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10245" yWindow="210" windowWidth="9615" windowHeight="10635" tabRatio="811"/>
  </bookViews>
  <sheets>
    <sheet name="目次" sheetId="246" r:id="rId1"/>
    <sheet name="主要統計長期指標" sheetId="43" r:id="rId2"/>
    <sheet name="周辺特別区比較" sheetId="48" r:id="rId3"/>
    <sheet name="1" sheetId="5" r:id="rId4"/>
    <sheet name="2" sheetId="6" r:id="rId5"/>
    <sheet name="3" sheetId="247" r:id="rId6"/>
    <sheet name="4" sheetId="202" r:id="rId7"/>
    <sheet name="5" sheetId="248" r:id="rId8"/>
    <sheet name="6" sheetId="1" r:id="rId9"/>
    <sheet name="7" sheetId="2" r:id="rId10"/>
    <sheet name="8" sheetId="7" r:id="rId11"/>
    <sheet name="9" sheetId="9" r:id="rId12"/>
    <sheet name="10" sheetId="15" r:id="rId13"/>
    <sheet name="11" sheetId="249" r:id="rId14"/>
    <sheet name="12" sheetId="52" r:id="rId15"/>
    <sheet name="13" sheetId="53" r:id="rId16"/>
    <sheet name="14" sheetId="250" r:id="rId17"/>
    <sheet name="15" sheetId="14" r:id="rId18"/>
    <sheet name="16" sheetId="55" r:id="rId19"/>
    <sheet name="17" sheetId="56" r:id="rId20"/>
    <sheet name="18" sheetId="58" r:id="rId21"/>
    <sheet name="19" sheetId="62" r:id="rId22"/>
    <sheet name="20" sheetId="251" r:id="rId23"/>
    <sheet name="21" sheetId="252" r:id="rId24"/>
    <sheet name="22" sheetId="204" r:id="rId25"/>
    <sheet name="23" sheetId="66" r:id="rId26"/>
    <sheet name="24" sheetId="205" r:id="rId27"/>
    <sheet name="25" sheetId="68" r:id="rId28"/>
    <sheet name="26" sheetId="69" r:id="rId29"/>
    <sheet name="27" sheetId="70" r:id="rId30"/>
    <sheet name="28" sheetId="253" r:id="rId31"/>
    <sheet name="29" sheetId="71" r:id="rId32"/>
    <sheet name="30" sheetId="72" r:id="rId33"/>
    <sheet name="31" sheetId="73" r:id="rId34"/>
    <sheet name="32" sheetId="78" r:id="rId35"/>
    <sheet name="33" sheetId="80" r:id="rId36"/>
    <sheet name="34" sheetId="255" r:id="rId37"/>
    <sheet name="35" sheetId="206" r:id="rId38"/>
    <sheet name="36" sheetId="11" r:id="rId39"/>
    <sheet name="37" sheetId="122" r:id="rId40"/>
    <sheet name="38" sheetId="124" r:id="rId41"/>
    <sheet name="39" sheetId="125" r:id="rId42"/>
    <sheet name="40" sheetId="258" r:id="rId43"/>
    <sheet name="41" sheetId="259" r:id="rId44"/>
    <sheet name="42" sheetId="126" r:id="rId45"/>
    <sheet name="43" sheetId="128" r:id="rId46"/>
    <sheet name="44" sheetId="130" r:id="rId47"/>
    <sheet name="45" sheetId="132" r:id="rId48"/>
    <sheet name="46" sheetId="260" r:id="rId49"/>
    <sheet name="47" sheetId="261" r:id="rId50"/>
    <sheet name="48" sheetId="133" r:id="rId51"/>
    <sheet name="49" sheetId="196" r:id="rId52"/>
    <sheet name="50" sheetId="134" r:id="rId53"/>
    <sheet name="51" sheetId="136" r:id="rId54"/>
    <sheet name="52" sheetId="140" r:id="rId55"/>
    <sheet name="53" sheetId="262" r:id="rId56"/>
    <sheet name="54" sheetId="138" r:id="rId57"/>
    <sheet name="55" sheetId="263" r:id="rId58"/>
    <sheet name="56" sheetId="264" r:id="rId59"/>
    <sheet name="57" sheetId="141" r:id="rId60"/>
    <sheet name="58" sheetId="265" r:id="rId61"/>
    <sheet name="59" sheetId="142" r:id="rId62"/>
    <sheet name="60" sheetId="266" r:id="rId63"/>
    <sheet name="61" sheetId="269" r:id="rId64"/>
    <sheet name="62" sheetId="144" r:id="rId65"/>
    <sheet name="63" sheetId="267" r:id="rId66"/>
    <sheet name="64" sheetId="268" r:id="rId67"/>
    <sheet name="65" sheetId="145" r:id="rId68"/>
    <sheet name="66" sheetId="270" r:id="rId69"/>
    <sheet name="67" sheetId="271" r:id="rId70"/>
    <sheet name="68" sheetId="146" r:id="rId71"/>
    <sheet name="69" sheetId="3" r:id="rId72"/>
    <sheet name="70" sheetId="4" r:id="rId73"/>
    <sheet name="71" sheetId="8" r:id="rId74"/>
    <sheet name="72" sheetId="147" r:id="rId75"/>
    <sheet name="73" sheetId="148" r:id="rId76"/>
    <sheet name="74" sheetId="275" r:id="rId77"/>
    <sheet name="75" sheetId="276" r:id="rId78"/>
    <sheet name="76" sheetId="10" r:id="rId79"/>
    <sheet name="77" sheetId="150" r:id="rId80"/>
    <sheet name="78" sheetId="279" r:id="rId81"/>
    <sheet name="79" sheetId="277" r:id="rId82"/>
    <sheet name="80" sheetId="278" r:id="rId83"/>
    <sheet name="81" sheetId="152" r:id="rId84"/>
    <sheet name="82" sheetId="153" r:id="rId85"/>
    <sheet name="83" sheetId="280" r:id="rId86"/>
    <sheet name="84" sheetId="281" r:id="rId87"/>
    <sheet name="85" sheetId="155" r:id="rId88"/>
    <sheet name="86" sheetId="198" r:id="rId89"/>
    <sheet name="87" sheetId="283" r:id="rId90"/>
    <sheet name="88" sheetId="156" r:id="rId91"/>
    <sheet name="89" sheetId="285" r:id="rId92"/>
    <sheet name="90" sheetId="286" r:id="rId93"/>
    <sheet name="91" sheetId="159" r:id="rId94"/>
    <sheet name="92" sheetId="287" r:id="rId95"/>
    <sheet name="93" sheetId="13" r:id="rId96"/>
    <sheet name="94" sheetId="288" r:id="rId97"/>
    <sheet name="95" sheetId="290" r:id="rId98"/>
    <sheet name="96" sheetId="289" r:id="rId99"/>
    <sheet name="97" sheetId="162" r:id="rId100"/>
    <sheet name="98" sheetId="163" r:id="rId101"/>
    <sheet name="99" sheetId="291" r:id="rId102"/>
    <sheet name="100" sheetId="292" r:id="rId103"/>
    <sheet name="101" sheetId="293" r:id="rId104"/>
    <sheet name="102" sheetId="222" r:id="rId105"/>
    <sheet name="103" sheetId="294" r:id="rId106"/>
    <sheet name="104" sheetId="166" r:id="rId107"/>
    <sheet name="105" sheetId="167" r:id="rId108"/>
    <sheet name="106" sheetId="295" r:id="rId109"/>
    <sheet name="107" sheetId="296" r:id="rId110"/>
    <sheet name="108" sheetId="168" r:id="rId111"/>
    <sheet name="109" sheetId="169" r:id="rId112"/>
    <sheet name="110" sheetId="297" r:id="rId113"/>
    <sheet name="111" sheetId="170" r:id="rId114"/>
    <sheet name="112" sheetId="298" r:id="rId115"/>
    <sheet name="113" sheetId="299" r:id="rId116"/>
    <sheet name="114" sheetId="176" r:id="rId117"/>
    <sheet name="115" sheetId="300" r:id="rId118"/>
    <sheet name="116" sheetId="172" r:id="rId119"/>
    <sheet name="117" sheetId="301" r:id="rId120"/>
    <sheet name="118" sheetId="302" r:id="rId121"/>
    <sheet name="119" sheetId="174" r:id="rId122"/>
    <sheet name="120" sheetId="303" r:id="rId123"/>
    <sheet name="121" sheetId="201" r:id="rId124"/>
    <sheet name="122" sheetId="304" r:id="rId125"/>
    <sheet name="123" sheetId="305" r:id="rId126"/>
    <sheet name="124" sheetId="178" r:id="rId127"/>
    <sheet name="125" sheetId="179" r:id="rId128"/>
    <sheet name="126" sheetId="306" r:id="rId129"/>
    <sheet name="127" sheetId="307" r:id="rId130"/>
    <sheet name="128" sheetId="308" r:id="rId131"/>
    <sheet name="129" sheetId="181" r:id="rId132"/>
    <sheet name="130" sheetId="182" r:id="rId133"/>
    <sheet name="131" sheetId="309" r:id="rId134"/>
    <sheet name="132" sheetId="183" r:id="rId135"/>
    <sheet name="133" sheetId="310" r:id="rId136"/>
    <sheet name="134" sheetId="184" r:id="rId137"/>
    <sheet name="135" sheetId="324" r:id="rId138"/>
    <sheet name="136" sheetId="185" r:id="rId139"/>
    <sheet name="137" sheetId="312" r:id="rId140"/>
    <sheet name="138" sheetId="313" r:id="rId141"/>
    <sheet name="139" sheetId="186" r:id="rId142"/>
    <sheet name="140" sheetId="314" r:id="rId143"/>
    <sheet name="141" sheetId="315" r:id="rId144"/>
    <sheet name="142" sheetId="316" r:id="rId145"/>
    <sheet name="143" sheetId="317" r:id="rId146"/>
    <sheet name="144" sheetId="187" r:id="rId147"/>
    <sheet name="145" sheetId="318" r:id="rId148"/>
    <sheet name="146" sheetId="188" r:id="rId149"/>
    <sheet name="147" sheetId="319" r:id="rId150"/>
    <sheet name="148" sheetId="320" r:id="rId151"/>
    <sheet name="149" sheetId="321" r:id="rId152"/>
    <sheet name="150" sheetId="189" r:id="rId153"/>
    <sheet name="151" sheetId="322" r:id="rId154"/>
    <sheet name="152" sheetId="323" r:id="rId155"/>
    <sheet name="153" sheetId="12" r:id="rId156"/>
  </sheets>
  <definedNames>
    <definedName name="_032">#REF!</definedName>
    <definedName name="_033">#REF!</definedName>
    <definedName name="_xlnm._FilterDatabase" localSheetId="12" hidden="1">'10'!$A$3:$DB$88</definedName>
    <definedName name="_xlnm._FilterDatabase" localSheetId="17" hidden="1">'15'!$B$7:$E$144</definedName>
    <definedName name="_xlnm._FilterDatabase" localSheetId="0" hidden="1">目次!$A$1:$F$157</definedName>
    <definedName name="_xlnm.Print_Area" localSheetId="121">'119'!$A$1:$T$15</definedName>
    <definedName name="_xlnm.Print_Area" localSheetId="2">周辺特別区比較!$A$1:$K$71</definedName>
    <definedName name="_xlnm.Print_Area" localSheetId="0">目次!$C$1:$E$156</definedName>
    <definedName name="_xlnm.Print_Titles" localSheetId="12">'10'!$A:$A</definedName>
    <definedName name="_xlnm.Print_Titles" localSheetId="121">'119'!$A:$B,'119'!$3:$4</definedName>
    <definedName name="_xlnm.Print_Titles" localSheetId="131">'129'!$A:$A,'129'!$5:$6</definedName>
    <definedName name="_xlnm.Print_Titles" localSheetId="155">#REF!</definedName>
    <definedName name="_xlnm.Print_Titles" localSheetId="20">'18'!$3:$5</definedName>
    <definedName name="_xlnm.Print_Titles" localSheetId="34">'32'!$3:$4</definedName>
    <definedName name="_xlnm.Print_Titles" localSheetId="35">'33'!$3:$4</definedName>
    <definedName name="_xlnm.Print_Titles" localSheetId="37">'35'!$A:$A,'35'!$3:$5</definedName>
    <definedName name="_xlnm.Print_Titles" localSheetId="38">'36'!$A:$A,'36'!$3:$5</definedName>
    <definedName name="_xlnm.Print_Titles" localSheetId="53">'51'!$A:$A,'51'!$3:$5</definedName>
    <definedName name="_xlnm.Print_Titles" localSheetId="74">'72'!$A:$A,'72'!$3:$3</definedName>
    <definedName name="_xlnm.Print_Titles" localSheetId="79">'77'!$A:$C,'77'!$4:$5</definedName>
    <definedName name="_xlnm.Print_Titles" localSheetId="95">'93'!$A:$A,'93'!$3:$4</definedName>
    <definedName name="_xlnm.Print_Titles" localSheetId="0">目次!$1:$1</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<sst xmlns="http://schemas.openxmlformats.org/spreadsheetml/2006/main" xmlns:r="http://schemas.openxmlformats.org/officeDocument/2006/relationships" count="4712" uniqueCount="4712">
  <si>
    <t>鷺宮一丁目</t>
    <rPh sb="0" eb="2">
      <t>サギノミヤ</t>
    </rPh>
    <rPh sb="2" eb="5">
      <t>イッチョウメ</t>
    </rPh>
    <phoneticPr fontId="30"/>
  </si>
  <si>
    <t>591</t>
  </si>
  <si>
    <t>本会議</t>
  </si>
  <si>
    <t>未満</t>
    <rPh sb="0" eb="2">
      <t>ミマン</t>
    </rPh>
    <phoneticPr fontId="30"/>
  </si>
  <si>
    <t>港区</t>
  </si>
  <si>
    <t>862</t>
  </si>
  <si>
    <t>他の区市町村に常住</t>
    <rPh sb="7" eb="9">
      <t>ジョウジュウ</t>
    </rPh>
    <phoneticPr fontId="30"/>
  </si>
  <si>
    <t>百㎡</t>
    <rPh sb="0" eb="1">
      <t>ヒャク</t>
    </rPh>
    <phoneticPr fontId="30"/>
  </si>
  <si>
    <t>協同組織金融業</t>
  </si>
  <si>
    <t>無国籍</t>
  </si>
  <si>
    <t>資料　戸籍住民課</t>
    <rPh sb="3" eb="5">
      <t>コセキ</t>
    </rPh>
    <rPh sb="5" eb="8">
      <t>ジュウミンカ</t>
    </rPh>
    <phoneticPr fontId="30"/>
  </si>
  <si>
    <t>一般型誘導居住面積水準</t>
  </si>
  <si>
    <t>地域</t>
    <rPh sb="0" eb="1">
      <t>チ</t>
    </rPh>
    <rPh sb="1" eb="2">
      <t>イキ</t>
    </rPh>
    <phoneticPr fontId="30"/>
  </si>
  <si>
    <t>老年人口指数</t>
    <rPh sb="0" eb="2">
      <t>ロウネン</t>
    </rPh>
    <rPh sb="2" eb="4">
      <t>ジンコウ</t>
    </rPh>
    <rPh sb="4" eb="6">
      <t>シスウ</t>
    </rPh>
    <phoneticPr fontId="30"/>
  </si>
  <si>
    <t>その他の教育・学習支援業</t>
    <rPh sb="2" eb="3">
      <t>タ</t>
    </rPh>
    <rPh sb="4" eb="6">
      <t>キョウイク</t>
    </rPh>
    <rPh sb="7" eb="9">
      <t>ガクシュウ</t>
    </rPh>
    <rPh sb="9" eb="11">
      <t>シエン</t>
    </rPh>
    <rPh sb="11" eb="12">
      <t>ギョウ</t>
    </rPh>
    <phoneticPr fontId="30"/>
  </si>
  <si>
    <t>男</t>
    <rPh sb="0" eb="1">
      <t>オトコ</t>
    </rPh>
    <phoneticPr fontId="30"/>
  </si>
  <si>
    <t>教員数</t>
    <rPh sb="0" eb="1">
      <t>キョウ</t>
    </rPh>
    <rPh sb="1" eb="3">
      <t>インスウ</t>
    </rPh>
    <phoneticPr fontId="30"/>
  </si>
  <si>
    <t>15～19</t>
  </si>
  <si>
    <t>下宿業</t>
  </si>
  <si>
    <t>都民税</t>
    <rPh sb="0" eb="2">
      <t>トミン</t>
    </rPh>
    <rPh sb="2" eb="3">
      <t>ゼイ</t>
    </rPh>
    <phoneticPr fontId="53"/>
  </si>
  <si>
    <t>一戸建</t>
  </si>
  <si>
    <t>606</t>
  </si>
  <si>
    <t>日野市</t>
  </si>
  <si>
    <t>649</t>
  </si>
  <si>
    <t>たばこ</t>
  </si>
  <si>
    <t>153</t>
  </si>
  <si>
    <t>943</t>
  </si>
  <si>
    <t>535</t>
  </si>
  <si>
    <t>中央区</t>
  </si>
  <si>
    <t>なめし革・同製品・毛皮製造業</t>
  </si>
  <si>
    <t>（単位：金額千円）</t>
    <rPh sb="4" eb="6">
      <t>キンガク</t>
    </rPh>
    <rPh sb="6" eb="8">
      <t>センエン</t>
    </rPh>
    <phoneticPr fontId="54"/>
  </si>
  <si>
    <t>救急出動状況（平成27～令和2年）</t>
    <rPh sb="12" eb="14">
      <t>レイワ</t>
    </rPh>
    <phoneticPr fontId="30"/>
  </si>
  <si>
    <t>都営大江戸線</t>
    <rPh sb="0" eb="2">
      <t>トエイ</t>
    </rPh>
    <rPh sb="2" eb="5">
      <t>オオエド</t>
    </rPh>
    <rPh sb="5" eb="6">
      <t>セン</t>
    </rPh>
    <phoneticPr fontId="30"/>
  </si>
  <si>
    <t>住宅の建て方（5区分），
延べ面積（6区分）</t>
  </si>
  <si>
    <t>面積</t>
  </si>
  <si>
    <t>昭島市</t>
  </si>
  <si>
    <t>814</t>
  </si>
  <si>
    <t>農地法4条による農地転用</t>
  </si>
  <si>
    <t>多摩市</t>
  </si>
  <si>
    <t>H29.10.22</t>
  </si>
  <si>
    <t>中1</t>
    <rPh sb="0" eb="1">
      <t>チュウ</t>
    </rPh>
    <phoneticPr fontId="30"/>
  </si>
  <si>
    <t>木材・木製品製造業（家具を除く）</t>
  </si>
  <si>
    <t>Ｂ</t>
  </si>
  <si>
    <t>454</t>
  </si>
  <si>
    <t>43</t>
  </si>
  <si>
    <t>注）　職員数は，臨時職員・休職者・育児休業中の職員・区から給与を支給されていない他団体等への派遣職員等を除く。</t>
    <rPh sb="0" eb="1">
      <t>チュウ</t>
    </rPh>
    <rPh sb="3" eb="6">
      <t>ショクインスウ</t>
    </rPh>
    <rPh sb="8" eb="10">
      <t>リンジ</t>
    </rPh>
    <rPh sb="10" eb="12">
      <t>ショクイン</t>
    </rPh>
    <rPh sb="13" eb="15">
      <t>キュウショク</t>
    </rPh>
    <rPh sb="15" eb="16">
      <t>シャ</t>
    </rPh>
    <rPh sb="17" eb="19">
      <t>イクジ</t>
    </rPh>
    <rPh sb="19" eb="22">
      <t>キュウギョウチュウ</t>
    </rPh>
    <rPh sb="23" eb="25">
      <t>ショクイン</t>
    </rPh>
    <rPh sb="26" eb="27">
      <t>ク</t>
    </rPh>
    <rPh sb="29" eb="31">
      <t>キュウヨ</t>
    </rPh>
    <rPh sb="32" eb="34">
      <t>シキュウ</t>
    </rPh>
    <phoneticPr fontId="30"/>
  </si>
  <si>
    <t>女</t>
    <rPh sb="0" eb="1">
      <t>オンナ</t>
    </rPh>
    <phoneticPr fontId="30"/>
  </si>
  <si>
    <t>第15回国勢調査</t>
  </si>
  <si>
    <t>局施設用</t>
    <rPh sb="0" eb="1">
      <t>キョク</t>
    </rPh>
    <rPh sb="3" eb="4">
      <t>ヨウ</t>
    </rPh>
    <phoneticPr fontId="30"/>
  </si>
  <si>
    <t>炭素・黒鉛製品製造業</t>
  </si>
  <si>
    <t>青梅市</t>
  </si>
  <si>
    <t>中野四丁目</t>
  </si>
  <si>
    <t>世帯数</t>
  </si>
  <si>
    <t>言語についての知識・理解・技能</t>
    <rPh sb="0" eb="2">
      <t>ゲンゴ</t>
    </rPh>
    <rPh sb="7" eb="9">
      <t>チシキ</t>
    </rPh>
    <rPh sb="10" eb="12">
      <t>リカイ</t>
    </rPh>
    <rPh sb="13" eb="15">
      <t>ギノウ</t>
    </rPh>
    <phoneticPr fontId="30"/>
  </si>
  <si>
    <t>電気業</t>
  </si>
  <si>
    <t>清瀬市</t>
  </si>
  <si>
    <t>39</t>
  </si>
  <si>
    <t>国語</t>
  </si>
  <si>
    <t>△ 15</t>
  </si>
  <si>
    <t>（単位：ｈａ）</t>
  </si>
  <si>
    <t>年</t>
    <rPh sb="0" eb="1">
      <t>ネン</t>
    </rPh>
    <phoneticPr fontId="30"/>
  </si>
  <si>
    <t>本町六丁目</t>
    <rPh sb="0" eb="2">
      <t>ホンチョウ</t>
    </rPh>
    <rPh sb="2" eb="5">
      <t>ロクチョウメ</t>
    </rPh>
    <phoneticPr fontId="30"/>
  </si>
  <si>
    <t>商品・非破壊検査業</t>
  </si>
  <si>
    <t>年度</t>
    <rPh sb="0" eb="1">
      <t>トシ</t>
    </rPh>
    <rPh sb="1" eb="2">
      <t>ド</t>
    </rPh>
    <phoneticPr fontId="30"/>
  </si>
  <si>
    <t>女</t>
  </si>
  <si>
    <t>85～89</t>
  </si>
  <si>
    <t>その他の児童福祉事業</t>
    <rPh sb="2" eb="3">
      <t>タ</t>
    </rPh>
    <rPh sb="4" eb="6">
      <t>ジドウ</t>
    </rPh>
    <rPh sb="6" eb="8">
      <t>フクシ</t>
    </rPh>
    <rPh sb="8" eb="10">
      <t>ジギョウ</t>
    </rPh>
    <phoneticPr fontId="30"/>
  </si>
  <si>
    <t>弥生町1丁目</t>
  </si>
  <si>
    <t>目黒区</t>
  </si>
  <si>
    <t>消費者物価指数</t>
  </si>
  <si>
    <t>内水面養殖業</t>
  </si>
  <si>
    <t>694</t>
  </si>
  <si>
    <t>令和4年</t>
    <rPh sb="0" eb="2">
      <t>レイワ</t>
    </rPh>
    <rPh sb="3" eb="4">
      <t>ネン</t>
    </rPh>
    <phoneticPr fontId="30"/>
  </si>
  <si>
    <t>79D</t>
  </si>
  <si>
    <t>特別区税</t>
    <rPh sb="0" eb="3">
      <t>トクベツク</t>
    </rPh>
    <rPh sb="3" eb="4">
      <t>ゼイ</t>
    </rPh>
    <phoneticPr fontId="53"/>
  </si>
  <si>
    <t>資料　総務省統計局「平成27年国勢調査人口等基本集計」「令和2年国勢調査人口等基本集計」</t>
    <rPh sb="0" eb="2">
      <t>シリョウ</t>
    </rPh>
    <rPh sb="3" eb="6">
      <t>ソウムショウ</t>
    </rPh>
    <rPh sb="6" eb="9">
      <t>トウケイキョク</t>
    </rPh>
    <rPh sb="10" eb="12">
      <t>ヘ</t>
    </rPh>
    <rPh sb="14" eb="15">
      <t>ネン</t>
    </rPh>
    <rPh sb="15" eb="19">
      <t>コ</t>
    </rPh>
    <rPh sb="28" eb="30">
      <t>レイワ</t>
    </rPh>
    <rPh sb="36" eb="39">
      <t>ジンコウトウ</t>
    </rPh>
    <phoneticPr fontId="55"/>
  </si>
  <si>
    <t>年</t>
  </si>
  <si>
    <t>沼袋</t>
  </si>
  <si>
    <t>693</t>
  </si>
  <si>
    <t>第14回国勢調査</t>
  </si>
  <si>
    <t>豊島区</t>
  </si>
  <si>
    <t>2023年</t>
    <rPh sb="4" eb="5">
      <t>ネン</t>
    </rPh>
    <phoneticPr fontId="56"/>
  </si>
  <si>
    <t>事務用機械器具賃貸業</t>
  </si>
  <si>
    <t>保健衛生</t>
    <rPh sb="0" eb="2">
      <t>ホケン</t>
    </rPh>
    <rPh sb="2" eb="4">
      <t>エイセイ</t>
    </rPh>
    <phoneticPr fontId="30"/>
  </si>
  <si>
    <t>持家</t>
  </si>
  <si>
    <t>人口密度</t>
  </si>
  <si>
    <t>（再掲）</t>
    <rPh sb="1" eb="3">
      <t>サイケイ</t>
    </rPh>
    <phoneticPr fontId="30"/>
  </si>
  <si>
    <t>増減</t>
  </si>
  <si>
    <t>白鷺全域</t>
    <rPh sb="0" eb="2">
      <t>シラサギ</t>
    </rPh>
    <rPh sb="2" eb="4">
      <t>ゼンイキ</t>
    </rPh>
    <phoneticPr fontId="30"/>
  </si>
  <si>
    <t>鋼  橋</t>
  </si>
  <si>
    <t>071</t>
  </si>
  <si>
    <t>保健衛生</t>
  </si>
  <si>
    <t>議会運営委員会</t>
  </si>
  <si>
    <t>教育文化</t>
  </si>
  <si>
    <t>本町二丁目</t>
    <rPh sb="0" eb="2">
      <t>ホンチョウ</t>
    </rPh>
    <rPh sb="2" eb="5">
      <t>2チョウメ</t>
    </rPh>
    <phoneticPr fontId="30"/>
  </si>
  <si>
    <t>619</t>
  </si>
  <si>
    <t>781</t>
  </si>
  <si>
    <t>千代田区</t>
  </si>
  <si>
    <t>99</t>
  </si>
  <si>
    <t>244</t>
  </si>
  <si>
    <t>注2）　教員数には兼務教員を含まない。</t>
    <rPh sb="0" eb="1">
      <t>チュウ</t>
    </rPh>
    <rPh sb="4" eb="6">
      <t>キョウイン</t>
    </rPh>
    <rPh sb="6" eb="7">
      <t>スウ</t>
    </rPh>
    <rPh sb="9" eb="11">
      <t>ケンム</t>
    </rPh>
    <rPh sb="11" eb="13">
      <t>キョウイ橥</t>
    </rPh>
    <rPh sb="14" eb="15">
      <t xml:space="preserve">  </t>
    </rPh>
    <phoneticPr fontId="30"/>
  </si>
  <si>
    <t>江戸川区</t>
  </si>
  <si>
    <t>少子高齢化対策調査</t>
    <rPh sb="0" eb="2">
      <t>ショウシ</t>
    </rPh>
    <rPh sb="2" eb="5">
      <t>コウレイカ</t>
    </rPh>
    <rPh sb="5" eb="7">
      <t>タイサク</t>
    </rPh>
    <rPh sb="7" eb="9">
      <t>チョウサ</t>
    </rPh>
    <phoneticPr fontId="30"/>
  </si>
  <si>
    <t>可燃</t>
    <rPh sb="0" eb="2">
      <t>カネン</t>
    </rPh>
    <phoneticPr fontId="30"/>
  </si>
  <si>
    <t>1.64</t>
  </si>
  <si>
    <t>8</t>
  </si>
  <si>
    <t>114</t>
  </si>
  <si>
    <t>親族のみの世帯</t>
    <rPh sb="0" eb="1">
      <t>オヤ</t>
    </rPh>
    <rPh sb="1" eb="2">
      <t>ヤカラ</t>
    </rPh>
    <phoneticPr fontId="30"/>
  </si>
  <si>
    <t>面積</t>
    <rPh sb="0" eb="1">
      <t>メン</t>
    </rPh>
    <rPh sb="1" eb="2">
      <t>セキ</t>
    </rPh>
    <phoneticPr fontId="30"/>
  </si>
  <si>
    <t>電気通信・信号装置工事業</t>
  </si>
  <si>
    <t>70～99</t>
  </si>
  <si>
    <t>助産所</t>
    <rPh sb="2" eb="3">
      <t>ジョ</t>
    </rPh>
    <phoneticPr fontId="30"/>
  </si>
  <si>
    <t>大和町二丁目</t>
  </si>
  <si>
    <t>男子服小売業</t>
  </si>
  <si>
    <t>80G</t>
  </si>
  <si>
    <t>荒川区</t>
  </si>
  <si>
    <t>小学校数･児童数･教員数の推移（平成28～令和3年）</t>
    <rPh sb="21" eb="23">
      <t>レイワ</t>
    </rPh>
    <phoneticPr fontId="30"/>
  </si>
  <si>
    <t>平成23年</t>
    <rPh sb="0" eb="2">
      <t>ヘイセイ</t>
    </rPh>
    <rPh sb="4" eb="5">
      <t>ネン</t>
    </rPh>
    <phoneticPr fontId="30"/>
  </si>
  <si>
    <t>織物業</t>
  </si>
  <si>
    <t>不燃化率（建築面積ベース）</t>
    <rPh sb="0" eb="3">
      <t>フネンカ</t>
    </rPh>
    <rPh sb="3" eb="4">
      <t>リツ</t>
    </rPh>
    <phoneticPr fontId="30"/>
  </si>
  <si>
    <t>年間人口増加数</t>
    <rPh sb="0" eb="2">
      <t>ネンカン</t>
    </rPh>
    <rPh sb="2" eb="4">
      <t>ジンコウ</t>
    </rPh>
    <rPh sb="4" eb="7">
      <t>ゾウカスウ</t>
    </rPh>
    <phoneticPr fontId="30"/>
  </si>
  <si>
    <t>世田谷区</t>
  </si>
  <si>
    <t>生産年齢人口
（15～64歳）</t>
  </si>
  <si>
    <t>上鷺宮五丁目</t>
    <rPh sb="0" eb="3">
      <t>カミサギノミヤ</t>
    </rPh>
    <phoneticPr fontId="30"/>
  </si>
  <si>
    <t>新宿区</t>
  </si>
  <si>
    <t>コートジボワール</t>
  </si>
  <si>
    <t>家計・物価</t>
  </si>
  <si>
    <t>文京区</t>
  </si>
  <si>
    <t>非労働力人口</t>
  </si>
  <si>
    <t>上鷺宮五丁目</t>
    <rPh sb="0" eb="3">
      <t>カミサギノミヤ</t>
    </rPh>
    <rPh sb="3" eb="6">
      <t>ゴチョウメ</t>
    </rPh>
    <phoneticPr fontId="30"/>
  </si>
  <si>
    <t>南台二丁目</t>
    <rPh sb="0" eb="2">
      <t>ミナミダイ</t>
    </rPh>
    <rPh sb="2" eb="5">
      <t>2チョウメ</t>
    </rPh>
    <phoneticPr fontId="30"/>
  </si>
  <si>
    <t>66</t>
  </si>
  <si>
    <t>車線数</t>
    <rPh sb="0" eb="3">
      <t>シャセンスウ</t>
    </rPh>
    <phoneticPr fontId="30"/>
  </si>
  <si>
    <t>南台四丁目</t>
  </si>
  <si>
    <t>-</t>
  </si>
  <si>
    <t>（単位：‰）</t>
  </si>
  <si>
    <t>福生市</t>
  </si>
  <si>
    <t>381</t>
  </si>
  <si>
    <t>△ 51</t>
  </si>
  <si>
    <t>台東区</t>
  </si>
  <si>
    <t>ロシア</t>
  </si>
  <si>
    <t>製本業，印刷物加工業</t>
  </si>
  <si>
    <t>火災事故</t>
    <rPh sb="0" eb="2">
      <t>カサイ</t>
    </rPh>
    <rPh sb="2" eb="4">
      <t>ジコ</t>
    </rPh>
    <phoneticPr fontId="57"/>
  </si>
  <si>
    <t>墨田区</t>
  </si>
  <si>
    <t>本町二丁目</t>
  </si>
  <si>
    <t>歯科診療所数</t>
    <rPh sb="0" eb="2">
      <t>シカ</t>
    </rPh>
    <rPh sb="2" eb="5">
      <t>シンリョウショ</t>
    </rPh>
    <rPh sb="5" eb="6">
      <t>スウ</t>
    </rPh>
    <phoneticPr fontId="30"/>
  </si>
  <si>
    <t>武蔵村山市</t>
  </si>
  <si>
    <t>野方一丁目</t>
  </si>
  <si>
    <t>790</t>
  </si>
  <si>
    <t>001</t>
  </si>
  <si>
    <t>被保険者数</t>
    <rPh sb="0" eb="1">
      <t>ヒ</t>
    </rPh>
    <rPh sb="1" eb="3">
      <t>ホケン</t>
    </rPh>
    <rPh sb="3" eb="4">
      <t>シャ</t>
    </rPh>
    <rPh sb="4" eb="5">
      <t>スウ</t>
    </rPh>
    <phoneticPr fontId="30"/>
  </si>
  <si>
    <t>その他の宗教</t>
  </si>
  <si>
    <t>年次</t>
    <rPh sb="0" eb="1">
      <t>ネンド</t>
    </rPh>
    <rPh sb="1" eb="2">
      <t>ツギ</t>
    </rPh>
    <phoneticPr fontId="30"/>
  </si>
  <si>
    <t>本町三丁目</t>
    <rPh sb="0" eb="2">
      <t>ホンチョウ</t>
    </rPh>
    <rPh sb="2" eb="5">
      <t>3チョウメ</t>
    </rPh>
    <phoneticPr fontId="30"/>
  </si>
  <si>
    <t>E</t>
  </si>
  <si>
    <t>産業機械器具卸売業</t>
  </si>
  <si>
    <t>中野区</t>
    <rPh sb="0" eb="3">
      <t>ナカノク</t>
    </rPh>
    <phoneticPr fontId="58"/>
  </si>
  <si>
    <t>023</t>
  </si>
  <si>
    <t>費用額</t>
  </si>
  <si>
    <t>狛江市</t>
  </si>
  <si>
    <t>白鷺三丁目</t>
    <rPh sb="0" eb="2">
      <t>シラサギ</t>
    </rPh>
    <phoneticPr fontId="30"/>
  </si>
  <si>
    <t>畜産農業</t>
  </si>
  <si>
    <t>江古田4丁目</t>
  </si>
  <si>
    <t>捻挫</t>
    <rPh sb="0" eb="2">
      <t>ネンザ</t>
    </rPh>
    <phoneticPr fontId="30"/>
  </si>
  <si>
    <t>701</t>
  </si>
  <si>
    <t>江東区</t>
  </si>
  <si>
    <t>協同組合（他に分類されないもの）</t>
  </si>
  <si>
    <t>投票者数</t>
    <rPh sb="0" eb="1">
      <t>トウ</t>
    </rPh>
    <rPh sb="1" eb="2">
      <t>ヒョウ</t>
    </rPh>
    <rPh sb="2" eb="3">
      <t>モノ</t>
    </rPh>
    <rPh sb="3" eb="4">
      <t>カズ</t>
    </rPh>
    <phoneticPr fontId="30"/>
  </si>
  <si>
    <t>江古田四丁目</t>
  </si>
  <si>
    <t>011</t>
  </si>
  <si>
    <t>丸山</t>
  </si>
  <si>
    <t>国立市</t>
  </si>
  <si>
    <t>スイス</t>
  </si>
  <si>
    <t>打撲</t>
    <rPh sb="0" eb="2">
      <t>ダボク</t>
    </rPh>
    <phoneticPr fontId="30"/>
  </si>
  <si>
    <t>品川区</t>
  </si>
  <si>
    <t>全産業</t>
  </si>
  <si>
    <t>設備工事業</t>
  </si>
  <si>
    <t>楽器製造業</t>
  </si>
  <si>
    <t>読む力</t>
    <rPh sb="0" eb="1">
      <t>ヨ</t>
    </rPh>
    <rPh sb="2" eb="3">
      <t>チカラ</t>
    </rPh>
    <phoneticPr fontId="30"/>
  </si>
  <si>
    <t>34(3)</t>
  </si>
  <si>
    <t>大田区</t>
  </si>
  <si>
    <t>実質収支比率（％）</t>
    <rPh sb="0" eb="2">
      <t>ジッシツ</t>
    </rPh>
    <rPh sb="2" eb="4">
      <t>シュウシ</t>
    </rPh>
    <rPh sb="4" eb="6">
      <t>ヒリツ</t>
    </rPh>
    <phoneticPr fontId="30"/>
  </si>
  <si>
    <t>期日</t>
    <rPh sb="0" eb="1">
      <t>キ</t>
    </rPh>
    <rPh sb="1" eb="2">
      <t>ニチ</t>
    </rPh>
    <phoneticPr fontId="30"/>
  </si>
  <si>
    <t>80H</t>
  </si>
  <si>
    <t>就職率（％）</t>
    <rPh sb="0" eb="1">
      <t>シュウ</t>
    </rPh>
    <rPh sb="1" eb="2">
      <t>ショク</t>
    </rPh>
    <rPh sb="2" eb="3">
      <t>リツ</t>
    </rPh>
    <phoneticPr fontId="30"/>
  </si>
  <si>
    <t>渋谷区</t>
  </si>
  <si>
    <t>自動二輪</t>
    <rPh sb="0" eb="2">
      <t>ジドウ</t>
    </rPh>
    <rPh sb="2" eb="4">
      <t>ニリン</t>
    </rPh>
    <phoneticPr fontId="30"/>
  </si>
  <si>
    <t>運送代理店</t>
  </si>
  <si>
    <t>注）　東京都総務局統計部が算出した推計値である。</t>
    <rPh sb="0" eb="1">
      <t>チュウ</t>
    </rPh>
    <rPh sb="3" eb="6">
      <t>トウキョウト</t>
    </rPh>
    <rPh sb="6" eb="8">
      <t>ソウム</t>
    </rPh>
    <rPh sb="8" eb="9">
      <t>キョク</t>
    </rPh>
    <rPh sb="9" eb="11">
      <t>トウケイ</t>
    </rPh>
    <rPh sb="11" eb="12">
      <t>ブ</t>
    </rPh>
    <rPh sb="13" eb="15">
      <t>サンシュツ</t>
    </rPh>
    <rPh sb="17" eb="19">
      <t>スイケイ</t>
    </rPh>
    <rPh sb="19" eb="20">
      <t>チ</t>
    </rPh>
    <phoneticPr fontId="53"/>
  </si>
  <si>
    <t>土木工事業（舗装工事業を除く）</t>
    <rPh sb="3" eb="5">
      <t>ジギョウ</t>
    </rPh>
    <rPh sb="6" eb="8">
      <t>ホソウ</t>
    </rPh>
    <rPh sb="8" eb="10">
      <t>コウジ</t>
    </rPh>
    <rPh sb="10" eb="11">
      <t>ギョウ</t>
    </rPh>
    <rPh sb="12" eb="13">
      <t>ノゾ</t>
    </rPh>
    <phoneticPr fontId="30"/>
  </si>
  <si>
    <t>出産扶助</t>
  </si>
  <si>
    <t>杉並区</t>
  </si>
  <si>
    <t>本町一丁目</t>
    <rPh sb="0" eb="2">
      <t>ホンチョウ</t>
    </rPh>
    <rPh sb="2" eb="5">
      <t>1チョウメ</t>
    </rPh>
    <phoneticPr fontId="30"/>
  </si>
  <si>
    <t>転出</t>
  </si>
  <si>
    <t>木造建築工事業</t>
  </si>
  <si>
    <t>被保護者数4）</t>
    <rPh sb="0" eb="1">
      <t>ヒ</t>
    </rPh>
    <rPh sb="1" eb="4">
      <t>ホゴシャ</t>
    </rPh>
    <rPh sb="4" eb="5">
      <t>スウ</t>
    </rPh>
    <phoneticPr fontId="30"/>
  </si>
  <si>
    <t>うち生活保護費</t>
  </si>
  <si>
    <t>マリ</t>
  </si>
  <si>
    <t>都外</t>
    <rPh sb="0" eb="1">
      <t>ト</t>
    </rPh>
    <rPh sb="1" eb="2">
      <t>ソト</t>
    </rPh>
    <phoneticPr fontId="30"/>
  </si>
  <si>
    <t>無床</t>
    <rPh sb="0" eb="1">
      <t>ム</t>
    </rPh>
    <rPh sb="1" eb="2">
      <t>トコ</t>
    </rPh>
    <phoneticPr fontId="30"/>
  </si>
  <si>
    <t>新井五丁目</t>
    <rPh sb="0" eb="2">
      <t>アライ</t>
    </rPh>
    <rPh sb="2" eb="5">
      <t>ゴチョウメ</t>
    </rPh>
    <phoneticPr fontId="30"/>
  </si>
  <si>
    <t>製造品出荷額等</t>
    <rPh sb="0" eb="1">
      <t>セイ</t>
    </rPh>
    <rPh sb="1" eb="2">
      <t>ヅクリ</t>
    </rPh>
    <rPh sb="2" eb="3">
      <t>シナ</t>
    </rPh>
    <phoneticPr fontId="59"/>
  </si>
  <si>
    <t>建築材料卸売業</t>
  </si>
  <si>
    <t>松が丘総数</t>
    <rPh sb="0" eb="3">
      <t>マツガオカ</t>
    </rPh>
    <phoneticPr fontId="30"/>
  </si>
  <si>
    <t>北区</t>
  </si>
  <si>
    <t>スロベニア</t>
  </si>
  <si>
    <t>乳幼児</t>
    <rPh sb="0" eb="3">
      <t>ニュウヨウジ</t>
    </rPh>
    <phoneticPr fontId="30"/>
  </si>
  <si>
    <t>鷺宮三丁目</t>
    <rPh sb="0" eb="2">
      <t>サギノミヤ</t>
    </rPh>
    <phoneticPr fontId="30"/>
  </si>
  <si>
    <t>糖類製造業</t>
    <rPh sb="0" eb="2">
      <t>トウルイ</t>
    </rPh>
    <rPh sb="2" eb="5">
      <t>セイゾウギョウ</t>
    </rPh>
    <phoneticPr fontId="30"/>
  </si>
  <si>
    <t>板橋区</t>
  </si>
  <si>
    <t>製造業</t>
  </si>
  <si>
    <t>上高田三丁目</t>
    <rPh sb="0" eb="3">
      <t>カミタカダ</t>
    </rPh>
    <rPh sb="3" eb="6">
      <t>3チョウメ</t>
    </rPh>
    <phoneticPr fontId="30"/>
  </si>
  <si>
    <t>国分寺市</t>
  </si>
  <si>
    <t>図書館</t>
    <rPh sb="0" eb="3">
      <t>トショカン</t>
    </rPh>
    <phoneticPr fontId="30"/>
  </si>
  <si>
    <t>納税義務者数</t>
    <rPh sb="0" eb="2">
      <t>ノウゼイ</t>
    </rPh>
    <rPh sb="2" eb="4">
      <t>ギム</t>
    </rPh>
    <rPh sb="4" eb="5">
      <t>シャ</t>
    </rPh>
    <rPh sb="5" eb="6">
      <t>スウ</t>
    </rPh>
    <phoneticPr fontId="30"/>
  </si>
  <si>
    <t>新井二丁目</t>
  </si>
  <si>
    <t>区長選挙投票･開票状況（平成22～平成30年）</t>
  </si>
  <si>
    <t>265</t>
  </si>
  <si>
    <t>自動車小売業</t>
  </si>
  <si>
    <t>練馬区</t>
  </si>
  <si>
    <t>足立区</t>
  </si>
  <si>
    <t>八王子市</t>
  </si>
  <si>
    <t>飲料・たばこ・飼料製造業</t>
  </si>
  <si>
    <t>映像情報制作・配給業</t>
  </si>
  <si>
    <t>年齢（各歳）</t>
    <rPh sb="3" eb="4">
      <t>カク</t>
    </rPh>
    <rPh sb="4" eb="5">
      <t>トシ</t>
    </rPh>
    <phoneticPr fontId="30"/>
  </si>
  <si>
    <t>立川市</t>
  </si>
  <si>
    <t>武蔵野市</t>
  </si>
  <si>
    <t>産業用運搬車両・同部分品附属品製造業</t>
    <rPh sb="11" eb="12">
      <t>ヒン</t>
    </rPh>
    <phoneticPr fontId="30"/>
  </si>
  <si>
    <t>中央二丁目</t>
    <rPh sb="0" eb="2">
      <t>チュウオウ</t>
    </rPh>
    <rPh sb="2" eb="5">
      <t>ニチョウメ</t>
    </rPh>
    <phoneticPr fontId="30"/>
  </si>
  <si>
    <t>共同住宅扱い</t>
    <rPh sb="0" eb="2">
      <t>キョウドウ</t>
    </rPh>
    <rPh sb="2" eb="4">
      <t>ジュウタク</t>
    </rPh>
    <rPh sb="4" eb="5">
      <t>アツカ</t>
    </rPh>
    <phoneticPr fontId="30"/>
  </si>
  <si>
    <t>三鷹市</t>
  </si>
  <si>
    <t>（調査期日）</t>
  </si>
  <si>
    <t>革製履物用材料・同附属品製造業</t>
    <rPh sb="8" eb="9">
      <t>ドウ</t>
    </rPh>
    <rPh sb="9" eb="11">
      <t>フゾク</t>
    </rPh>
    <rPh sb="11" eb="12">
      <t>ヒン</t>
    </rPh>
    <rPh sb="12" eb="15">
      <t>セイゾウギョウ</t>
    </rPh>
    <phoneticPr fontId="30"/>
  </si>
  <si>
    <t>東中野三丁目</t>
  </si>
  <si>
    <t>37</t>
  </si>
  <si>
    <t>火災</t>
  </si>
  <si>
    <t>医薬品製造業</t>
    <rPh sb="0" eb="3">
      <t>イヤクヒン</t>
    </rPh>
    <rPh sb="3" eb="6">
      <t>セイゾウギョウ</t>
    </rPh>
    <phoneticPr fontId="30"/>
  </si>
  <si>
    <t>イラン</t>
  </si>
  <si>
    <t>府中市</t>
  </si>
  <si>
    <t>学級数</t>
    <rPh sb="0" eb="2">
      <t>ガッキュウ</t>
    </rPh>
    <rPh sb="2" eb="3">
      <t>スウ</t>
    </rPh>
    <phoneticPr fontId="30"/>
  </si>
  <si>
    <t>稲城市</t>
  </si>
  <si>
    <t>N</t>
  </si>
  <si>
    <t>丸山全域</t>
    <rPh sb="0" eb="2">
      <t>マルヤマ</t>
    </rPh>
    <rPh sb="2" eb="4">
      <t>ゼンイキ</t>
    </rPh>
    <phoneticPr fontId="30"/>
  </si>
  <si>
    <t>フランス</t>
  </si>
  <si>
    <t>中野五丁目</t>
    <rPh sb="0" eb="5">
      <t>ナカノゴチョウメ</t>
    </rPh>
    <phoneticPr fontId="30"/>
  </si>
  <si>
    <t>製鋼・製鋼圧延業</t>
  </si>
  <si>
    <t>熱傷</t>
    <rPh sb="0" eb="1">
      <t>ネツ</t>
    </rPh>
    <rPh sb="1" eb="2">
      <t>キズ</t>
    </rPh>
    <phoneticPr fontId="30"/>
  </si>
  <si>
    <t>調布市</t>
  </si>
  <si>
    <t>その他の非鉄金属製造業</t>
  </si>
  <si>
    <t>ボツワナ</t>
  </si>
  <si>
    <t>羽村市</t>
  </si>
  <si>
    <t>歯科医師</t>
    <rPh sb="0" eb="2">
      <t>シカ</t>
    </rPh>
    <rPh sb="2" eb="4">
      <t>イシ</t>
    </rPh>
    <phoneticPr fontId="30"/>
  </si>
  <si>
    <t>452</t>
  </si>
  <si>
    <t>13</t>
  </si>
  <si>
    <t>情報サービス業</t>
  </si>
  <si>
    <t>中央4丁目</t>
  </si>
  <si>
    <t>町田市</t>
  </si>
  <si>
    <t>032</t>
  </si>
  <si>
    <t>東中野二丁目</t>
    <rPh sb="0" eb="3">
      <t>ヒガシナカノ</t>
    </rPh>
    <rPh sb="3" eb="4">
      <t>ニ</t>
    </rPh>
    <rPh sb="4" eb="6">
      <t>チョウメ</t>
    </rPh>
    <phoneticPr fontId="30"/>
  </si>
  <si>
    <t>中央全域</t>
    <rPh sb="0" eb="2">
      <t>チュウオウ</t>
    </rPh>
    <rPh sb="2" eb="4">
      <t>ゼンイキ</t>
    </rPh>
    <phoneticPr fontId="30"/>
  </si>
  <si>
    <t>弥生町四丁目</t>
    <rPh sb="0" eb="3">
      <t>ヤヨイチョウ</t>
    </rPh>
    <rPh sb="3" eb="4">
      <t>ヨン</t>
    </rPh>
    <rPh sb="4" eb="6">
      <t>イチチョウメ</t>
    </rPh>
    <phoneticPr fontId="30"/>
  </si>
  <si>
    <t>病床数</t>
    <rPh sb="0" eb="1">
      <t>ビョウ</t>
    </rPh>
    <rPh sb="1" eb="2">
      <t>トコ</t>
    </rPh>
    <rPh sb="2" eb="3">
      <t>スウ</t>
    </rPh>
    <phoneticPr fontId="30"/>
  </si>
  <si>
    <t>79E</t>
  </si>
  <si>
    <t>小金井市</t>
  </si>
  <si>
    <t>航空機・同附属品製造業</t>
    <rPh sb="0" eb="3">
      <t>コウクウキ</t>
    </rPh>
    <rPh sb="4" eb="5">
      <t>ドウ</t>
    </rPh>
    <rPh sb="5" eb="7">
      <t>フゾク</t>
    </rPh>
    <rPh sb="7" eb="8">
      <t>ヒン</t>
    </rPh>
    <rPh sb="8" eb="11">
      <t>セイゾウギョウ</t>
    </rPh>
    <phoneticPr fontId="30"/>
  </si>
  <si>
    <t>都内</t>
  </si>
  <si>
    <t>従業地･通学地による常住市区町村</t>
    <rPh sb="0" eb="2">
      <t>ジュウギョウ</t>
    </rPh>
    <rPh sb="2" eb="3">
      <t>チ</t>
    </rPh>
    <rPh sb="4" eb="6">
      <t>ツウガク</t>
    </rPh>
    <rPh sb="6" eb="7">
      <t>チ</t>
    </rPh>
    <phoneticPr fontId="30"/>
  </si>
  <si>
    <t>ウズベキスタン</t>
  </si>
  <si>
    <t>着工住宅数</t>
  </si>
  <si>
    <t>世帯</t>
    <rPh sb="0" eb="2">
      <t>セタイスウ</t>
    </rPh>
    <phoneticPr fontId="30"/>
  </si>
  <si>
    <t>小平市</t>
  </si>
  <si>
    <t>医療</t>
    <rPh sb="0" eb="1">
      <t>イ</t>
    </rPh>
    <rPh sb="1" eb="2">
      <t>イ</t>
    </rPh>
    <phoneticPr fontId="30"/>
  </si>
  <si>
    <t>29㎡以下</t>
    <rPh sb="3" eb="4">
      <t>イ</t>
    </rPh>
    <rPh sb="4" eb="5">
      <t>シタ</t>
    </rPh>
    <phoneticPr fontId="60"/>
  </si>
  <si>
    <t>816</t>
  </si>
  <si>
    <t>窯業・土石製品製造業</t>
  </si>
  <si>
    <t>60～64</t>
  </si>
  <si>
    <t>その他</t>
  </si>
  <si>
    <t>災害休暇（件）</t>
    <rPh sb="0" eb="2">
      <t>サイガイ</t>
    </rPh>
    <rPh sb="2" eb="4">
      <t>キュウカ</t>
    </rPh>
    <rPh sb="5" eb="6">
      <t>ケン</t>
    </rPh>
    <phoneticPr fontId="30"/>
  </si>
  <si>
    <t>資料　スポーツ振興課、公園緑地課</t>
  </si>
  <si>
    <t>高60</t>
  </si>
  <si>
    <t>スポーツ施設提供業</t>
  </si>
  <si>
    <t>中央四丁目</t>
    <rPh sb="0" eb="2">
      <t>チュウオウ</t>
    </rPh>
    <rPh sb="2" eb="5">
      <t>4チョウメ</t>
    </rPh>
    <phoneticPr fontId="30"/>
  </si>
  <si>
    <t>平成27年</t>
  </si>
  <si>
    <t>江原町1丁目</t>
  </si>
  <si>
    <t>ベルギー</t>
  </si>
  <si>
    <t>△ 228</t>
  </si>
  <si>
    <t>東村山市</t>
  </si>
  <si>
    <t>瑞穂町</t>
  </si>
  <si>
    <t>アイスランド</t>
  </si>
  <si>
    <t>面積（㎡）</t>
  </si>
  <si>
    <t>東京都</t>
    <rPh sb="0" eb="3">
      <t>トウキョウト</t>
    </rPh>
    <phoneticPr fontId="30"/>
  </si>
  <si>
    <t>外国語会話教授業</t>
    <rPh sb="0" eb="3">
      <t>ガイコクゴ</t>
    </rPh>
    <rPh sb="3" eb="5">
      <t>カイワ</t>
    </rPh>
    <rPh sb="5" eb="7">
      <t>キョウジュ</t>
    </rPh>
    <rPh sb="7" eb="8">
      <t>ギョウ</t>
    </rPh>
    <phoneticPr fontId="30"/>
  </si>
  <si>
    <t>あきる野市</t>
  </si>
  <si>
    <t>若宮</t>
  </si>
  <si>
    <t>東大和市</t>
  </si>
  <si>
    <t>平成30年度</t>
    <rPh sb="0" eb="2">
      <t>ヘイセイ</t>
    </rPh>
    <rPh sb="4" eb="6">
      <t>ネンド</t>
    </rPh>
    <phoneticPr fontId="61"/>
  </si>
  <si>
    <t>男親と子供から成る世帯</t>
    <rPh sb="0" eb="1">
      <t>オトコ</t>
    </rPh>
    <rPh sb="1" eb="2">
      <t>オヤ</t>
    </rPh>
    <rPh sb="3" eb="5">
      <t>コドモ</t>
    </rPh>
    <rPh sb="7" eb="8">
      <t>ナ</t>
    </rPh>
    <rPh sb="9" eb="11">
      <t>セタイ</t>
    </rPh>
    <phoneticPr fontId="30"/>
  </si>
  <si>
    <t>東中野二丁目</t>
  </si>
  <si>
    <t>60,000
～70,000</t>
  </si>
  <si>
    <t>△ 2.26</t>
  </si>
  <si>
    <t>東久留米市</t>
  </si>
  <si>
    <t>死亡</t>
  </si>
  <si>
    <t>76</t>
  </si>
  <si>
    <t>保護費</t>
    <rPh sb="0" eb="3">
      <t>ホゴヒ</t>
    </rPh>
    <phoneticPr fontId="30"/>
  </si>
  <si>
    <t>中野新橋線</t>
  </si>
  <si>
    <t>奥多摩町</t>
  </si>
  <si>
    <t>都議会議員選挙</t>
    <rPh sb="0" eb="3">
      <t>トギカイ</t>
    </rPh>
    <rPh sb="3" eb="5">
      <t>ギイン</t>
    </rPh>
    <rPh sb="5" eb="7">
      <t>センキョ</t>
    </rPh>
    <phoneticPr fontId="30"/>
  </si>
  <si>
    <t>待機児童数</t>
    <rPh sb="0" eb="2">
      <t>タイキ</t>
    </rPh>
    <rPh sb="2" eb="5">
      <t>ジドウスウ</t>
    </rPh>
    <phoneticPr fontId="30"/>
  </si>
  <si>
    <t>総数</t>
  </si>
  <si>
    <t>夫婦のみの世帯</t>
  </si>
  <si>
    <t>中野一丁目</t>
    <rPh sb="0" eb="2">
      <t>ナカノ</t>
    </rPh>
    <rPh sb="2" eb="5">
      <t>イッチョウメ</t>
    </rPh>
    <phoneticPr fontId="30"/>
  </si>
  <si>
    <t>諸支出金</t>
  </si>
  <si>
    <t>新宿区</t>
    <rPh sb="0" eb="3">
      <t>シンジュクク</t>
    </rPh>
    <phoneticPr fontId="30"/>
  </si>
  <si>
    <t>夫婦と子供から成る世帯</t>
    <rPh sb="0" eb="2">
      <t>フウフ</t>
    </rPh>
    <rPh sb="3" eb="5">
      <t>コドモ</t>
    </rPh>
    <rPh sb="7" eb="8">
      <t>ナ</t>
    </rPh>
    <rPh sb="9" eb="11">
      <t>セタイ</t>
    </rPh>
    <phoneticPr fontId="30"/>
  </si>
  <si>
    <t>葛飾区</t>
    <rPh sb="0" eb="3">
      <t>カツシカク</t>
    </rPh>
    <phoneticPr fontId="30"/>
  </si>
  <si>
    <t>白鷺一丁目</t>
    <rPh sb="0" eb="2">
      <t>シラサギ</t>
    </rPh>
    <phoneticPr fontId="30"/>
  </si>
  <si>
    <t>75A</t>
  </si>
  <si>
    <t>母子生活支援施設</t>
    <rPh sb="0" eb="2">
      <t>ボシ</t>
    </rPh>
    <rPh sb="2" eb="4">
      <t>セイカツ</t>
    </rPh>
    <rPh sb="4" eb="6">
      <t>シエン</t>
    </rPh>
    <rPh sb="6" eb="8">
      <t>シセツ</t>
    </rPh>
    <phoneticPr fontId="30"/>
  </si>
  <si>
    <t>夫婦，子供と両親から成る世帯</t>
    <rPh sb="0" eb="2">
      <t>フウフ</t>
    </rPh>
    <rPh sb="3" eb="5">
      <t>コドモ</t>
    </rPh>
    <rPh sb="6" eb="8">
      <t>リョウシン</t>
    </rPh>
    <rPh sb="10" eb="11">
      <t>ナ</t>
    </rPh>
    <rPh sb="12" eb="14">
      <t>セタイ</t>
    </rPh>
    <phoneticPr fontId="30"/>
  </si>
  <si>
    <t>江古田二丁目</t>
    <rPh sb="0" eb="3">
      <t>エゴタ</t>
    </rPh>
    <phoneticPr fontId="30"/>
  </si>
  <si>
    <t>注）　自然動態・社会動態＝人口1，000人当たりの人数比，婚姻率・離婚率＝人口1，000人当たりの件数比</t>
  </si>
  <si>
    <t>15～64歳</t>
  </si>
  <si>
    <t>第3次産業人口</t>
    <rPh sb="0" eb="1">
      <t>ダイ</t>
    </rPh>
    <rPh sb="2" eb="3">
      <t>ジ</t>
    </rPh>
    <rPh sb="3" eb="5">
      <t>サンギョウ</t>
    </rPh>
    <rPh sb="5" eb="7">
      <t>ジンコウ</t>
    </rPh>
    <phoneticPr fontId="30"/>
  </si>
  <si>
    <t>119</t>
  </si>
  <si>
    <t>本町五丁目</t>
    <rPh sb="0" eb="2">
      <t>ホンチョウ</t>
    </rPh>
    <rPh sb="2" eb="5">
      <t>ゴチョウメ</t>
    </rPh>
    <phoneticPr fontId="30"/>
  </si>
  <si>
    <t>生活関連サービス業，娯楽業</t>
  </si>
  <si>
    <t>江古田三丁目</t>
    <rPh sb="0" eb="3">
      <t>エゴタ</t>
    </rPh>
    <rPh sb="3" eb="6">
      <t>サンチョウメ</t>
    </rPh>
    <phoneticPr fontId="30"/>
  </si>
  <si>
    <t>工学</t>
  </si>
  <si>
    <t>興行場，興行団</t>
  </si>
  <si>
    <t>各種商品小売業</t>
  </si>
  <si>
    <t>件</t>
    <rPh sb="0" eb="1">
      <t>ケン</t>
    </rPh>
    <phoneticPr fontId="30"/>
  </si>
  <si>
    <t>091</t>
  </si>
  <si>
    <t>65～74歳</t>
  </si>
  <si>
    <t>昭和45年以前</t>
    <rPh sb="0" eb="1">
      <t>アキラ</t>
    </rPh>
    <rPh sb="1" eb="2">
      <t>ワ</t>
    </rPh>
    <rPh sb="4" eb="5">
      <t>トシ</t>
    </rPh>
    <rPh sb="5" eb="6">
      <t>イ</t>
    </rPh>
    <rPh sb="6" eb="7">
      <t>マエ</t>
    </rPh>
    <phoneticPr fontId="62"/>
  </si>
  <si>
    <t>若宮三丁目</t>
  </si>
  <si>
    <t>その他のはん用機械・同部分品製造業</t>
  </si>
  <si>
    <t>75歳以上</t>
  </si>
  <si>
    <t>面積</t>
    <rPh sb="0" eb="2">
      <t>メンセキ</t>
    </rPh>
    <phoneticPr fontId="30"/>
  </si>
  <si>
    <t>536</t>
  </si>
  <si>
    <t>新井四丁目</t>
  </si>
  <si>
    <t>完全失業者数</t>
    <rPh sb="0" eb="2">
      <t>カンゼン</t>
    </rPh>
    <rPh sb="2" eb="4">
      <t>シツギョウ</t>
    </rPh>
    <rPh sb="4" eb="5">
      <t>シャ</t>
    </rPh>
    <rPh sb="5" eb="6">
      <t>スウ</t>
    </rPh>
    <phoneticPr fontId="30"/>
  </si>
  <si>
    <t xml:space="preserve">遺族給付 </t>
  </si>
  <si>
    <t>上鷺宮四丁目</t>
    <rPh sb="0" eb="3">
      <t>カミサギノミヤ</t>
    </rPh>
    <rPh sb="3" eb="6">
      <t>ヨンチョウメ</t>
    </rPh>
    <phoneticPr fontId="30"/>
  </si>
  <si>
    <t>民営の借家</t>
    <rPh sb="0" eb="2">
      <t>ミンエイ</t>
    </rPh>
    <rPh sb="3" eb="5">
      <t>シャクヤ</t>
    </rPh>
    <phoneticPr fontId="30"/>
  </si>
  <si>
    <t>鷺宮四丁目</t>
    <rPh sb="0" eb="2">
      <t>サギノミヤ</t>
    </rPh>
    <rPh sb="2" eb="5">
      <t>ヨンチョウメ</t>
    </rPh>
    <phoneticPr fontId="30"/>
  </si>
  <si>
    <t>年次</t>
  </si>
  <si>
    <t>区議会議員党派別年齢別構成（令和4年1月1日）</t>
    <rPh sb="14" eb="16">
      <t>レイワ</t>
    </rPh>
    <phoneticPr fontId="30"/>
  </si>
  <si>
    <t>新井四丁目</t>
    <rPh sb="0" eb="2">
      <t>アライ</t>
    </rPh>
    <rPh sb="2" eb="5">
      <t>ヨンチョウメ</t>
    </rPh>
    <phoneticPr fontId="30"/>
  </si>
  <si>
    <t>中野区</t>
    <rPh sb="0" eb="3">
      <t>ナカノク</t>
    </rPh>
    <phoneticPr fontId="30"/>
  </si>
  <si>
    <t>920</t>
  </si>
  <si>
    <t>建築リフォーム工事業</t>
  </si>
  <si>
    <t>区部</t>
    <rPh sb="0" eb="2">
      <t>クブ</t>
    </rPh>
    <phoneticPr fontId="30"/>
  </si>
  <si>
    <t>以上</t>
    <rPh sb="0" eb="2">
      <t>イジョウ</t>
    </rPh>
    <phoneticPr fontId="30"/>
  </si>
  <si>
    <t>上鷺宮三丁目</t>
    <rPh sb="0" eb="3">
      <t>カミサギノミヤ</t>
    </rPh>
    <rPh sb="3" eb="6">
      <t>サンチョウメ</t>
    </rPh>
    <phoneticPr fontId="30"/>
  </si>
  <si>
    <t>労働力人口</t>
    <rPh sb="0" eb="3">
      <t>ロウドウリョク</t>
    </rPh>
    <rPh sb="3" eb="5">
      <t>ジンコウ</t>
    </rPh>
    <phoneticPr fontId="30"/>
  </si>
  <si>
    <t>新井三丁目</t>
    <rPh sb="0" eb="2">
      <t>アライ</t>
    </rPh>
    <rPh sb="2" eb="5">
      <t>サンチョウメ</t>
    </rPh>
    <phoneticPr fontId="30"/>
  </si>
  <si>
    <t>住宅地</t>
    <rPh sb="0" eb="1">
      <t>ジュウ</t>
    </rPh>
    <rPh sb="1" eb="2">
      <t>タク</t>
    </rPh>
    <rPh sb="2" eb="3">
      <t>チ</t>
    </rPh>
    <phoneticPr fontId="57"/>
  </si>
  <si>
    <t>電子部品製造業</t>
  </si>
  <si>
    <t>上高田五丁目</t>
  </si>
  <si>
    <t>295</t>
  </si>
  <si>
    <t>76F</t>
  </si>
  <si>
    <t>　　　家庭的保育事業、小規模保育事業、事業所内保育事業、居宅訪問型保育事業がある。</t>
  </si>
  <si>
    <t>大学等進学率（％）</t>
    <rPh sb="0" eb="2">
      <t>ダイガク</t>
    </rPh>
    <rPh sb="2" eb="3">
      <t>トウ</t>
    </rPh>
    <rPh sb="3" eb="4">
      <t>ススム</t>
    </rPh>
    <rPh sb="4" eb="5">
      <t>ガク</t>
    </rPh>
    <rPh sb="5" eb="6">
      <t>リツ</t>
    </rPh>
    <phoneticPr fontId="30"/>
  </si>
  <si>
    <t>159</t>
  </si>
  <si>
    <t>酒場，ビヤホール</t>
  </si>
  <si>
    <t>上鷺宮二丁目</t>
    <rPh sb="0" eb="3">
      <t>カミサギノミヤ</t>
    </rPh>
    <rPh sb="3" eb="6">
      <t>ニチョウメ</t>
    </rPh>
    <phoneticPr fontId="30"/>
  </si>
  <si>
    <t>81</t>
  </si>
  <si>
    <t>航空運輸業</t>
  </si>
  <si>
    <t>新井二丁目</t>
    <rPh sb="0" eb="2">
      <t>アライ</t>
    </rPh>
    <rPh sb="2" eb="5">
      <t>ニチョウメ</t>
    </rPh>
    <phoneticPr fontId="30"/>
  </si>
  <si>
    <t>常住地による従業・通学市区町村</t>
    <rPh sb="2" eb="3">
      <t>チ</t>
    </rPh>
    <phoneticPr fontId="30"/>
  </si>
  <si>
    <t>上鷺宮一丁目</t>
    <rPh sb="0" eb="3">
      <t>カミサギノミヤ</t>
    </rPh>
    <rPh sb="3" eb="6">
      <t>イッチョウメ</t>
    </rPh>
    <phoneticPr fontId="30"/>
  </si>
  <si>
    <t>弥生町2-41</t>
  </si>
  <si>
    <t>事業所数</t>
    <rPh sb="0" eb="1">
      <t>ジ</t>
    </rPh>
    <rPh sb="1" eb="2">
      <t>ギョウ</t>
    </rPh>
    <rPh sb="2" eb="3">
      <t>ショ</t>
    </rPh>
    <phoneticPr fontId="30"/>
  </si>
  <si>
    <t>その他の</t>
  </si>
  <si>
    <t>△ 1.78</t>
  </si>
  <si>
    <t>32C</t>
  </si>
  <si>
    <t>人口密度（1k㎡当たり）</t>
    <rPh sb="0" eb="2">
      <t>ジンコウ</t>
    </rPh>
    <rPh sb="2" eb="4">
      <t>ミツド</t>
    </rPh>
    <phoneticPr fontId="30"/>
  </si>
  <si>
    <t>大久保通り</t>
    <rPh sb="0" eb="3">
      <t>オオクボ</t>
    </rPh>
    <rPh sb="3" eb="4">
      <t>ドオ</t>
    </rPh>
    <phoneticPr fontId="30"/>
  </si>
  <si>
    <t>新井一丁目</t>
    <rPh sb="0" eb="2">
      <t>アライ</t>
    </rPh>
    <rPh sb="2" eb="5">
      <t>イッチョウメ</t>
    </rPh>
    <phoneticPr fontId="30"/>
  </si>
  <si>
    <t>床</t>
    <rPh sb="0" eb="1">
      <t>トコ</t>
    </rPh>
    <phoneticPr fontId="30"/>
  </si>
  <si>
    <t>平成26年</t>
    <rPh sb="0" eb="2">
      <t>ヘイセイ</t>
    </rPh>
    <rPh sb="4" eb="5">
      <t>ネン</t>
    </rPh>
    <phoneticPr fontId="61"/>
  </si>
  <si>
    <t>中71</t>
  </si>
  <si>
    <t>275</t>
  </si>
  <si>
    <t>70～79</t>
  </si>
  <si>
    <t>ポーランド</t>
  </si>
  <si>
    <t>上鷺宮全域</t>
    <rPh sb="0" eb="3">
      <t>カミサギノミヤ</t>
    </rPh>
    <rPh sb="3" eb="5">
      <t>ゼンイキ</t>
    </rPh>
    <phoneticPr fontId="30"/>
  </si>
  <si>
    <t>収集</t>
  </si>
  <si>
    <t>新宿駅西口～野方駅</t>
    <rPh sb="2" eb="3">
      <t>エキ</t>
    </rPh>
    <rPh sb="8" eb="9">
      <t>エキ</t>
    </rPh>
    <phoneticPr fontId="30"/>
  </si>
  <si>
    <t>新井全域</t>
    <rPh sb="0" eb="2">
      <t>アライ</t>
    </rPh>
    <rPh sb="2" eb="4">
      <t>ゼンイキ</t>
    </rPh>
    <phoneticPr fontId="30"/>
  </si>
  <si>
    <t>給与住宅</t>
  </si>
  <si>
    <t>△ 0.91</t>
  </si>
  <si>
    <t>0歳</t>
    <rPh sb="1" eb="2">
      <t>サイ</t>
    </rPh>
    <phoneticPr fontId="30"/>
  </si>
  <si>
    <t>夫婦，子供とひとり親から成る世帯</t>
    <rPh sb="0" eb="2">
      <t>フウフ</t>
    </rPh>
    <rPh sb="3" eb="5">
      <t>コドモ</t>
    </rPh>
    <rPh sb="9" eb="10">
      <t>カタオヤ</t>
    </rPh>
    <rPh sb="12" eb="13">
      <t>ナ</t>
    </rPh>
    <rPh sb="14" eb="16">
      <t>セタイ</t>
    </rPh>
    <phoneticPr fontId="30"/>
  </si>
  <si>
    <t>女</t>
    <rPh sb="0" eb="1">
      <t>オンナ</t>
    </rPh>
    <phoneticPr fontId="54"/>
  </si>
  <si>
    <t>中野六丁目</t>
    <rPh sb="0" eb="5">
      <t>ナカノロクチョウメ</t>
    </rPh>
    <phoneticPr fontId="30"/>
  </si>
  <si>
    <t>諸収入</t>
  </si>
  <si>
    <t>鷺宮六丁目</t>
    <rPh sb="0" eb="2">
      <t>サギノミヤ</t>
    </rPh>
    <rPh sb="2" eb="5">
      <t>ロクチョウメ</t>
    </rPh>
    <phoneticPr fontId="30"/>
  </si>
  <si>
    <t>水運業</t>
    <rPh sb="0" eb="2">
      <t>スイウン</t>
    </rPh>
    <rPh sb="2" eb="3">
      <t>ギョウ</t>
    </rPh>
    <phoneticPr fontId="30"/>
  </si>
  <si>
    <t>上高田五丁目</t>
    <rPh sb="0" eb="3">
      <t>カミタカダ</t>
    </rPh>
    <rPh sb="3" eb="6">
      <t>ゴチョウメ</t>
    </rPh>
    <phoneticPr fontId="30"/>
  </si>
  <si>
    <t>R3.7.4</t>
  </si>
  <si>
    <t>投票者数</t>
    <rPh sb="0" eb="3">
      <t>トウヒョウシャ</t>
    </rPh>
    <rPh sb="3" eb="4">
      <t>カズ</t>
    </rPh>
    <phoneticPr fontId="30"/>
  </si>
  <si>
    <t>金融業，保険業</t>
  </si>
  <si>
    <t>夜間人口</t>
    <rPh sb="0" eb="1">
      <t>ヨル</t>
    </rPh>
    <rPh sb="1" eb="2">
      <t>アイダ</t>
    </rPh>
    <rPh sb="2" eb="3">
      <t>ヒト</t>
    </rPh>
    <rPh sb="3" eb="4">
      <t>クチ</t>
    </rPh>
    <phoneticPr fontId="30"/>
  </si>
  <si>
    <t>1・2階建</t>
    <rPh sb="3" eb="4">
      <t>カイ</t>
    </rPh>
    <rPh sb="4" eb="5">
      <t>ダテ</t>
    </rPh>
    <phoneticPr fontId="30"/>
  </si>
  <si>
    <t>鷺宮五丁目</t>
    <rPh sb="0" eb="2">
      <t>サギノミヤ</t>
    </rPh>
    <rPh sb="2" eb="5">
      <t>ゴチョウメ</t>
    </rPh>
    <phoneticPr fontId="30"/>
  </si>
  <si>
    <t>洗濯・理容・美容・浴場業</t>
  </si>
  <si>
    <t>実支出</t>
  </si>
  <si>
    <t>地階を有する建築物数</t>
  </si>
  <si>
    <t>上高田四丁目</t>
    <rPh sb="0" eb="3">
      <t>カミタカダ</t>
    </rPh>
    <rPh sb="3" eb="6">
      <t>ヨンチョウメ</t>
    </rPh>
    <phoneticPr fontId="30"/>
  </si>
  <si>
    <t>杉並区</t>
    <rPh sb="0" eb="3">
      <t>スギナミク</t>
    </rPh>
    <phoneticPr fontId="30"/>
  </si>
  <si>
    <t>資料　中野区「選挙の記録」</t>
    <rPh sb="3" eb="6">
      <t>ナカノク</t>
    </rPh>
    <rPh sb="7" eb="9">
      <t>センキョ</t>
    </rPh>
    <rPh sb="10" eb="12">
      <t>キロク</t>
    </rPh>
    <phoneticPr fontId="30"/>
  </si>
  <si>
    <t>571</t>
  </si>
  <si>
    <t>643</t>
  </si>
  <si>
    <t>t</t>
  </si>
  <si>
    <t>鷺宮三丁目</t>
  </si>
  <si>
    <t>㎡</t>
  </si>
  <si>
    <t>アフガニスタン</t>
  </si>
  <si>
    <t>資料　公園緑地課</t>
    <rPh sb="5" eb="7">
      <t>リョクチ</t>
    </rPh>
    <rPh sb="7" eb="8">
      <t>カ</t>
    </rPh>
    <phoneticPr fontId="30"/>
  </si>
  <si>
    <t>上高田三丁目</t>
    <rPh sb="0" eb="3">
      <t>カミタカダ</t>
    </rPh>
    <rPh sb="3" eb="6">
      <t>サンチョウメ</t>
    </rPh>
    <phoneticPr fontId="30"/>
  </si>
  <si>
    <t>新井総数</t>
  </si>
  <si>
    <t>17</t>
  </si>
  <si>
    <t>281</t>
  </si>
  <si>
    <t>平成23年～27年</t>
    <rPh sb="0" eb="2">
      <t>ヘイセイ</t>
    </rPh>
    <rPh sb="4" eb="5">
      <t>ネン</t>
    </rPh>
    <phoneticPr fontId="63"/>
  </si>
  <si>
    <t>保育園</t>
  </si>
  <si>
    <t>特別区債</t>
    <rPh sb="0" eb="3">
      <t>トクベツク</t>
    </rPh>
    <rPh sb="3" eb="4">
      <t>サイ</t>
    </rPh>
    <phoneticPr fontId="53"/>
  </si>
  <si>
    <t>鷺宮三丁目</t>
    <rPh sb="0" eb="2">
      <t>サギノミヤ</t>
    </rPh>
    <rPh sb="2" eb="5">
      <t>サンチョウメ</t>
    </rPh>
    <phoneticPr fontId="30"/>
  </si>
  <si>
    <t>死因に占めるがん･心疾患･老衰・脳血管疾患・肺炎・自殺・コロナウイルス感染の割合（人口10万人対死亡率）の推移（平成27～令和2年）</t>
    <rPh sb="13" eb="15">
      <t>ロウスイ</t>
    </rPh>
    <rPh sb="16" eb="17">
      <t>ノウ</t>
    </rPh>
    <rPh sb="17" eb="19">
      <t>ケッカン</t>
    </rPh>
    <rPh sb="19" eb="21">
      <t>シッカン</t>
    </rPh>
    <rPh sb="22" eb="24">
      <t>ハイエン</t>
    </rPh>
    <rPh sb="35" eb="37">
      <t>カンセン</t>
    </rPh>
    <rPh sb="41" eb="43">
      <t>ジンコウ</t>
    </rPh>
    <rPh sb="45" eb="47">
      <t>マンニン</t>
    </rPh>
    <rPh sb="47" eb="48">
      <t>タイ</t>
    </rPh>
    <rPh sb="48" eb="51">
      <t>シボウリツ</t>
    </rPh>
    <rPh sb="61" eb="63">
      <t>レイワ</t>
    </rPh>
    <phoneticPr fontId="30"/>
  </si>
  <si>
    <t>上高田二丁目</t>
    <rPh sb="0" eb="3">
      <t>カミタカダ</t>
    </rPh>
    <rPh sb="3" eb="6">
      <t>ニチョウメ</t>
    </rPh>
    <phoneticPr fontId="30"/>
  </si>
  <si>
    <t>資本金階級（会社の単独・本店のみ）</t>
  </si>
  <si>
    <t>地下4階～</t>
  </si>
  <si>
    <t>モンゴル</t>
  </si>
  <si>
    <t>電子デバイス製造業</t>
  </si>
  <si>
    <t>鷺宮二丁目</t>
    <rPh sb="0" eb="2">
      <t>サギノミヤ</t>
    </rPh>
    <rPh sb="2" eb="5">
      <t>ニチョウメ</t>
    </rPh>
    <phoneticPr fontId="30"/>
  </si>
  <si>
    <t>上高田一丁目</t>
    <rPh sb="0" eb="3">
      <t>カミタカダ</t>
    </rPh>
    <rPh sb="3" eb="6">
      <t>イッチョウメ</t>
    </rPh>
    <phoneticPr fontId="30"/>
  </si>
  <si>
    <t>紙製造業</t>
  </si>
  <si>
    <t>うち自転車占脱</t>
  </si>
  <si>
    <t>世帯人員別65歳以上世帯員のいる一般世帯数，一般世帯人員及び65歳以上世帯人員（令和2年10月1日）</t>
    <rPh sb="40" eb="42">
      <t>レイワ</t>
    </rPh>
    <phoneticPr fontId="30"/>
  </si>
  <si>
    <t>注5）　移動図書館は含まない。</t>
  </si>
  <si>
    <t>675</t>
  </si>
  <si>
    <t>中野一丁目</t>
  </si>
  <si>
    <t>大和町総数</t>
  </si>
  <si>
    <t>区 道</t>
  </si>
  <si>
    <t>化学肥料製造業</t>
  </si>
  <si>
    <t>船舶貸渡業</t>
  </si>
  <si>
    <t>社会保険・社会福祉・介護事業</t>
  </si>
  <si>
    <t>中央三丁目</t>
    <rPh sb="0" eb="2">
      <t>チュウオウ</t>
    </rPh>
    <rPh sb="2" eb="5">
      <t>3チョウメ</t>
    </rPh>
    <phoneticPr fontId="30"/>
  </si>
  <si>
    <t>上高田全域</t>
    <rPh sb="0" eb="3">
      <t>カミタカダ</t>
    </rPh>
    <rPh sb="3" eb="5">
      <t>ゼンイキ</t>
    </rPh>
    <phoneticPr fontId="30"/>
  </si>
  <si>
    <t>（単位：g）</t>
  </si>
  <si>
    <t>丸山総数</t>
  </si>
  <si>
    <t>02</t>
  </si>
  <si>
    <t>鷺宮全域</t>
    <rPh sb="0" eb="2">
      <t>サギノミヤ</t>
    </rPh>
    <rPh sb="2" eb="4">
      <t>ゼンイキ</t>
    </rPh>
    <phoneticPr fontId="30"/>
  </si>
  <si>
    <t>表具業</t>
  </si>
  <si>
    <t>白鷺三丁目</t>
    <rPh sb="0" eb="2">
      <t>シラサギ</t>
    </rPh>
    <rPh sb="2" eb="5">
      <t>サンチョウメ</t>
    </rPh>
    <phoneticPr fontId="30"/>
  </si>
  <si>
    <t>建物（延面積）</t>
  </si>
  <si>
    <t>白鷺二丁目</t>
    <rPh sb="0" eb="2">
      <t>シラサギ</t>
    </rPh>
    <rPh sb="2" eb="5">
      <t>ニチョウメ</t>
    </rPh>
    <phoneticPr fontId="30"/>
  </si>
  <si>
    <t>中野四丁目</t>
    <rPh sb="0" eb="5">
      <t>ナカノヨンチョウメ</t>
    </rPh>
    <phoneticPr fontId="30"/>
  </si>
  <si>
    <t>認知症老人グループホーム</t>
    <rPh sb="0" eb="3">
      <t>ニンチショウ</t>
    </rPh>
    <rPh sb="3" eb="5">
      <t>ロウジン</t>
    </rPh>
    <phoneticPr fontId="30"/>
  </si>
  <si>
    <t>オランダ</t>
  </si>
  <si>
    <t>932</t>
  </si>
  <si>
    <t>病床数</t>
    <rPh sb="0" eb="3">
      <t>ビョウショウスウ</t>
    </rPh>
    <phoneticPr fontId="61"/>
  </si>
  <si>
    <t>中野駅～南部高齢者会館</t>
  </si>
  <si>
    <t>8階</t>
  </si>
  <si>
    <t>舗装工事業</t>
  </si>
  <si>
    <t>通算老齢</t>
  </si>
  <si>
    <t>病院</t>
    <rPh sb="0" eb="2">
      <t>ビョウイン</t>
    </rPh>
    <phoneticPr fontId="30"/>
  </si>
  <si>
    <t>高円寺駅北口～練馬駅</t>
  </si>
  <si>
    <t>夫婦，親と他の親族（子供を含まない）から成る世帯</t>
    <rPh sb="0" eb="2">
      <t>フウフ</t>
    </rPh>
    <rPh sb="3" eb="4">
      <t>オヤ</t>
    </rPh>
    <rPh sb="5" eb="6">
      <t>タ</t>
    </rPh>
    <rPh sb="7" eb="9">
      <t>シンゾク</t>
    </rPh>
    <rPh sb="10" eb="12">
      <t>コドモ</t>
    </rPh>
    <rPh sb="13" eb="14">
      <t>フク</t>
    </rPh>
    <rPh sb="20" eb="21">
      <t>ナ</t>
    </rPh>
    <rPh sb="22" eb="24">
      <t>セタイ</t>
    </rPh>
    <phoneticPr fontId="30"/>
  </si>
  <si>
    <t>白鷺一丁目</t>
    <rPh sb="0" eb="2">
      <t>シラサギ</t>
    </rPh>
    <rPh sb="2" eb="5">
      <t>イッチョウメ</t>
    </rPh>
    <phoneticPr fontId="30"/>
  </si>
  <si>
    <t>注2）　保護率算定の基礎人口は，東京都総務局統計部人口統計課「東京都の人口（推計）」による。</t>
    <rPh sb="0" eb="1">
      <t>チュウ</t>
    </rPh>
    <rPh sb="4" eb="6">
      <t>ホゴ</t>
    </rPh>
    <rPh sb="6" eb="7">
      <t>リツ</t>
    </rPh>
    <rPh sb="7" eb="9">
      <t>サンテイ</t>
    </rPh>
    <rPh sb="10" eb="12">
      <t>キソ</t>
    </rPh>
    <rPh sb="12" eb="14">
      <t>ジンコウ</t>
    </rPh>
    <rPh sb="16" eb="19">
      <t>トウキョウト</t>
    </rPh>
    <rPh sb="19" eb="22">
      <t>ソウムキョク</t>
    </rPh>
    <rPh sb="22" eb="25">
      <t>トウケイブ</t>
    </rPh>
    <rPh sb="25" eb="27">
      <t>ジンコウ</t>
    </rPh>
    <rPh sb="27" eb="29">
      <t>トウケイ</t>
    </rPh>
    <rPh sb="29" eb="30">
      <t>カ</t>
    </rPh>
    <rPh sb="31" eb="34">
      <t>トウキョウト</t>
    </rPh>
    <rPh sb="35" eb="37">
      <t>ジンコウ</t>
    </rPh>
    <rPh sb="38" eb="40">
      <t>スイケイ</t>
    </rPh>
    <phoneticPr fontId="30"/>
  </si>
  <si>
    <t>065</t>
  </si>
  <si>
    <t>中野三丁目</t>
    <rPh sb="0" eb="2">
      <t>ナカノ</t>
    </rPh>
    <rPh sb="2" eb="5">
      <t>サンチョウメ</t>
    </rPh>
    <phoneticPr fontId="30"/>
  </si>
  <si>
    <t>千代田区</t>
    <rPh sb="0" eb="4">
      <t>チヨダク</t>
    </rPh>
    <phoneticPr fontId="30"/>
  </si>
  <si>
    <t>区分</t>
    <rPh sb="0" eb="2">
      <t>クブン</t>
    </rPh>
    <phoneticPr fontId="30"/>
  </si>
  <si>
    <t>キューバ</t>
  </si>
  <si>
    <t>中野二丁目</t>
    <rPh sb="0" eb="2">
      <t>ナカノ</t>
    </rPh>
    <rPh sb="2" eb="5">
      <t>ニチョウメ</t>
    </rPh>
    <phoneticPr fontId="30"/>
  </si>
  <si>
    <t>投票率（％）</t>
  </si>
  <si>
    <t>4階以上及び地階を有する建築物数（平成27～令和2年）</t>
    <rPh sb="22" eb="24">
      <t>レイワ</t>
    </rPh>
    <phoneticPr fontId="30"/>
  </si>
  <si>
    <t>2020年</t>
    <rPh sb="4" eb="5">
      <t>ネン</t>
    </rPh>
    <phoneticPr fontId="30"/>
  </si>
  <si>
    <t>松が丘</t>
  </si>
  <si>
    <t>都市居住型誘導居住面積水準</t>
  </si>
  <si>
    <t>侵入窃盗</t>
  </si>
  <si>
    <t>区内主要道路交通量（平成30～令和2年度）</t>
    <rPh sb="15" eb="17">
      <t>レイワ</t>
    </rPh>
    <rPh sb="19" eb="20">
      <t>ド</t>
    </rPh>
    <phoneticPr fontId="30"/>
  </si>
  <si>
    <t>再生資源卸売業</t>
  </si>
  <si>
    <t>スペイン</t>
  </si>
  <si>
    <t>若宮三丁目</t>
    <rPh sb="0" eb="2">
      <t>ワカミヤ</t>
    </rPh>
    <rPh sb="2" eb="5">
      <t>サンチョウメ</t>
    </rPh>
    <phoneticPr fontId="30"/>
  </si>
  <si>
    <t>H31.4.21</t>
  </si>
  <si>
    <t>16</t>
  </si>
  <si>
    <t>82C</t>
  </si>
  <si>
    <t>使用料及び手数料</t>
  </si>
  <si>
    <t>特定建築物（3000㎡以上）</t>
    <rPh sb="0" eb="2">
      <t>トクテイ</t>
    </rPh>
    <rPh sb="2" eb="5">
      <t>ケンチクブツ</t>
    </rPh>
    <rPh sb="11" eb="13">
      <t>イジョウ</t>
    </rPh>
    <phoneticPr fontId="30"/>
  </si>
  <si>
    <t>若宮二丁目</t>
    <rPh sb="0" eb="2">
      <t>ワカミヤ</t>
    </rPh>
    <rPh sb="2" eb="5">
      <t>ニチョウメ</t>
    </rPh>
    <phoneticPr fontId="30"/>
  </si>
  <si>
    <t>83C</t>
  </si>
  <si>
    <t>中野全域</t>
    <rPh sb="0" eb="2">
      <t>ナカノ</t>
    </rPh>
    <rPh sb="2" eb="4">
      <t>ゼンイキ</t>
    </rPh>
    <phoneticPr fontId="30"/>
  </si>
  <si>
    <t>2027年</t>
    <rPh sb="4" eb="5">
      <t>ネン</t>
    </rPh>
    <phoneticPr fontId="30"/>
  </si>
  <si>
    <t>織物・衣服・身の回り品小売業</t>
  </si>
  <si>
    <t>若宮一丁目</t>
    <rPh sb="0" eb="2">
      <t>ワカミヤ</t>
    </rPh>
    <rPh sb="2" eb="5">
      <t>イッチョウメ</t>
    </rPh>
    <phoneticPr fontId="30"/>
  </si>
  <si>
    <t>平成31年度</t>
    <rPh sb="0" eb="2">
      <t>ヘイセイ</t>
    </rPh>
    <rPh sb="4" eb="6">
      <t>ネンド</t>
    </rPh>
    <phoneticPr fontId="61"/>
  </si>
  <si>
    <t>東中野五丁目</t>
    <rPh sb="0" eb="3">
      <t>ヒガシナカノ</t>
    </rPh>
    <rPh sb="3" eb="6">
      <t>ゴチョウメ</t>
    </rPh>
    <phoneticPr fontId="30"/>
  </si>
  <si>
    <t>所</t>
    <rPh sb="0" eb="1">
      <t>トコロ</t>
    </rPh>
    <phoneticPr fontId="30"/>
  </si>
  <si>
    <t>注）　計数は各項目で四捨五入しているため，合計が合わないことがある。</t>
    <rPh sb="0" eb="1">
      <t>チュウ</t>
    </rPh>
    <phoneticPr fontId="30"/>
  </si>
  <si>
    <t>ビデオテープ</t>
  </si>
  <si>
    <t>520</t>
  </si>
  <si>
    <t>若宮全域</t>
    <rPh sb="0" eb="2">
      <t>ワカミヤ</t>
    </rPh>
    <rPh sb="2" eb="4">
      <t>ゼンイキ</t>
    </rPh>
    <phoneticPr fontId="30"/>
  </si>
  <si>
    <t>872</t>
  </si>
  <si>
    <t>委託事務費</t>
    <rPh sb="0" eb="2">
      <t>イタク</t>
    </rPh>
    <rPh sb="2" eb="5">
      <t>ジムヒ</t>
    </rPh>
    <phoneticPr fontId="30"/>
  </si>
  <si>
    <t>注）　人数は，各学区域における入学者数を表している。なお，区立は指定校変更により他校に就学した分を含む。</t>
    <rPh sb="0" eb="1">
      <t>チュウ</t>
    </rPh>
    <rPh sb="3" eb="5">
      <t>ニンズウ</t>
    </rPh>
    <rPh sb="7" eb="8">
      <t>カク</t>
    </rPh>
    <rPh sb="8" eb="10">
      <t>ガック</t>
    </rPh>
    <rPh sb="10" eb="11">
      <t>イキ</t>
    </rPh>
    <rPh sb="15" eb="18">
      <t>ニュウガクシャ</t>
    </rPh>
    <rPh sb="18" eb="19">
      <t>スウ</t>
    </rPh>
    <rPh sb="20" eb="21">
      <t>アラワ</t>
    </rPh>
    <rPh sb="29" eb="31">
      <t>クリツ</t>
    </rPh>
    <rPh sb="32" eb="35">
      <t>シテイコウ</t>
    </rPh>
    <rPh sb="35" eb="37">
      <t>ヘンコウ</t>
    </rPh>
    <rPh sb="40" eb="42">
      <t>タコウ</t>
    </rPh>
    <rPh sb="43" eb="45">
      <t>シュウガク</t>
    </rPh>
    <rPh sb="47" eb="48">
      <t>ブン</t>
    </rPh>
    <rPh sb="49" eb="50">
      <t>フク</t>
    </rPh>
    <phoneticPr fontId="30"/>
  </si>
  <si>
    <t>（再掲）第2次産業</t>
  </si>
  <si>
    <t>本町六丁目</t>
    <rPh sb="0" eb="2">
      <t>ホンチョウ</t>
    </rPh>
    <rPh sb="2" eb="5">
      <t>6チョウメ</t>
    </rPh>
    <phoneticPr fontId="30"/>
  </si>
  <si>
    <t>250</t>
  </si>
  <si>
    <t>野方二丁目</t>
  </si>
  <si>
    <t>中野三丁目</t>
    <rPh sb="0" eb="2">
      <t>ナカノ</t>
    </rPh>
    <rPh sb="2" eb="5">
      <t>3チョウメ</t>
    </rPh>
    <phoneticPr fontId="30"/>
  </si>
  <si>
    <t>東中野四丁目</t>
    <rPh sb="0" eb="1">
      <t>ヒガシ</t>
    </rPh>
    <rPh sb="1" eb="3">
      <t>ナカノ</t>
    </rPh>
    <rPh sb="3" eb="6">
      <t>ヨンチョウメ</t>
    </rPh>
    <phoneticPr fontId="30"/>
  </si>
  <si>
    <t>注）　地域型保育事業：平成27年度の子ども・子育て支援新制度施行により新たに区市町村の認可事業として創設されたもので、</t>
  </si>
  <si>
    <t>畜産食料品製造業</t>
  </si>
  <si>
    <t>その他の林業</t>
  </si>
  <si>
    <t>非侵入窃盗</t>
    <rPh sb="0" eb="1">
      <t>ヒ</t>
    </rPh>
    <rPh sb="1" eb="3">
      <t>シンニュウ</t>
    </rPh>
    <rPh sb="3" eb="5">
      <t>セットウ</t>
    </rPh>
    <phoneticPr fontId="30"/>
  </si>
  <si>
    <t>区内に常住する就業者・通学者</t>
    <rPh sb="0" eb="2">
      <t>クナイ</t>
    </rPh>
    <rPh sb="3" eb="5">
      <t>ジョウジュウ</t>
    </rPh>
    <rPh sb="7" eb="10">
      <t>シュウギョウシャ</t>
    </rPh>
    <rPh sb="11" eb="14">
      <t>ツウガクシャ</t>
    </rPh>
    <phoneticPr fontId="61"/>
  </si>
  <si>
    <t>大和町四丁目</t>
    <rPh sb="0" eb="3">
      <t>ヤマトチョウ</t>
    </rPh>
    <rPh sb="3" eb="6">
      <t>ヨンチョウメ</t>
    </rPh>
    <phoneticPr fontId="30"/>
  </si>
  <si>
    <t>平成31年度</t>
  </si>
  <si>
    <t>…</t>
  </si>
  <si>
    <t>066</t>
  </si>
  <si>
    <t>小2</t>
    <rPh sb="0" eb="1">
      <t>ショウ</t>
    </rPh>
    <phoneticPr fontId="30"/>
  </si>
  <si>
    <t>東中野三丁目</t>
    <rPh sb="0" eb="3">
      <t>ヒガシナカノ</t>
    </rPh>
    <rPh sb="3" eb="6">
      <t>サンチョウメ</t>
    </rPh>
    <phoneticPr fontId="30"/>
  </si>
  <si>
    <t>（％）</t>
  </si>
  <si>
    <t>33</t>
  </si>
  <si>
    <t>地方消費税交付金</t>
  </si>
  <si>
    <t>航空運送業</t>
  </si>
  <si>
    <t>南台三丁目</t>
  </si>
  <si>
    <t>機械器具卸売業</t>
  </si>
  <si>
    <t>大和町三丁目</t>
    <rPh sb="0" eb="3">
      <t>ヤマトチョウ</t>
    </rPh>
    <rPh sb="3" eb="6">
      <t>サンチョウメ</t>
    </rPh>
    <phoneticPr fontId="30"/>
  </si>
  <si>
    <t>経営組織</t>
    <rPh sb="0" eb="1">
      <t>キョウ</t>
    </rPh>
    <rPh sb="1" eb="2">
      <t>エイ</t>
    </rPh>
    <rPh sb="2" eb="3">
      <t>グミ</t>
    </rPh>
    <phoneticPr fontId="30"/>
  </si>
  <si>
    <t>山林</t>
  </si>
  <si>
    <t>なめし革
・
同製品
・
毛皮製造業</t>
  </si>
  <si>
    <t>面積㎡</t>
    <rPh sb="0" eb="2">
      <t>メンセキ</t>
    </rPh>
    <phoneticPr fontId="30"/>
  </si>
  <si>
    <t>江原町全域</t>
    <rPh sb="0" eb="3">
      <t>エハラチョウ</t>
    </rPh>
    <rPh sb="3" eb="5">
      <t>ゼンイキ</t>
    </rPh>
    <phoneticPr fontId="30"/>
  </si>
  <si>
    <t>125</t>
  </si>
  <si>
    <t>区議会議員選挙投票･開票状況（平成23～平成31年）</t>
    <rPh sb="20" eb="22">
      <t>ヘイセイ</t>
    </rPh>
    <phoneticPr fontId="30"/>
  </si>
  <si>
    <t>299</t>
  </si>
  <si>
    <t>東中野二丁目</t>
    <rPh sb="0" eb="3">
      <t>ヒガシナカノ</t>
    </rPh>
    <rPh sb="3" eb="6">
      <t>ニチョウメ</t>
    </rPh>
    <phoneticPr fontId="30"/>
  </si>
  <si>
    <t>被保険者負担分</t>
  </si>
  <si>
    <t>江古田一丁目</t>
  </si>
  <si>
    <t>上鷺宮三丁目</t>
    <rPh sb="0" eb="3">
      <t>カミサギノミヤ</t>
    </rPh>
    <phoneticPr fontId="30"/>
  </si>
  <si>
    <t>無体財産権</t>
  </si>
  <si>
    <t>大和町二丁目</t>
    <rPh sb="0" eb="3">
      <t>ヤマトチョウ</t>
    </rPh>
    <rPh sb="3" eb="6">
      <t>ニチョウメ</t>
    </rPh>
    <phoneticPr fontId="30"/>
  </si>
  <si>
    <t>補助的金融業，金融附帯業</t>
  </si>
  <si>
    <t>分別回収</t>
    <rPh sb="0" eb="2">
      <t>ブンベツ</t>
    </rPh>
    <rPh sb="2" eb="4">
      <t>カイシュウ</t>
    </rPh>
    <phoneticPr fontId="30"/>
  </si>
  <si>
    <t>570</t>
  </si>
  <si>
    <t>件数</t>
    <rPh sb="0" eb="2">
      <t>ケンスウ</t>
    </rPh>
    <phoneticPr fontId="30"/>
  </si>
  <si>
    <t>カメルーン</t>
  </si>
  <si>
    <t>摘要</t>
  </si>
  <si>
    <t>東中野一丁目</t>
    <rPh sb="0" eb="3">
      <t>ヒガシナカノ</t>
    </rPh>
    <rPh sb="3" eb="6">
      <t>イッチョウメ</t>
    </rPh>
    <phoneticPr fontId="30"/>
  </si>
  <si>
    <t>冠婚葬祭業互助会</t>
    <rPh sb="5" eb="8">
      <t>ゴジョカイ</t>
    </rPh>
    <phoneticPr fontId="30"/>
  </si>
  <si>
    <t>大和町一丁目</t>
    <rPh sb="0" eb="3">
      <t>ヤマトチョウ</t>
    </rPh>
    <rPh sb="3" eb="6">
      <t>イッチョウメ</t>
    </rPh>
    <phoneticPr fontId="30"/>
  </si>
  <si>
    <t>一般乗用旅客自動車運送業</t>
    <rPh sb="0" eb="2">
      <t>イッパン</t>
    </rPh>
    <rPh sb="2" eb="4">
      <t>ジョウヨウ</t>
    </rPh>
    <rPh sb="4" eb="6">
      <t>リョカク</t>
    </rPh>
    <rPh sb="6" eb="9">
      <t>ジドウシャ</t>
    </rPh>
    <rPh sb="9" eb="12">
      <t>ウンソウギョウ</t>
    </rPh>
    <phoneticPr fontId="30"/>
  </si>
  <si>
    <t>△ 172</t>
  </si>
  <si>
    <t>東中野全域</t>
    <rPh sb="0" eb="3">
      <t>ヒガシナカノ</t>
    </rPh>
    <rPh sb="3" eb="5">
      <t>ゼンイキ</t>
    </rPh>
    <phoneticPr fontId="30"/>
  </si>
  <si>
    <t>（単位：冊）</t>
    <rPh sb="4" eb="5">
      <t>サツ</t>
    </rPh>
    <phoneticPr fontId="30"/>
  </si>
  <si>
    <t>52C</t>
  </si>
  <si>
    <t>10～14</t>
  </si>
  <si>
    <t>野方三丁目</t>
    <rPh sb="0" eb="2">
      <t>ノガタ</t>
    </rPh>
    <rPh sb="2" eb="5">
      <t>サンチョウメ</t>
    </rPh>
    <phoneticPr fontId="30"/>
  </si>
  <si>
    <t>目黒区</t>
    <rPh sb="0" eb="3">
      <t>メグロク</t>
    </rPh>
    <phoneticPr fontId="30"/>
  </si>
  <si>
    <t>大和町全域</t>
    <rPh sb="0" eb="3">
      <t>ヤマトチョウ</t>
    </rPh>
    <rPh sb="3" eb="5">
      <t>ゼンイキ</t>
    </rPh>
    <phoneticPr fontId="30"/>
  </si>
  <si>
    <t>産業小分類別，従業者規模別民営事業所数及び従業者数（平成28年6月1日）</t>
  </si>
  <si>
    <t>063</t>
  </si>
  <si>
    <t>年齢
（5歳階級）</t>
  </si>
  <si>
    <t>警視庁の統計</t>
    <rPh sb="0" eb="3">
      <t>ケイシチョウ</t>
    </rPh>
    <rPh sb="4" eb="6">
      <t>トウケイ</t>
    </rPh>
    <phoneticPr fontId="30"/>
  </si>
  <si>
    <t>老齢</t>
  </si>
  <si>
    <t>中央五丁目</t>
    <rPh sb="0" eb="2">
      <t>チュウオウ</t>
    </rPh>
    <rPh sb="2" eb="5">
      <t>ゴチョウメ</t>
    </rPh>
    <phoneticPr fontId="30"/>
  </si>
  <si>
    <t>江原町三丁目</t>
    <rPh sb="0" eb="3">
      <t>エハラチョウ</t>
    </rPh>
    <rPh sb="3" eb="4">
      <t>サン</t>
    </rPh>
    <phoneticPr fontId="30"/>
  </si>
  <si>
    <t>従業者数</t>
    <rPh sb="0" eb="1">
      <t>ジュウ</t>
    </rPh>
    <rPh sb="1" eb="4">
      <t>ギョウシャスウ</t>
    </rPh>
    <phoneticPr fontId="30"/>
  </si>
  <si>
    <t>受診率（％）</t>
    <rPh sb="0" eb="2">
      <t>ジュシン</t>
    </rPh>
    <rPh sb="2" eb="3">
      <t>リツ</t>
    </rPh>
    <phoneticPr fontId="30"/>
  </si>
  <si>
    <t>野方六丁目</t>
    <rPh sb="0" eb="2">
      <t>ノガタ</t>
    </rPh>
    <rPh sb="2" eb="5">
      <t>ロクチョウメ</t>
    </rPh>
    <phoneticPr fontId="30"/>
  </si>
  <si>
    <t>92</t>
  </si>
  <si>
    <t>店舗</t>
    <rPh sb="0" eb="2">
      <t>テンポ</t>
    </rPh>
    <phoneticPr fontId="30"/>
  </si>
  <si>
    <t>上鷺宮三丁目</t>
  </si>
  <si>
    <t>生業扶助</t>
  </si>
  <si>
    <t>中央四丁目</t>
    <rPh sb="0" eb="2">
      <t>チュウオウ</t>
    </rPh>
    <rPh sb="2" eb="5">
      <t>ヨンチョウメ</t>
    </rPh>
    <phoneticPr fontId="30"/>
  </si>
  <si>
    <t>沼袋一丁目</t>
  </si>
  <si>
    <t>東中野</t>
  </si>
  <si>
    <t>一部負担金</t>
  </si>
  <si>
    <t>野方五丁目</t>
    <rPh sb="0" eb="2">
      <t>ノガタ</t>
    </rPh>
    <rPh sb="2" eb="5">
      <t>ゴチョウメ</t>
    </rPh>
    <phoneticPr fontId="30"/>
  </si>
  <si>
    <t>江原町二丁目</t>
    <rPh sb="0" eb="3">
      <t>エハラチョウ</t>
    </rPh>
    <rPh sb="3" eb="6">
      <t>ニチョウメ</t>
    </rPh>
    <phoneticPr fontId="30"/>
  </si>
  <si>
    <t>新聞業</t>
  </si>
  <si>
    <t>中央三丁目</t>
    <rPh sb="0" eb="2">
      <t>チュウオウ</t>
    </rPh>
    <rPh sb="2" eb="5">
      <t>サンチョウメ</t>
    </rPh>
    <phoneticPr fontId="30"/>
  </si>
  <si>
    <t>石工・れんが・タイル・ブロック工事業</t>
    <rPh sb="15" eb="17">
      <t>コウジ</t>
    </rPh>
    <rPh sb="17" eb="18">
      <t>ギョウ</t>
    </rPh>
    <phoneticPr fontId="30"/>
  </si>
  <si>
    <t>中野2-17</t>
  </si>
  <si>
    <t>野方四丁目</t>
    <rPh sb="0" eb="2">
      <t>ノガタ</t>
    </rPh>
    <rPh sb="2" eb="5">
      <t>ヨンチョウメ</t>
    </rPh>
    <phoneticPr fontId="30"/>
  </si>
  <si>
    <t>Ｇ</t>
  </si>
  <si>
    <t>松が丘総数</t>
  </si>
  <si>
    <t>中野</t>
    <rPh sb="0" eb="2">
      <t>ナカノ</t>
    </rPh>
    <phoneticPr fontId="30"/>
  </si>
  <si>
    <t>559</t>
  </si>
  <si>
    <t>資料　生活衛生課</t>
    <rPh sb="0" eb="2">
      <t>シリョウ</t>
    </rPh>
    <rPh sb="3" eb="5">
      <t>セイカツ</t>
    </rPh>
    <rPh sb="5" eb="8">
      <t>エイセイカ</t>
    </rPh>
    <phoneticPr fontId="30"/>
  </si>
  <si>
    <t>中央一丁目</t>
    <rPh sb="0" eb="2">
      <t>チュウオウ</t>
    </rPh>
    <rPh sb="2" eb="5">
      <t>イッチョウメ</t>
    </rPh>
    <phoneticPr fontId="30"/>
  </si>
  <si>
    <t>医療，福祉</t>
  </si>
  <si>
    <t>弥生町一丁目</t>
    <rPh sb="0" eb="3">
      <t>ヤヨイチョウ</t>
    </rPh>
    <rPh sb="3" eb="6">
      <t>イチチョウメ</t>
    </rPh>
    <phoneticPr fontId="30"/>
  </si>
  <si>
    <t>野方二丁目</t>
    <rPh sb="0" eb="2">
      <t>ノガタ</t>
    </rPh>
    <rPh sb="2" eb="5">
      <t>ニチョウメ</t>
    </rPh>
    <phoneticPr fontId="30"/>
  </si>
  <si>
    <t>362</t>
  </si>
  <si>
    <t>野方一丁目</t>
    <rPh sb="0" eb="2">
      <t>ノガタ</t>
    </rPh>
    <rPh sb="2" eb="5">
      <t>イッチョウメ</t>
    </rPh>
    <phoneticPr fontId="30"/>
  </si>
  <si>
    <t>野方全域</t>
    <rPh sb="0" eb="2">
      <t>ノガタ</t>
    </rPh>
    <rPh sb="2" eb="4">
      <t>ゼンイキ</t>
    </rPh>
    <phoneticPr fontId="30"/>
  </si>
  <si>
    <t>学校基本調査</t>
  </si>
  <si>
    <t>在学者数</t>
    <rPh sb="0" eb="4">
      <t>ザイガクシャスウ</t>
    </rPh>
    <phoneticPr fontId="30"/>
  </si>
  <si>
    <t>インターネット附随サービス業</t>
  </si>
  <si>
    <t>最終予算現額</t>
  </si>
  <si>
    <t>社会増減</t>
  </si>
  <si>
    <t>会社以外法人</t>
    <rPh sb="0" eb="2">
      <t>カイシャ</t>
    </rPh>
    <rPh sb="2" eb="4">
      <t>イガイ</t>
    </rPh>
    <rPh sb="4" eb="6">
      <t>ホウジン</t>
    </rPh>
    <phoneticPr fontId="30"/>
  </si>
  <si>
    <t>086</t>
  </si>
  <si>
    <t>本町四丁目</t>
  </si>
  <si>
    <t>丸山二丁目</t>
    <rPh sb="0" eb="2">
      <t>マルヤマ</t>
    </rPh>
    <rPh sb="2" eb="5">
      <t>ニチョウメ</t>
    </rPh>
    <phoneticPr fontId="30"/>
  </si>
  <si>
    <r>
      <t>令和2</t>
    </r>
    <r>
      <rPr>
        <b/>
        <sz val="9"/>
        <color auto="1"/>
        <rFont val="BIZ UDゴシック"/>
      </rPr>
      <t>年</t>
    </r>
    <rPh sb="0" eb="2">
      <t>レイワ</t>
    </rPh>
    <rPh sb="3" eb="4">
      <t>ネン</t>
    </rPh>
    <phoneticPr fontId="30"/>
  </si>
  <si>
    <t>本町四丁目</t>
    <rPh sb="0" eb="2">
      <t>ホンチョウ</t>
    </rPh>
    <rPh sb="2" eb="5">
      <t>ヨンチョウメ</t>
    </rPh>
    <phoneticPr fontId="30"/>
  </si>
  <si>
    <t>木材・木製品製造業（家具を除く）</t>
    <rPh sb="6" eb="9">
      <t>セイゾウギョウ</t>
    </rPh>
    <rPh sb="10" eb="12">
      <t>カグ</t>
    </rPh>
    <rPh sb="13" eb="14">
      <t>ノゾ</t>
    </rPh>
    <phoneticPr fontId="30"/>
  </si>
  <si>
    <t>熱供給業</t>
  </si>
  <si>
    <t>生業扶助</t>
    <rPh sb="0" eb="1">
      <t>ショウ</t>
    </rPh>
    <rPh sb="1" eb="2">
      <t>ギョウ</t>
    </rPh>
    <rPh sb="2" eb="3">
      <t>タモツ</t>
    </rPh>
    <rPh sb="3" eb="4">
      <t>スケ</t>
    </rPh>
    <phoneticPr fontId="30"/>
  </si>
  <si>
    <t>その他の家具・装備品製造業</t>
  </si>
  <si>
    <t>丸山一丁目</t>
    <rPh sb="0" eb="2">
      <t>マルヤマ</t>
    </rPh>
    <rPh sb="2" eb="5">
      <t>イッチョウメ</t>
    </rPh>
    <phoneticPr fontId="30"/>
  </si>
  <si>
    <t>ブルガリア</t>
  </si>
  <si>
    <t>一般世帯人員</t>
    <rPh sb="0" eb="2">
      <t>イッパン</t>
    </rPh>
    <rPh sb="2" eb="4">
      <t>セタイ</t>
    </rPh>
    <rPh sb="4" eb="6">
      <t>ジンイン</t>
    </rPh>
    <phoneticPr fontId="30"/>
  </si>
  <si>
    <t>高等学校，中等教育学校</t>
  </si>
  <si>
    <t>本町三丁目</t>
    <rPh sb="0" eb="2">
      <t>ホンチョウ</t>
    </rPh>
    <rPh sb="2" eb="5">
      <t>サンチョウメ</t>
    </rPh>
    <phoneticPr fontId="30"/>
  </si>
  <si>
    <t>上高田総数</t>
    <rPh sb="0" eb="3">
      <t>カミタカダ</t>
    </rPh>
    <rPh sb="3" eb="5">
      <t>ソウスウ</t>
    </rPh>
    <phoneticPr fontId="30"/>
  </si>
  <si>
    <t>Ｅ</t>
  </si>
  <si>
    <t>7人以上</t>
  </si>
  <si>
    <t>本町二丁目</t>
    <rPh sb="0" eb="2">
      <t>ホンチョウ</t>
    </rPh>
    <rPh sb="2" eb="5">
      <t>ニチョウメ</t>
    </rPh>
    <phoneticPr fontId="30"/>
  </si>
  <si>
    <t>32</t>
  </si>
  <si>
    <t>令和3年4月1日現在</t>
    <rPh sb="0" eb="2">
      <t>レイワ</t>
    </rPh>
    <rPh sb="3" eb="4">
      <t>１３ネン</t>
    </rPh>
    <rPh sb="5" eb="6">
      <t>４ガツ</t>
    </rPh>
    <rPh sb="7" eb="8">
      <t>１ニチ</t>
    </rPh>
    <rPh sb="8" eb="10">
      <t>ゲンザイ</t>
    </rPh>
    <phoneticPr fontId="61"/>
  </si>
  <si>
    <t>ケニア</t>
  </si>
  <si>
    <t>調定額</t>
    <rPh sb="0" eb="1">
      <t>ツキ</t>
    </rPh>
    <rPh sb="1" eb="2">
      <t>サダ</t>
    </rPh>
    <rPh sb="2" eb="3">
      <t>ガク</t>
    </rPh>
    <phoneticPr fontId="30"/>
  </si>
  <si>
    <t>江古田四丁目</t>
    <rPh sb="0" eb="3">
      <t>エゴタ</t>
    </rPh>
    <rPh sb="3" eb="6">
      <t>ヨンチョウメ</t>
    </rPh>
    <phoneticPr fontId="30"/>
  </si>
  <si>
    <t>聴覚・平衡機能</t>
  </si>
  <si>
    <t>運輸業，
郵便業</t>
    <rPh sb="5" eb="7">
      <t>ユウビン</t>
    </rPh>
    <rPh sb="7" eb="8">
      <t>ギョウ</t>
    </rPh>
    <phoneticPr fontId="30"/>
  </si>
  <si>
    <t>本町一丁目</t>
    <rPh sb="0" eb="2">
      <t>ホンチョウ</t>
    </rPh>
    <rPh sb="2" eb="5">
      <t>イッチョウメ</t>
    </rPh>
    <phoneticPr fontId="30"/>
  </si>
  <si>
    <t>166</t>
  </si>
  <si>
    <t>本町全域</t>
    <rPh sb="0" eb="2">
      <t>ホンチョウ</t>
    </rPh>
    <rPh sb="2" eb="4">
      <t>ゼンイキ</t>
    </rPh>
    <phoneticPr fontId="30"/>
  </si>
  <si>
    <t>100</t>
  </si>
  <si>
    <t>江古田二丁目</t>
    <rPh sb="0" eb="3">
      <t>エゴタ</t>
    </rPh>
    <rPh sb="3" eb="6">
      <t>ニチョウメ</t>
    </rPh>
    <phoneticPr fontId="30"/>
  </si>
  <si>
    <t>弥生町六丁目</t>
    <rPh sb="0" eb="3">
      <t>ヤヨイチョウ</t>
    </rPh>
    <rPh sb="3" eb="6">
      <t>ロクチョウメ</t>
    </rPh>
    <phoneticPr fontId="30"/>
  </si>
  <si>
    <t>日本共産党
議員団</t>
  </si>
  <si>
    <t>一般世帯数</t>
    <rPh sb="0" eb="2">
      <t>イッパン</t>
    </rPh>
    <rPh sb="2" eb="5">
      <t>セタイスウ</t>
    </rPh>
    <phoneticPr fontId="30"/>
  </si>
  <si>
    <t>労働者派遣事業所の派遣社員</t>
  </si>
  <si>
    <t>江古田一丁目</t>
    <rPh sb="0" eb="3">
      <t>エゴタ</t>
    </rPh>
    <rPh sb="3" eb="6">
      <t>イッチョウメ</t>
    </rPh>
    <phoneticPr fontId="30"/>
  </si>
  <si>
    <t>持ち帰り・配達飲食サービス業</t>
  </si>
  <si>
    <t>弥生町五丁目</t>
    <rPh sb="0" eb="3">
      <t>ヤヨイチョウ</t>
    </rPh>
    <rPh sb="3" eb="4">
      <t>ゴ</t>
    </rPh>
    <rPh sb="4" eb="6">
      <t>イチチョウメ</t>
    </rPh>
    <phoneticPr fontId="30"/>
  </si>
  <si>
    <t>東中野総数</t>
  </si>
  <si>
    <t>沼袋二丁目</t>
    <rPh sb="0" eb="2">
      <t>ヌマブクロ</t>
    </rPh>
    <phoneticPr fontId="30"/>
  </si>
  <si>
    <t>住宅数</t>
    <rPh sb="0" eb="2">
      <t>ジュウタク</t>
    </rPh>
    <rPh sb="2" eb="3">
      <t>スウ</t>
    </rPh>
    <phoneticPr fontId="30"/>
  </si>
  <si>
    <t>江古田全域</t>
    <rPh sb="0" eb="3">
      <t>エゴタ</t>
    </rPh>
    <rPh sb="3" eb="5">
      <t>ゼンイキ</t>
    </rPh>
    <phoneticPr fontId="30"/>
  </si>
  <si>
    <t>教育，学習支援業</t>
  </si>
  <si>
    <t>地域支えあい推進費</t>
    <rPh sb="0" eb="2">
      <t>チイキ</t>
    </rPh>
    <rPh sb="2" eb="3">
      <t>ササ</t>
    </rPh>
    <rPh sb="6" eb="8">
      <t>スイシン</t>
    </rPh>
    <rPh sb="8" eb="9">
      <t>ヒ</t>
    </rPh>
    <phoneticPr fontId="30"/>
  </si>
  <si>
    <t>中野駅</t>
  </si>
  <si>
    <t>（各年3月31日現在）</t>
  </si>
  <si>
    <t>丸山二丁目</t>
  </si>
  <si>
    <t>野方総数</t>
  </si>
  <si>
    <t>江原町三丁目</t>
    <rPh sb="0" eb="3">
      <t>エハラチョウ</t>
    </rPh>
    <rPh sb="3" eb="6">
      <t>サンチョウメ</t>
    </rPh>
    <phoneticPr fontId="30"/>
  </si>
  <si>
    <t>自動車賃貸業</t>
  </si>
  <si>
    <t>Ⅳ．人口･世帯</t>
  </si>
  <si>
    <t>弥生町三丁目</t>
    <rPh sb="0" eb="3">
      <t>ヤヨイチョウ</t>
    </rPh>
    <rPh sb="3" eb="4">
      <t>サン</t>
    </rPh>
    <rPh sb="4" eb="6">
      <t>イチチョウメ</t>
    </rPh>
    <phoneticPr fontId="30"/>
  </si>
  <si>
    <t>従業・通学市区町村「不詳」</t>
    <rPh sb="0" eb="2">
      <t>ジュウギョウ</t>
    </rPh>
    <rPh sb="3" eb="5">
      <t>ツウガク</t>
    </rPh>
    <rPh sb="5" eb="7">
      <t>シク</t>
    </rPh>
    <rPh sb="7" eb="9">
      <t>チョウソン</t>
    </rPh>
    <rPh sb="10" eb="11">
      <t>フ</t>
    </rPh>
    <rPh sb="11" eb="12">
      <t>ショウ</t>
    </rPh>
    <phoneticPr fontId="30"/>
  </si>
  <si>
    <t>サウジアラビア</t>
  </si>
  <si>
    <t>453</t>
  </si>
  <si>
    <t>弥生町二丁目</t>
    <rPh sb="0" eb="3">
      <t>ヤヨイチョウ</t>
    </rPh>
    <rPh sb="3" eb="4">
      <t>ニ</t>
    </rPh>
    <rPh sb="4" eb="6">
      <t>イチチョウメ</t>
    </rPh>
    <phoneticPr fontId="30"/>
  </si>
  <si>
    <t>セネガル</t>
  </si>
  <si>
    <t>中野駅北口～池袋駅西口</t>
    <rPh sb="8" eb="9">
      <t>エキ</t>
    </rPh>
    <phoneticPr fontId="30"/>
  </si>
  <si>
    <t>江原町一丁目</t>
    <rPh sb="0" eb="3">
      <t>エハラチョウ</t>
    </rPh>
    <rPh sb="3" eb="6">
      <t>イッチョウメ</t>
    </rPh>
    <phoneticPr fontId="30"/>
  </si>
  <si>
    <t>職業紹介・労働者派遣業</t>
  </si>
  <si>
    <t>舗装道</t>
    <rPh sb="0" eb="2">
      <t>ホソウ</t>
    </rPh>
    <rPh sb="2" eb="3">
      <t>ドウ</t>
    </rPh>
    <phoneticPr fontId="30"/>
  </si>
  <si>
    <t>プラスチック成形材料製造業（廃プラスチックを含む）</t>
  </si>
  <si>
    <t>周辺特別区比較</t>
  </si>
  <si>
    <t>弥生町全域</t>
    <rPh sb="0" eb="3">
      <t>ヤヨイチョウ</t>
    </rPh>
    <rPh sb="3" eb="5">
      <t>ゼンイキ</t>
    </rPh>
    <phoneticPr fontId="30"/>
  </si>
  <si>
    <t>2040年</t>
    <rPh sb="4" eb="5">
      <t>ネン</t>
    </rPh>
    <phoneticPr fontId="30"/>
  </si>
  <si>
    <t>機械器具
小売業</t>
    <rPh sb="0" eb="2">
      <t>キカイ</t>
    </rPh>
    <rPh sb="2" eb="4">
      <t>キグ</t>
    </rPh>
    <phoneticPr fontId="30"/>
  </si>
  <si>
    <t>松が丘二丁目</t>
    <rPh sb="0" eb="3">
      <t>マツガオカ</t>
    </rPh>
    <rPh sb="3" eb="6">
      <t>ニチョウメ</t>
    </rPh>
    <phoneticPr fontId="30"/>
  </si>
  <si>
    <t>南台総数</t>
    <rPh sb="0" eb="2">
      <t>ミナミダイ</t>
    </rPh>
    <rPh sb="2" eb="4">
      <t>ソウスウ</t>
    </rPh>
    <phoneticPr fontId="30"/>
  </si>
  <si>
    <t>南台五丁目</t>
    <rPh sb="0" eb="2">
      <t>ミナミダイ</t>
    </rPh>
    <rPh sb="2" eb="3">
      <t>ゴ</t>
    </rPh>
    <rPh sb="3" eb="5">
      <t>ニチョウメ</t>
    </rPh>
    <phoneticPr fontId="30"/>
  </si>
  <si>
    <t>本町五丁目</t>
    <rPh sb="0" eb="2">
      <t>ホンチョウ</t>
    </rPh>
    <rPh sb="2" eb="5">
      <t>5チョウメ</t>
    </rPh>
    <phoneticPr fontId="30"/>
  </si>
  <si>
    <t>加工紙製造業</t>
  </si>
  <si>
    <t>令和元年度</t>
    <rPh sb="0" eb="2">
      <t>レイワ</t>
    </rPh>
    <rPh sb="2" eb="4">
      <t>ガンネン</t>
    </rPh>
    <phoneticPr fontId="30"/>
  </si>
  <si>
    <t>松が丘一丁目</t>
    <rPh sb="0" eb="3">
      <t>マツガオカ</t>
    </rPh>
    <rPh sb="3" eb="6">
      <t>イッチョウメ</t>
    </rPh>
    <phoneticPr fontId="30"/>
  </si>
  <si>
    <t>事業協同組合（他に分類されないもの）</t>
    <rPh sb="0" eb="2">
      <t>ジギョウ</t>
    </rPh>
    <rPh sb="2" eb="4">
      <t>キョウドウ</t>
    </rPh>
    <rPh sb="4" eb="6">
      <t>クミアイ</t>
    </rPh>
    <rPh sb="7" eb="8">
      <t>タ</t>
    </rPh>
    <rPh sb="9" eb="11">
      <t>ブンルイ</t>
    </rPh>
    <phoneticPr fontId="30"/>
  </si>
  <si>
    <t>テニス場</t>
    <rPh sb="3" eb="4">
      <t>ジョウ</t>
    </rPh>
    <phoneticPr fontId="30"/>
  </si>
  <si>
    <t>損害保険業</t>
  </si>
  <si>
    <t>金属鉱業</t>
  </si>
  <si>
    <t>新井五丁目</t>
  </si>
  <si>
    <t>南台四丁目</t>
    <rPh sb="0" eb="2">
      <t>ミナミダイ</t>
    </rPh>
    <rPh sb="2" eb="3">
      <t>ヨン</t>
    </rPh>
    <rPh sb="3" eb="5">
      <t>イチチョウメ</t>
    </rPh>
    <phoneticPr fontId="30"/>
  </si>
  <si>
    <t>非鉄金属・同合金圧延業（抽伸，押出しを含む）</t>
  </si>
  <si>
    <t>本郷通り</t>
    <rPh sb="0" eb="2">
      <t>ホンゴウ</t>
    </rPh>
    <rPh sb="2" eb="3">
      <t>ドオ</t>
    </rPh>
    <phoneticPr fontId="30"/>
  </si>
  <si>
    <t>3億～
10億円</t>
    <rPh sb="1" eb="2">
      <t>オク</t>
    </rPh>
    <phoneticPr fontId="30"/>
  </si>
  <si>
    <t>道路貨物運送業</t>
  </si>
  <si>
    <t>菓子・パン小売業</t>
  </si>
  <si>
    <t>弥生町四丁目</t>
    <rPh sb="0" eb="2">
      <t>ヤヨイ</t>
    </rPh>
    <rPh sb="2" eb="3">
      <t>チョウ</t>
    </rPh>
    <rPh sb="3" eb="6">
      <t>4チョウメ</t>
    </rPh>
    <phoneticPr fontId="30"/>
  </si>
  <si>
    <t>3年</t>
    <rPh sb="1" eb="2">
      <t>ネン</t>
    </rPh>
    <phoneticPr fontId="30"/>
  </si>
  <si>
    <t>（年度月平均）</t>
  </si>
  <si>
    <t>松が丘全域</t>
    <rPh sb="0" eb="3">
      <t>マツガオカ</t>
    </rPh>
    <rPh sb="3" eb="5">
      <t>ゼンイキ</t>
    </rPh>
    <phoneticPr fontId="30"/>
  </si>
  <si>
    <t>ガス業</t>
  </si>
  <si>
    <t>主要統計長期指標</t>
  </si>
  <si>
    <t>郵便業（信書便事業を含む）</t>
  </si>
  <si>
    <t>南台三丁目</t>
    <rPh sb="0" eb="2">
      <t>ミナミダイ</t>
    </rPh>
    <rPh sb="2" eb="3">
      <t>サン</t>
    </rPh>
    <rPh sb="3" eb="5">
      <t>イチチョウメ</t>
    </rPh>
    <phoneticPr fontId="30"/>
  </si>
  <si>
    <t>沼袋総数</t>
  </si>
  <si>
    <t>持ち帰り・配達飲食サービス業</t>
    <rPh sb="0" eb="1">
      <t>モ</t>
    </rPh>
    <rPh sb="2" eb="3">
      <t>カエ</t>
    </rPh>
    <rPh sb="5" eb="7">
      <t>ハイタツ</t>
    </rPh>
    <rPh sb="7" eb="9">
      <t>インショク</t>
    </rPh>
    <rPh sb="13" eb="14">
      <t>ギョウ</t>
    </rPh>
    <phoneticPr fontId="30"/>
  </si>
  <si>
    <t>沼袋四丁目</t>
    <rPh sb="0" eb="2">
      <t>ヌマブクロ</t>
    </rPh>
    <rPh sb="2" eb="5">
      <t>ヨンチョウメ</t>
    </rPh>
    <phoneticPr fontId="30"/>
  </si>
  <si>
    <t>296</t>
  </si>
  <si>
    <t>南台二丁目</t>
    <rPh sb="0" eb="2">
      <t>ミナミダイ</t>
    </rPh>
    <rPh sb="2" eb="5">
      <t>ニチョウメ</t>
    </rPh>
    <phoneticPr fontId="30"/>
  </si>
  <si>
    <t>注）　産業分類の項目名は，適宜簡略化した。</t>
    <rPh sb="0" eb="1">
      <t>チュウ</t>
    </rPh>
    <rPh sb="3" eb="5">
      <t>サンギョウ</t>
    </rPh>
    <rPh sb="5" eb="7">
      <t>ブンルイ</t>
    </rPh>
    <rPh sb="8" eb="10">
      <t>コウモク</t>
    </rPh>
    <rPh sb="10" eb="11">
      <t>メイ</t>
    </rPh>
    <rPh sb="13" eb="15">
      <t>テキギ</t>
    </rPh>
    <rPh sb="15" eb="18">
      <t>カンリャクカ</t>
    </rPh>
    <phoneticPr fontId="30"/>
  </si>
  <si>
    <t>中央二丁目</t>
  </si>
  <si>
    <t>耐震性を満たす住宅</t>
    <rPh sb="0" eb="3">
      <t>タイシンセイ</t>
    </rPh>
    <rPh sb="4" eb="5">
      <t>ミ</t>
    </rPh>
    <rPh sb="7" eb="9">
      <t>ジュウタク</t>
    </rPh>
    <phoneticPr fontId="30"/>
  </si>
  <si>
    <t>総数</t>
    <rPh sb="0" eb="2">
      <t>ソウスウ</t>
    </rPh>
    <phoneticPr fontId="30"/>
  </si>
  <si>
    <t>注）　各危険度は，1が危険性が低く，5に近づくほどに危険性が高くなっている</t>
    <rPh sb="0" eb="1">
      <t>チュウ</t>
    </rPh>
    <rPh sb="3" eb="4">
      <t>カク</t>
    </rPh>
    <rPh sb="4" eb="7">
      <t>キケンド</t>
    </rPh>
    <rPh sb="11" eb="14">
      <t>キケンセイ</t>
    </rPh>
    <rPh sb="15" eb="16">
      <t>ヒク</t>
    </rPh>
    <rPh sb="20" eb="21">
      <t>チカ</t>
    </rPh>
    <rPh sb="26" eb="29">
      <t>キケンセイ</t>
    </rPh>
    <rPh sb="30" eb="31">
      <t>タカ</t>
    </rPh>
    <phoneticPr fontId="30"/>
  </si>
  <si>
    <t>機械器具小売業</t>
  </si>
  <si>
    <t>沼袋三丁目</t>
    <rPh sb="0" eb="2">
      <t>ヌマブクロ</t>
    </rPh>
    <rPh sb="2" eb="5">
      <t>サンチョウメ</t>
    </rPh>
    <phoneticPr fontId="30"/>
  </si>
  <si>
    <t>025</t>
  </si>
  <si>
    <t>南台一丁目</t>
    <rPh sb="0" eb="2">
      <t>ミナミダイ</t>
    </rPh>
    <rPh sb="2" eb="5">
      <t>イチチョウメ</t>
    </rPh>
    <phoneticPr fontId="30"/>
  </si>
  <si>
    <t>沼袋二丁目</t>
    <rPh sb="0" eb="2">
      <t>ヌマブクロ</t>
    </rPh>
    <rPh sb="2" eb="3">
      <t>ニ</t>
    </rPh>
    <rPh sb="3" eb="5">
      <t>チョウメ</t>
    </rPh>
    <phoneticPr fontId="30"/>
  </si>
  <si>
    <t>算数・数学</t>
    <rPh sb="0" eb="2">
      <t>サンスウ</t>
    </rPh>
    <rPh sb="3" eb="5">
      <t>スウガク</t>
    </rPh>
    <phoneticPr fontId="30"/>
  </si>
  <si>
    <t>うち一般会計</t>
  </si>
  <si>
    <t>034</t>
  </si>
  <si>
    <t>南台全域</t>
    <rPh sb="0" eb="2">
      <t>ミナミダイ</t>
    </rPh>
    <rPh sb="2" eb="4">
      <t>ゼンイキ</t>
    </rPh>
    <phoneticPr fontId="30"/>
  </si>
  <si>
    <t>年次</t>
    <rPh sb="0" eb="2">
      <t>ネンジ</t>
    </rPh>
    <phoneticPr fontId="30"/>
  </si>
  <si>
    <t>居宅</t>
    <rPh sb="0" eb="1">
      <t>キョ</t>
    </rPh>
    <rPh sb="1" eb="2">
      <t>タク</t>
    </rPh>
    <phoneticPr fontId="30"/>
  </si>
  <si>
    <t>注）　人口10万当たりの人数は令和3年1月1日現在の人口</t>
    <rPh sb="0" eb="1">
      <t>チュウ</t>
    </rPh>
    <rPh sb="15" eb="17">
      <t>レイワ</t>
    </rPh>
    <phoneticPr fontId="30"/>
  </si>
  <si>
    <t>Ｄ建設業</t>
    <rPh sb="1" eb="4">
      <t>ケンセツギョウ</t>
    </rPh>
    <phoneticPr fontId="30"/>
  </si>
  <si>
    <t>児童･生徒の学力調査の結果[通過率]（令和2年度）</t>
    <rPh sb="19" eb="21">
      <t>レイワ</t>
    </rPh>
    <rPh sb="22" eb="23">
      <t>トシ</t>
    </rPh>
    <phoneticPr fontId="30"/>
  </si>
  <si>
    <t>沼袋一丁目</t>
    <rPh sb="0" eb="2">
      <t>ヌマブクロ</t>
    </rPh>
    <rPh sb="2" eb="5">
      <t>イッチョウメ</t>
    </rPh>
    <phoneticPr fontId="30"/>
  </si>
  <si>
    <t>460</t>
  </si>
  <si>
    <t>スウェーデン</t>
  </si>
  <si>
    <t>401</t>
  </si>
  <si>
    <t>沼袋全域</t>
    <rPh sb="0" eb="2">
      <t>ヌマブクロ</t>
    </rPh>
    <rPh sb="2" eb="4">
      <t>ゼンイキ</t>
    </rPh>
    <phoneticPr fontId="30"/>
  </si>
  <si>
    <t>資料　東京都中野都税事務所総務課</t>
    <rPh sb="0" eb="2">
      <t>シリョウ</t>
    </rPh>
    <rPh sb="3" eb="6">
      <t>トウキョウト</t>
    </rPh>
    <rPh sb="6" eb="8">
      <t>ナカノ</t>
    </rPh>
    <rPh sb="8" eb="9">
      <t>ト</t>
    </rPh>
    <rPh sb="9" eb="10">
      <t>ゼイ</t>
    </rPh>
    <rPh sb="10" eb="13">
      <t>ジムショ</t>
    </rPh>
    <rPh sb="13" eb="16">
      <t>ソウムカ</t>
    </rPh>
    <phoneticPr fontId="53"/>
  </si>
  <si>
    <t>区部全域</t>
    <rPh sb="0" eb="2">
      <t>クブ</t>
    </rPh>
    <rPh sb="2" eb="4">
      <t>ゼンイキ</t>
    </rPh>
    <phoneticPr fontId="57"/>
  </si>
  <si>
    <t>高等学校進学率</t>
    <rPh sb="0" eb="4">
      <t>コウトウガッコウ</t>
    </rPh>
    <rPh sb="4" eb="7">
      <t>シンガクリツ</t>
    </rPh>
    <phoneticPr fontId="30"/>
  </si>
  <si>
    <t>騒音</t>
    <rPh sb="0" eb="2">
      <t>ソウオン</t>
    </rPh>
    <phoneticPr fontId="30"/>
  </si>
  <si>
    <t>宿20</t>
  </si>
  <si>
    <t>　　　　京王電鉄バス(株)管理部</t>
    <rPh sb="4" eb="6">
      <t>ケイオウ</t>
    </rPh>
    <rPh sb="6" eb="8">
      <t>デンテツ</t>
    </rPh>
    <rPh sb="10" eb="13">
      <t>カブ</t>
    </rPh>
    <rPh sb="13" eb="15">
      <t>カンリ</t>
    </rPh>
    <rPh sb="15" eb="16">
      <t>ブ</t>
    </rPh>
    <phoneticPr fontId="61"/>
  </si>
  <si>
    <t>中野区</t>
    <rPh sb="0" eb="3">
      <t>ナカノク</t>
    </rPh>
    <phoneticPr fontId="57"/>
  </si>
  <si>
    <t>79C</t>
  </si>
  <si>
    <t>普通会計</t>
    <rPh sb="0" eb="2">
      <t>フツウ</t>
    </rPh>
    <rPh sb="2" eb="4">
      <t>カイケイ</t>
    </rPh>
    <phoneticPr fontId="30"/>
  </si>
  <si>
    <t>有床</t>
    <rPh sb="0" eb="1">
      <t>ユウショウ</t>
    </rPh>
    <rPh sb="1" eb="2">
      <t>トコ</t>
    </rPh>
    <phoneticPr fontId="30"/>
  </si>
  <si>
    <t>非鉄金属第2次製錬・精製業（非鉄金属合金製造業を含む）</t>
  </si>
  <si>
    <t>（年度末）</t>
  </si>
  <si>
    <t>南台一丁目</t>
  </si>
  <si>
    <t>商業地</t>
    <rPh sb="0" eb="3">
      <t>ショウギョウチ</t>
    </rPh>
    <phoneticPr fontId="57"/>
  </si>
  <si>
    <t>033</t>
  </si>
  <si>
    <t>工業地区</t>
  </si>
  <si>
    <t>スーダン</t>
  </si>
  <si>
    <t>雑種地</t>
  </si>
  <si>
    <t>商業地区</t>
  </si>
  <si>
    <t>総数</t>
    <rPh sb="0" eb="2">
      <t>ソウスウ</t>
    </rPh>
    <phoneticPr fontId="57"/>
  </si>
  <si>
    <t>野方六丁目</t>
    <rPh sb="0" eb="2">
      <t>ノガタ</t>
    </rPh>
    <phoneticPr fontId="30"/>
  </si>
  <si>
    <t>招集回数</t>
  </si>
  <si>
    <t>中央銀行</t>
  </si>
  <si>
    <t>ごみ収集状況</t>
    <rPh sb="2" eb="4">
      <t>シュウシュウ</t>
    </rPh>
    <rPh sb="4" eb="6">
      <t>ジョウキョウ</t>
    </rPh>
    <phoneticPr fontId="30"/>
  </si>
  <si>
    <t>ブラジル</t>
  </si>
  <si>
    <t>染色整理業</t>
  </si>
  <si>
    <t>上高田三丁目</t>
  </si>
  <si>
    <t>源泉所得税</t>
  </si>
  <si>
    <t>池沼</t>
  </si>
  <si>
    <t>中野五丁目</t>
  </si>
  <si>
    <t>原野</t>
  </si>
  <si>
    <t>畑</t>
  </si>
  <si>
    <t>％</t>
  </si>
  <si>
    <t>田</t>
  </si>
  <si>
    <t>075</t>
  </si>
  <si>
    <t>584</t>
  </si>
  <si>
    <t>語学</t>
  </si>
  <si>
    <t>注1）　持込は，許可業者等が自ら処理施設に搬入するごみ</t>
    <rPh sb="0" eb="1">
      <t>チュウ</t>
    </rPh>
    <rPh sb="4" eb="6">
      <t>モチコミ</t>
    </rPh>
    <rPh sb="8" eb="10">
      <t>キョカ</t>
    </rPh>
    <rPh sb="10" eb="12">
      <t>ギョウシャ</t>
    </rPh>
    <rPh sb="12" eb="13">
      <t>トウ</t>
    </rPh>
    <rPh sb="14" eb="15">
      <t>ミズカ</t>
    </rPh>
    <rPh sb="16" eb="18">
      <t>ショリ</t>
    </rPh>
    <rPh sb="18" eb="20">
      <t>シセツ</t>
    </rPh>
    <rPh sb="21" eb="23">
      <t>ハンニュウ</t>
    </rPh>
    <phoneticPr fontId="30"/>
  </si>
  <si>
    <t>543</t>
  </si>
  <si>
    <t>メタン</t>
  </si>
  <si>
    <t>118</t>
  </si>
  <si>
    <t>〃</t>
  </si>
  <si>
    <t>印刷関連サービス業</t>
  </si>
  <si>
    <t>地域型保育事業</t>
    <rPh sb="0" eb="2">
      <t>チイキ</t>
    </rPh>
    <rPh sb="2" eb="3">
      <t>ガタ</t>
    </rPh>
    <rPh sb="3" eb="5">
      <t>ホイク</t>
    </rPh>
    <rPh sb="5" eb="7">
      <t>ジギョウ</t>
    </rPh>
    <phoneticPr fontId="30"/>
  </si>
  <si>
    <t>24</t>
  </si>
  <si>
    <t>中学校</t>
  </si>
  <si>
    <t>1～4人</t>
    <rPh sb="3" eb="4">
      <t>ニン</t>
    </rPh>
    <phoneticPr fontId="64"/>
  </si>
  <si>
    <t>野方五丁目</t>
  </si>
  <si>
    <t>21</t>
  </si>
  <si>
    <t>各種学校</t>
    <rPh sb="0" eb="2">
      <t>カクシュ</t>
    </rPh>
    <rPh sb="2" eb="4">
      <t>ガッコウ</t>
    </rPh>
    <phoneticPr fontId="30"/>
  </si>
  <si>
    <t>二酸化炭素</t>
    <rPh sb="0" eb="3">
      <t>ニサンカ</t>
    </rPh>
    <rPh sb="3" eb="5">
      <t>タンソ</t>
    </rPh>
    <phoneticPr fontId="30"/>
  </si>
  <si>
    <t>その他の輸送用機械器具製造業</t>
  </si>
  <si>
    <t>公園</t>
    <rPh sb="0" eb="2">
      <t>コウエン</t>
    </rPh>
    <phoneticPr fontId="30"/>
  </si>
  <si>
    <t>44(4)</t>
  </si>
  <si>
    <t>20</t>
  </si>
  <si>
    <t>中野駅周辺整備・都市観光調査</t>
    <rPh sb="0" eb="2">
      <t>ナカノ</t>
    </rPh>
    <rPh sb="2" eb="3">
      <t>エキ</t>
    </rPh>
    <rPh sb="3" eb="5">
      <t>シュウヘン</t>
    </rPh>
    <rPh sb="5" eb="7">
      <t>セイビ</t>
    </rPh>
    <rPh sb="8" eb="10">
      <t>トシ</t>
    </rPh>
    <rPh sb="10" eb="12">
      <t>カンコウ</t>
    </rPh>
    <rPh sb="12" eb="14">
      <t>チョウサ</t>
    </rPh>
    <phoneticPr fontId="30"/>
  </si>
  <si>
    <t>実人員</t>
  </si>
  <si>
    <t>死亡率（人口1000人対）</t>
    <rPh sb="0" eb="3">
      <t>シボウリツ</t>
    </rPh>
    <phoneticPr fontId="30"/>
  </si>
  <si>
    <t>52A</t>
  </si>
  <si>
    <t>133</t>
  </si>
  <si>
    <t>18</t>
  </si>
  <si>
    <t>会社・系統</t>
  </si>
  <si>
    <t>中央一丁目</t>
  </si>
  <si>
    <t>若宮一丁目</t>
    <rPh sb="0" eb="2">
      <t>ワカミヤ</t>
    </rPh>
    <phoneticPr fontId="30"/>
  </si>
  <si>
    <t>兄弟姉妹のみから成る世帯</t>
  </si>
  <si>
    <t>949</t>
  </si>
  <si>
    <t>パナマ</t>
  </si>
  <si>
    <t>855</t>
  </si>
  <si>
    <t>15</t>
  </si>
  <si>
    <t>業務用機械器具製造業</t>
  </si>
  <si>
    <t>中10</t>
  </si>
  <si>
    <t>都市再生機構・公社など</t>
    <rPh sb="0" eb="2">
      <t>トシ</t>
    </rPh>
    <rPh sb="2" eb="4">
      <t>サイセイ</t>
    </rPh>
    <rPh sb="4" eb="6">
      <t>キコウ</t>
    </rPh>
    <rPh sb="7" eb="9">
      <t>コウシャ</t>
    </rPh>
    <phoneticPr fontId="30"/>
  </si>
  <si>
    <t>金額</t>
    <rPh sb="0" eb="2">
      <t>キンガク</t>
    </rPh>
    <phoneticPr fontId="30"/>
  </si>
  <si>
    <t>業務</t>
    <rPh sb="0" eb="2">
      <t>ギョウム</t>
    </rPh>
    <phoneticPr fontId="30"/>
  </si>
  <si>
    <t>金融商品取引業，商品先物取引業</t>
  </si>
  <si>
    <t>A～R</t>
  </si>
  <si>
    <t>鷺宮五丁目</t>
    <rPh sb="0" eb="2">
      <t>サギノミヤ</t>
    </rPh>
    <phoneticPr fontId="30"/>
  </si>
  <si>
    <t>65歳以上</t>
    <rPh sb="2" eb="3">
      <t>サイ</t>
    </rPh>
    <rPh sb="3" eb="5">
      <t>イジョウ</t>
    </rPh>
    <phoneticPr fontId="30"/>
  </si>
  <si>
    <t>889</t>
  </si>
  <si>
    <t>15歳未満</t>
  </si>
  <si>
    <t>その他のパルプ・紙・紙加工品製造業</t>
  </si>
  <si>
    <t>801</t>
  </si>
  <si>
    <t>新井三丁目</t>
  </si>
  <si>
    <t>新井一丁目</t>
  </si>
  <si>
    <t>建築材料，鉱物・金属材料等卸売業</t>
  </si>
  <si>
    <t>54</t>
  </si>
  <si>
    <t>出産扶助</t>
    <rPh sb="0" eb="2">
      <t>シュッサン</t>
    </rPh>
    <rPh sb="2" eb="4">
      <t>フジョ</t>
    </rPh>
    <phoneticPr fontId="30"/>
  </si>
  <si>
    <t>上高田四丁目</t>
  </si>
  <si>
    <t>大正9年</t>
    <rPh sb="0" eb="1">
      <t>ダイ</t>
    </rPh>
    <rPh sb="1" eb="2">
      <t>セイ</t>
    </rPh>
    <rPh sb="3" eb="4">
      <t>ネン</t>
    </rPh>
    <phoneticPr fontId="30"/>
  </si>
  <si>
    <t>蛍光灯</t>
    <rPh sb="0" eb="2">
      <t>ケイコウ</t>
    </rPh>
    <rPh sb="2" eb="3">
      <t>トウ</t>
    </rPh>
    <phoneticPr fontId="30"/>
  </si>
  <si>
    <t>上高田二丁目</t>
  </si>
  <si>
    <t>200,000円
以上</t>
    <rPh sb="7" eb="8">
      <t>エン</t>
    </rPh>
    <phoneticPr fontId="65"/>
  </si>
  <si>
    <t>その他の物品賃貸業</t>
  </si>
  <si>
    <t>製氷業</t>
    <rPh sb="0" eb="2">
      <t>セイヒョウ</t>
    </rPh>
    <rPh sb="2" eb="3">
      <t>ギョウ</t>
    </rPh>
    <phoneticPr fontId="30"/>
  </si>
  <si>
    <t>道路面積</t>
    <rPh sb="0" eb="2">
      <t>ドウロ</t>
    </rPh>
    <rPh sb="2" eb="4">
      <t>メンセキ</t>
    </rPh>
    <phoneticPr fontId="30"/>
  </si>
  <si>
    <t>荻窪駅北口～練馬駅</t>
  </si>
  <si>
    <t>上高田一丁目</t>
  </si>
  <si>
    <t>足立区</t>
    <rPh sb="0" eb="3">
      <t>アダチク</t>
    </rPh>
    <phoneticPr fontId="61"/>
  </si>
  <si>
    <t>1世帯当たり</t>
    <rPh sb="1" eb="3">
      <t>セタイ</t>
    </rPh>
    <rPh sb="3" eb="4">
      <t>ア</t>
    </rPh>
    <phoneticPr fontId="30"/>
  </si>
  <si>
    <t>743</t>
  </si>
  <si>
    <t>注1）　無国籍及び国名「不詳」を含む。</t>
    <rPh sb="0" eb="1">
      <t>チュウ</t>
    </rPh>
    <rPh sb="4" eb="7">
      <t>ムコクセキ</t>
    </rPh>
    <rPh sb="7" eb="8">
      <t>オヨ</t>
    </rPh>
    <rPh sb="9" eb="11">
      <t>コクメイ</t>
    </rPh>
    <rPh sb="12" eb="14">
      <t>フショウ</t>
    </rPh>
    <rPh sb="16" eb="17">
      <t>フク</t>
    </rPh>
    <phoneticPr fontId="30"/>
  </si>
  <si>
    <t>1～5,000</t>
  </si>
  <si>
    <t>　　　農地法5条：農地以外の土地にするため受理したもので，所有権等権利の移転を伴うもの</t>
    <rPh sb="32" eb="33">
      <t>トウ</t>
    </rPh>
    <rPh sb="33" eb="35">
      <t>ケンリ</t>
    </rPh>
    <phoneticPr fontId="30"/>
  </si>
  <si>
    <t>25～29歳</t>
    <rPh sb="5" eb="6">
      <t>サイ</t>
    </rPh>
    <phoneticPr fontId="30"/>
  </si>
  <si>
    <t>新井</t>
  </si>
  <si>
    <t>上高田総数</t>
  </si>
  <si>
    <t>長屋建</t>
    <rPh sb="2" eb="3">
      <t>ダテ</t>
    </rPh>
    <phoneticPr fontId="30"/>
  </si>
  <si>
    <t>その他洗濯・理容・美容・浴場業</t>
  </si>
  <si>
    <t>中野</t>
  </si>
  <si>
    <t>農林水産金融業</t>
  </si>
  <si>
    <t>中野六丁目</t>
  </si>
  <si>
    <t>一人あたり面積</t>
    <rPh sb="0" eb="2">
      <t>ヒトリ</t>
    </rPh>
    <rPh sb="5" eb="7">
      <t>メンセキ</t>
    </rPh>
    <phoneticPr fontId="30"/>
  </si>
  <si>
    <t>椎名町線</t>
  </si>
  <si>
    <t>子ども教育費</t>
    <rPh sb="0" eb="1">
      <t>コ</t>
    </rPh>
    <rPh sb="3" eb="6">
      <t>キョウイクヒ</t>
    </rPh>
    <phoneticPr fontId="30"/>
  </si>
  <si>
    <t>大和町四丁目</t>
  </si>
  <si>
    <t>中野三丁目</t>
  </si>
  <si>
    <t>施設数</t>
    <rPh sb="0" eb="2">
      <t>シセツ</t>
    </rPh>
    <rPh sb="2" eb="3">
      <t>スウ</t>
    </rPh>
    <phoneticPr fontId="30"/>
  </si>
  <si>
    <t>各種商品卸売業</t>
    <rPh sb="0" eb="2">
      <t>カクシュ</t>
    </rPh>
    <phoneticPr fontId="30"/>
  </si>
  <si>
    <t>と畜場</t>
  </si>
  <si>
    <t>スポーツ用品・がん具・娯楽用品・楽器小売業</t>
    <rPh sb="16" eb="18">
      <t>ガッキ</t>
    </rPh>
    <phoneticPr fontId="30"/>
  </si>
  <si>
    <t>中野二丁目</t>
  </si>
  <si>
    <t>注）　2020年の値は、2020年10月1日現在（住民基本台帳）の人口を示している。</t>
    <rPh sb="0" eb="1">
      <t>チュウ</t>
    </rPh>
    <rPh sb="7" eb="8">
      <t>ネン</t>
    </rPh>
    <rPh sb="9" eb="10">
      <t>アタイ</t>
    </rPh>
    <rPh sb="16" eb="17">
      <t>ネン</t>
    </rPh>
    <rPh sb="19" eb="20">
      <t>ガツ</t>
    </rPh>
    <rPh sb="21" eb="22">
      <t>ニチ</t>
    </rPh>
    <rPh sb="22" eb="24">
      <t>ゲンザイ</t>
    </rPh>
    <rPh sb="25" eb="27">
      <t>ジュウミン</t>
    </rPh>
    <rPh sb="27" eb="29">
      <t>キホン</t>
    </rPh>
    <rPh sb="29" eb="31">
      <t>ダイチョウ</t>
    </rPh>
    <rPh sb="33" eb="35">
      <t>ジンコウ</t>
    </rPh>
    <rPh sb="36" eb="37">
      <t>シメ</t>
    </rPh>
    <phoneticPr fontId="66"/>
  </si>
  <si>
    <t>中野総数</t>
  </si>
  <si>
    <t>C-D</t>
  </si>
  <si>
    <t>繰越金</t>
    <rPh sb="0" eb="3">
      <t>クリコシキン</t>
    </rPh>
    <phoneticPr fontId="53"/>
  </si>
  <si>
    <t>建て替え</t>
    <rPh sb="0" eb="1">
      <t>タ</t>
    </rPh>
    <rPh sb="2" eb="3">
      <t>カ</t>
    </rPh>
    <phoneticPr fontId="30"/>
  </si>
  <si>
    <t>野方4丁目</t>
  </si>
  <si>
    <t>上鷺宮一丁目</t>
    <rPh sb="0" eb="3">
      <t>カミサギノミヤ</t>
    </rPh>
    <phoneticPr fontId="30"/>
  </si>
  <si>
    <t>世帯人員が1人</t>
    <rPh sb="0" eb="2">
      <t>セタイ</t>
    </rPh>
    <rPh sb="2" eb="4">
      <t>ジンイン</t>
    </rPh>
    <phoneticPr fontId="30"/>
  </si>
  <si>
    <t>特殊用途車</t>
    <rPh sb="0" eb="2">
      <t>トクシュ</t>
    </rPh>
    <rPh sb="2" eb="4">
      <t>ヨウト</t>
    </rPh>
    <rPh sb="4" eb="5">
      <t>クルマ</t>
    </rPh>
    <phoneticPr fontId="30"/>
  </si>
  <si>
    <t>851</t>
  </si>
  <si>
    <t>池袋駅西口～中野駅</t>
  </si>
  <si>
    <t>雇人のある業主</t>
  </si>
  <si>
    <t>△ 1.07</t>
  </si>
  <si>
    <t>東中野五丁目</t>
  </si>
  <si>
    <t>中野5-68</t>
    <rPh sb="0" eb="2">
      <t>ナカノ</t>
    </rPh>
    <phoneticPr fontId="30"/>
  </si>
  <si>
    <t>飲食料品
小売業</t>
  </si>
  <si>
    <t>沼袋三丁目</t>
    <rPh sb="0" eb="2">
      <t>ヌマブクロ</t>
    </rPh>
    <phoneticPr fontId="30"/>
  </si>
  <si>
    <t>東中野四丁目</t>
  </si>
  <si>
    <t>1000～1500</t>
  </si>
  <si>
    <t>南部スポーツ・コミュニティプラザ</t>
    <rPh sb="0" eb="2">
      <t>ナンブ</t>
    </rPh>
    <phoneticPr fontId="30"/>
  </si>
  <si>
    <t>その他の刑法犯</t>
    <rPh sb="2" eb="3">
      <t>タ</t>
    </rPh>
    <rPh sb="4" eb="7">
      <t>ケイホウハン</t>
    </rPh>
    <phoneticPr fontId="30"/>
  </si>
  <si>
    <t>東中野一丁目</t>
  </si>
  <si>
    <t>651</t>
  </si>
  <si>
    <t>白鷺一丁目</t>
  </si>
  <si>
    <t>固定資産税及び都市計画税</t>
    <rPh sb="0" eb="5">
      <t>コテイシサンゼイ</t>
    </rPh>
    <rPh sb="5" eb="6">
      <t>オヨ</t>
    </rPh>
    <rPh sb="7" eb="9">
      <t>トシ</t>
    </rPh>
    <rPh sb="9" eb="12">
      <t>ケイカクゼイ</t>
    </rPh>
    <phoneticPr fontId="53"/>
  </si>
  <si>
    <t>事業税</t>
    <rPh sb="0" eb="3">
      <t>ジギョウゼイ</t>
    </rPh>
    <phoneticPr fontId="53"/>
  </si>
  <si>
    <t>中央五丁目</t>
  </si>
  <si>
    <t>大和町一丁目</t>
    <rPh sb="0" eb="3">
      <t>ヤマトチョウ</t>
    </rPh>
    <phoneticPr fontId="30"/>
  </si>
  <si>
    <t>中央四丁目</t>
  </si>
  <si>
    <t>野方</t>
  </si>
  <si>
    <t>　　　中野区内に出動した回数を記載</t>
    <rPh sb="3" eb="6">
      <t>ナカノク</t>
    </rPh>
    <rPh sb="6" eb="7">
      <t>ナイ</t>
    </rPh>
    <rPh sb="8" eb="10">
      <t>シュツドウ</t>
    </rPh>
    <rPh sb="12" eb="14">
      <t>カイスウ</t>
    </rPh>
    <rPh sb="15" eb="17">
      <t>キサイ</t>
    </rPh>
    <phoneticPr fontId="30"/>
  </si>
  <si>
    <t>融資現在高</t>
    <rPh sb="0" eb="2">
      <t>ユウシ</t>
    </rPh>
    <rPh sb="2" eb="5">
      <t>ゲンザイダカ</t>
    </rPh>
    <phoneticPr fontId="30"/>
  </si>
  <si>
    <t>中央三丁目</t>
  </si>
  <si>
    <t>資料　中野区「審議会等における女性の参画状況調査」</t>
  </si>
  <si>
    <t>都税徴収状況（平成27～令和2年度）</t>
    <rPh sb="12" eb="14">
      <t>レイワ</t>
    </rPh>
    <phoneticPr fontId="30"/>
  </si>
  <si>
    <t>中央総数</t>
  </si>
  <si>
    <t>本町六丁目</t>
  </si>
  <si>
    <t>コークス製造業</t>
  </si>
  <si>
    <t>野方三丁目</t>
  </si>
  <si>
    <t>用地特別会計予算額と決算額（平成30年度～令和2年度）</t>
    <rPh sb="21" eb="23">
      <t>レイワ</t>
    </rPh>
    <phoneticPr fontId="30"/>
  </si>
  <si>
    <t>60E</t>
  </si>
  <si>
    <t>本町五丁目</t>
  </si>
  <si>
    <t>Ｔ</t>
  </si>
  <si>
    <t>電気・ガス・熱供給・水道業</t>
  </si>
  <si>
    <t>本町4-18</t>
  </si>
  <si>
    <t>白鷺総数</t>
  </si>
  <si>
    <t>協同組織
金融業</t>
  </si>
  <si>
    <t>本町三丁目</t>
  </si>
  <si>
    <t>資料　東京都総務局統計部産業統計課「平成28年経済センサス‐活動調査報告（産業横断的集計）」</t>
    <rPh sb="30" eb="32">
      <t>カツドウ</t>
    </rPh>
    <rPh sb="32" eb="34">
      <t>チョウサ</t>
    </rPh>
    <rPh sb="37" eb="39">
      <t>サンギョウ</t>
    </rPh>
    <rPh sb="39" eb="42">
      <t>オウダンテキ</t>
    </rPh>
    <rPh sb="42" eb="44">
      <t>シュウケイ</t>
    </rPh>
    <phoneticPr fontId="30"/>
  </si>
  <si>
    <t>工業</t>
  </si>
  <si>
    <t>持ち家</t>
    <rPh sb="0" eb="1">
      <t>モ</t>
    </rPh>
    <rPh sb="2" eb="3">
      <t>イエ</t>
    </rPh>
    <phoneticPr fontId="30"/>
  </si>
  <si>
    <t>057</t>
  </si>
  <si>
    <t>55A</t>
  </si>
  <si>
    <t>123</t>
  </si>
  <si>
    <t>本町一丁目</t>
  </si>
  <si>
    <t>橋　長</t>
  </si>
  <si>
    <t>072</t>
  </si>
  <si>
    <t>世帯数</t>
    <rPh sb="0" eb="3">
      <t>セタイスウ</t>
    </rPh>
    <phoneticPr fontId="30"/>
  </si>
  <si>
    <t>本町総数</t>
  </si>
  <si>
    <t>弥生町六丁目</t>
  </si>
  <si>
    <t>弥生町五丁目</t>
  </si>
  <si>
    <t>弥生町四丁目</t>
  </si>
  <si>
    <t>単独世帯</t>
  </si>
  <si>
    <t>楽器小売業</t>
    <rPh sb="2" eb="5">
      <t>コウリギョウ</t>
    </rPh>
    <phoneticPr fontId="30"/>
  </si>
  <si>
    <t>弥生町三丁目</t>
  </si>
  <si>
    <t>弥生町二丁目</t>
  </si>
  <si>
    <t>誘導居住面積水準</t>
  </si>
  <si>
    <t>その他の小売業</t>
  </si>
  <si>
    <t>児童福祉施設</t>
    <rPh sb="0" eb="4">
      <t>ジドウフクシ</t>
    </rPh>
    <rPh sb="4" eb="6">
      <t>シセツ</t>
    </rPh>
    <phoneticPr fontId="30"/>
  </si>
  <si>
    <t>自宅</t>
    <rPh sb="0" eb="2">
      <t>ジタク</t>
    </rPh>
    <phoneticPr fontId="30"/>
  </si>
  <si>
    <t>弥生町一丁目</t>
  </si>
  <si>
    <t>高等教育機関</t>
  </si>
  <si>
    <t>母子</t>
    <rPh sb="0" eb="2">
      <t>ボシ</t>
    </rPh>
    <phoneticPr fontId="30"/>
  </si>
  <si>
    <t>112</t>
  </si>
  <si>
    <t>弥生町総数</t>
  </si>
  <si>
    <t>82B</t>
  </si>
  <si>
    <t>特別区平均</t>
    <rPh sb="0" eb="3">
      <t>トクベツク</t>
    </rPh>
    <rPh sb="3" eb="5">
      <t>ヘイキン</t>
    </rPh>
    <phoneticPr fontId="30"/>
  </si>
  <si>
    <t>注）　中部及び南部スポーツ・コミュニティプラザは平成30年度から指定管理者による管理運営を開始。</t>
  </si>
  <si>
    <t>南台五丁目</t>
  </si>
  <si>
    <t>60D</t>
  </si>
  <si>
    <t>南台二丁目</t>
  </si>
  <si>
    <t>資料　中野区「選挙の記録」</t>
    <rPh sb="0" eb="2">
      <t>シリョウ</t>
    </rPh>
    <rPh sb="3" eb="6">
      <t>ナカノク</t>
    </rPh>
    <rPh sb="7" eb="9">
      <t>センキョ</t>
    </rPh>
    <rPh sb="10" eb="12">
      <t>キロク</t>
    </rPh>
    <phoneticPr fontId="30"/>
  </si>
  <si>
    <t>650</t>
  </si>
  <si>
    <t>従業者規模</t>
    <rPh sb="0" eb="1">
      <t>ジュウ</t>
    </rPh>
    <rPh sb="1" eb="2">
      <t>ギョウ</t>
    </rPh>
    <rPh sb="2" eb="3">
      <t>モノ</t>
    </rPh>
    <rPh sb="3" eb="5">
      <t>キボ</t>
    </rPh>
    <phoneticPr fontId="30"/>
  </si>
  <si>
    <t>南台総数</t>
  </si>
  <si>
    <t>丸山二丁目</t>
    <rPh sb="0" eb="2">
      <t>マルヤマ</t>
    </rPh>
    <phoneticPr fontId="30"/>
  </si>
  <si>
    <t>歳入</t>
    <rPh sb="0" eb="2">
      <t>サイニュウ</t>
    </rPh>
    <phoneticPr fontId="30"/>
  </si>
  <si>
    <t>男</t>
  </si>
  <si>
    <t>その他のプラスチック製品製造業</t>
    <rPh sb="12" eb="15">
      <t>セイゾウギョウ</t>
    </rPh>
    <phoneticPr fontId="30"/>
  </si>
  <si>
    <t>資料　総務省統計局「令和2年国勢調査人口等基本集計」</t>
    <rPh sb="0" eb="2">
      <t>シリョウ</t>
    </rPh>
    <rPh sb="3" eb="5">
      <t>ソウムチョウ</t>
    </rPh>
    <rPh sb="5" eb="6">
      <t>ショウ</t>
    </rPh>
    <rPh sb="6" eb="9">
      <t>トウケイキョク</t>
    </rPh>
    <rPh sb="10" eb="12">
      <t>レイワ</t>
    </rPh>
    <rPh sb="13" eb="14">
      <t>ネン</t>
    </rPh>
    <rPh sb="14" eb="16">
      <t>コクセイ</t>
    </rPh>
    <rPh sb="16" eb="18">
      <t>チョウサ</t>
    </rPh>
    <rPh sb="18" eb="21">
      <t>ジンコウナド</t>
    </rPh>
    <rPh sb="21" eb="23">
      <t>キホン</t>
    </rPh>
    <rPh sb="23" eb="25">
      <t>シュウケイ</t>
    </rPh>
    <phoneticPr fontId="30"/>
  </si>
  <si>
    <t>第16回国勢調査</t>
  </si>
  <si>
    <t>仏教系宗教</t>
  </si>
  <si>
    <t>松が丘二丁目</t>
  </si>
  <si>
    <t>車道幅員5.5m未満</t>
    <rPh sb="0" eb="2">
      <t>シャドウ</t>
    </rPh>
    <rPh sb="2" eb="4">
      <t>フクイン</t>
    </rPh>
    <rPh sb="8" eb="10">
      <t>ミマン</t>
    </rPh>
    <phoneticPr fontId="30"/>
  </si>
  <si>
    <t>上鷺宮五丁目</t>
  </si>
  <si>
    <t>上鷺宮四丁目</t>
  </si>
  <si>
    <t>K</t>
  </si>
  <si>
    <t>わいせつ</t>
  </si>
  <si>
    <t>上鷺宮二丁目</t>
  </si>
  <si>
    <t>550</t>
  </si>
  <si>
    <t>世帯数・人口増減（平成27年～令和2年）</t>
    <rPh sb="15" eb="17">
      <t>レイワ</t>
    </rPh>
    <phoneticPr fontId="30"/>
  </si>
  <si>
    <t>老人福祉・介護事業</t>
  </si>
  <si>
    <t>公証人役場，司法書士事務所，土地家屋調査士事務所</t>
  </si>
  <si>
    <t>上鷺宮一丁目</t>
  </si>
  <si>
    <t>91</t>
  </si>
  <si>
    <t>絵本</t>
  </si>
  <si>
    <t>新築
（建て替えを除く）</t>
    <rPh sb="0" eb="2">
      <t>シンチク</t>
    </rPh>
    <rPh sb="4" eb="5">
      <t>タ</t>
    </rPh>
    <rPh sb="6" eb="7">
      <t>カ</t>
    </rPh>
    <rPh sb="9" eb="10">
      <t>ノゾ</t>
    </rPh>
    <phoneticPr fontId="30"/>
  </si>
  <si>
    <t>959</t>
  </si>
  <si>
    <t>出生</t>
    <rPh sb="0" eb="2">
      <t>シュッセイ</t>
    </rPh>
    <phoneticPr fontId="30"/>
  </si>
  <si>
    <t>江原町2丁目</t>
  </si>
  <si>
    <t>△ 0.99</t>
  </si>
  <si>
    <t>上鷺宮総数</t>
  </si>
  <si>
    <t>△ 133</t>
  </si>
  <si>
    <t>鷺宮六丁目</t>
  </si>
  <si>
    <t>輸送用機械器具製造業</t>
  </si>
  <si>
    <t>弥生町総数</t>
    <rPh sb="0" eb="3">
      <t>ヤヨイチョウ</t>
    </rPh>
    <rPh sb="3" eb="5">
      <t>ソウスウ</t>
    </rPh>
    <phoneticPr fontId="30"/>
  </si>
  <si>
    <t>映像・音声・文字情報制作に附帯するサービス業</t>
  </si>
  <si>
    <t>特別支援学級数</t>
    <rPh sb="0" eb="2">
      <t>トクベツ</t>
    </rPh>
    <rPh sb="2" eb="4">
      <t>シエン</t>
    </rPh>
    <rPh sb="4" eb="6">
      <t>ガッキュウ</t>
    </rPh>
    <rPh sb="6" eb="7">
      <t>スウ</t>
    </rPh>
    <phoneticPr fontId="30"/>
  </si>
  <si>
    <t>水準未満の世帯</t>
    <rPh sb="5" eb="7">
      <t>セタイ</t>
    </rPh>
    <phoneticPr fontId="30"/>
  </si>
  <si>
    <t>納税義務者1人当たり
総所得金額</t>
    <rPh sb="0" eb="2">
      <t>ノウゼイ</t>
    </rPh>
    <rPh sb="2" eb="5">
      <t>ギムシャ</t>
    </rPh>
    <rPh sb="6" eb="7">
      <t>ニン</t>
    </rPh>
    <rPh sb="7" eb="8">
      <t>アタ</t>
    </rPh>
    <rPh sb="11" eb="14">
      <t>ソウショトク</t>
    </rPh>
    <rPh sb="14" eb="16">
      <t>キンガク</t>
    </rPh>
    <phoneticPr fontId="30"/>
  </si>
  <si>
    <t>531</t>
  </si>
  <si>
    <t>主に仕事</t>
    <rPh sb="0" eb="1">
      <t>オモ</t>
    </rPh>
    <phoneticPr fontId="30"/>
  </si>
  <si>
    <t>300</t>
  </si>
  <si>
    <t>情報処理サービス業</t>
    <rPh sb="8" eb="9">
      <t>ギョウ</t>
    </rPh>
    <phoneticPr fontId="30"/>
  </si>
  <si>
    <t>中央区</t>
    <rPh sb="0" eb="3">
      <t>チュウオウク</t>
    </rPh>
    <phoneticPr fontId="30"/>
  </si>
  <si>
    <t>歯科技工所</t>
    <rPh sb="2" eb="4">
      <t>ギコウ</t>
    </rPh>
    <rPh sb="4" eb="5">
      <t>ジョ</t>
    </rPh>
    <phoneticPr fontId="30"/>
  </si>
  <si>
    <t>4歳以上</t>
  </si>
  <si>
    <t>鷺宮五丁目</t>
  </si>
  <si>
    <t>D</t>
  </si>
  <si>
    <t>933</t>
  </si>
  <si>
    <t>交通・運輸</t>
  </si>
  <si>
    <t>鷺宮四丁目</t>
  </si>
  <si>
    <t>子宮頸がん検診</t>
    <rPh sb="2" eb="3">
      <t>ケイ</t>
    </rPh>
    <phoneticPr fontId="30"/>
  </si>
  <si>
    <t>音声情報制作業</t>
  </si>
  <si>
    <t>鷺宮二丁目</t>
  </si>
  <si>
    <t>施設数</t>
  </si>
  <si>
    <t>鷺宮一丁目</t>
  </si>
  <si>
    <t>アルゼンチン</t>
  </si>
  <si>
    <t>共同住宅</t>
    <rPh sb="0" eb="1">
      <t>トモ</t>
    </rPh>
    <rPh sb="1" eb="2">
      <t>ドウ</t>
    </rPh>
    <rPh sb="2" eb="3">
      <t>ジュウ</t>
    </rPh>
    <rPh sb="3" eb="4">
      <t>タク</t>
    </rPh>
    <phoneticPr fontId="30"/>
  </si>
  <si>
    <t>鷺宮総数</t>
  </si>
  <si>
    <t>政治団体</t>
  </si>
  <si>
    <t>ニカラグア</t>
  </si>
  <si>
    <t>白鷺三丁目</t>
  </si>
  <si>
    <t>存続事業所</t>
    <rPh sb="0" eb="2">
      <t>ソンゾク</t>
    </rPh>
    <rPh sb="2" eb="5">
      <t>ジギョウショ</t>
    </rPh>
    <phoneticPr fontId="67"/>
  </si>
  <si>
    <t>普通会計当初予算</t>
    <rPh sb="0" eb="2">
      <t>フツウ</t>
    </rPh>
    <rPh sb="2" eb="4">
      <t>カイケイ</t>
    </rPh>
    <rPh sb="4" eb="6">
      <t>トウショ</t>
    </rPh>
    <rPh sb="6" eb="8">
      <t>ヨサン</t>
    </rPh>
    <phoneticPr fontId="30"/>
  </si>
  <si>
    <t>完全失業率</t>
    <rPh sb="0" eb="2">
      <t>カンゼン</t>
    </rPh>
    <rPh sb="2" eb="4">
      <t>シツギョウ</t>
    </rPh>
    <rPh sb="4" eb="5">
      <t>リツ</t>
    </rPh>
    <phoneticPr fontId="30"/>
  </si>
  <si>
    <t>白鷺二丁目</t>
  </si>
  <si>
    <t>農林水産業協同組合（他に分類されないもの）</t>
  </si>
  <si>
    <t>詐欺</t>
    <rPh sb="0" eb="2">
      <t>サギ</t>
    </rPh>
    <phoneticPr fontId="30"/>
  </si>
  <si>
    <t>319</t>
  </si>
  <si>
    <t>中野2-17</t>
    <rPh sb="0" eb="2">
      <t>ナカノ</t>
    </rPh>
    <phoneticPr fontId="30"/>
  </si>
  <si>
    <t>乗車人員</t>
  </si>
  <si>
    <t>076</t>
  </si>
  <si>
    <t>音楽・映像記録物賃貸業</t>
    <rPh sb="0" eb="2">
      <t>オンガク</t>
    </rPh>
    <rPh sb="3" eb="5">
      <t>エイゾウ</t>
    </rPh>
    <rPh sb="5" eb="7">
      <t>キロク</t>
    </rPh>
    <rPh sb="7" eb="8">
      <t>ブツ</t>
    </rPh>
    <rPh sb="8" eb="11">
      <t>チンタイギョウ</t>
    </rPh>
    <phoneticPr fontId="30"/>
  </si>
  <si>
    <t>55～59歳</t>
  </si>
  <si>
    <t>若宮二丁目</t>
  </si>
  <si>
    <t>15歳以上就業者</t>
  </si>
  <si>
    <t>一般公衆浴場業</t>
  </si>
  <si>
    <t>若宮一丁目</t>
  </si>
  <si>
    <t>握力</t>
    <rPh sb="0" eb="2">
      <t>アクリョク</t>
    </rPh>
    <phoneticPr fontId="30"/>
  </si>
  <si>
    <t>若宮総数</t>
  </si>
  <si>
    <t>タイ</t>
  </si>
  <si>
    <t>その他の廃棄物処理業</t>
  </si>
  <si>
    <t>パルプ・紙・紙加工品製造業</t>
  </si>
  <si>
    <t>76B</t>
  </si>
  <si>
    <t>園児数</t>
    <rPh sb="2" eb="3">
      <t>スウ</t>
    </rPh>
    <phoneticPr fontId="30"/>
  </si>
  <si>
    <t>大和町三丁目</t>
  </si>
  <si>
    <t>Ⅳ．人口･世帯〈住民基本台帳〉</t>
  </si>
  <si>
    <t>第10回国勢調査</t>
  </si>
  <si>
    <t>10人以上</t>
  </si>
  <si>
    <t>夫婦と両親から成る世帯</t>
    <rPh sb="0" eb="2">
      <t>フウフ</t>
    </rPh>
    <rPh sb="3" eb="5">
      <t>リョウシン</t>
    </rPh>
    <rPh sb="7" eb="8">
      <t>ナ</t>
    </rPh>
    <rPh sb="9" eb="11">
      <t>セタイ</t>
    </rPh>
    <phoneticPr fontId="30"/>
  </si>
  <si>
    <t>婚姻率</t>
    <rPh sb="2" eb="3">
      <t>リツ</t>
    </rPh>
    <phoneticPr fontId="30"/>
  </si>
  <si>
    <t>東中野4丁目</t>
  </si>
  <si>
    <t>大和町一丁目</t>
  </si>
  <si>
    <t>繰入金</t>
  </si>
  <si>
    <t>注）　受診率は職域等で受診機会のある区民を除いた対象人口率に基づく対象者率に基づくものである。</t>
    <rPh sb="0" eb="1">
      <t>チュウ</t>
    </rPh>
    <rPh sb="3" eb="5">
      <t>ジュシン</t>
    </rPh>
    <rPh sb="5" eb="6">
      <t>リツ</t>
    </rPh>
    <rPh sb="7" eb="10">
      <t>ショクイキナド</t>
    </rPh>
    <rPh sb="11" eb="13">
      <t>ジュシン</t>
    </rPh>
    <rPh sb="13" eb="15">
      <t>キカイ</t>
    </rPh>
    <rPh sb="18" eb="20">
      <t>クミン</t>
    </rPh>
    <rPh sb="21" eb="22">
      <t>ノゾ</t>
    </rPh>
    <rPh sb="24" eb="26">
      <t>タイショウ</t>
    </rPh>
    <rPh sb="26" eb="28">
      <t>ジンコウ</t>
    </rPh>
    <rPh sb="28" eb="29">
      <t>リツ</t>
    </rPh>
    <rPh sb="30" eb="31">
      <t>モト</t>
    </rPh>
    <rPh sb="33" eb="36">
      <t>タイショウシャ</t>
    </rPh>
    <rPh sb="36" eb="37">
      <t>リツ</t>
    </rPh>
    <rPh sb="38" eb="39">
      <t>モト</t>
    </rPh>
    <phoneticPr fontId="30"/>
  </si>
  <si>
    <t>2025年</t>
    <rPh sb="4" eb="5">
      <t>ネン</t>
    </rPh>
    <phoneticPr fontId="56"/>
  </si>
  <si>
    <t>ポルトガル</t>
  </si>
  <si>
    <t>野方六丁目</t>
  </si>
  <si>
    <t>野方四丁目</t>
  </si>
  <si>
    <t>園</t>
  </si>
  <si>
    <t>丸山一丁目</t>
  </si>
  <si>
    <t>（単位：1000ｔ-CO2eq）</t>
  </si>
  <si>
    <t>ニュー・ジーランド</t>
  </si>
  <si>
    <t>中等教育学校</t>
    <rPh sb="0" eb="2">
      <t>チュウトウ</t>
    </rPh>
    <rPh sb="2" eb="4">
      <t>キョウイク</t>
    </rPh>
    <rPh sb="4" eb="6">
      <t>ガッコウ</t>
    </rPh>
    <phoneticPr fontId="30"/>
  </si>
  <si>
    <t>江古田三丁目</t>
  </si>
  <si>
    <t>受診者</t>
    <rPh sb="0" eb="2">
      <t>ジュシン</t>
    </rPh>
    <rPh sb="2" eb="3">
      <t>シャ</t>
    </rPh>
    <phoneticPr fontId="30"/>
  </si>
  <si>
    <t>江古田二丁目</t>
  </si>
  <si>
    <t>80F</t>
  </si>
  <si>
    <t>75B</t>
  </si>
  <si>
    <t>　　　都道，自動車専用道については前年の数字である。</t>
    <rPh sb="3" eb="5">
      <t>トドウ</t>
    </rPh>
    <rPh sb="6" eb="9">
      <t>ジドウシャ</t>
    </rPh>
    <rPh sb="9" eb="12">
      <t>センヨウドウ</t>
    </rPh>
    <rPh sb="17" eb="19">
      <t>ゼンネン</t>
    </rPh>
    <rPh sb="20" eb="22">
      <t>スウジ</t>
    </rPh>
    <phoneticPr fontId="30"/>
  </si>
  <si>
    <t>江古田総数</t>
  </si>
  <si>
    <t>物品預り業</t>
  </si>
  <si>
    <r>
      <t>令和</t>
    </r>
    <r>
      <rPr>
        <sz val="9"/>
        <color auto="1"/>
        <rFont val="BIZ UDゴシック"/>
      </rPr>
      <t>元年</t>
    </r>
    <rPh sb="0" eb="2">
      <t>レイワ</t>
    </rPh>
    <rPh sb="2" eb="3">
      <t>モト</t>
    </rPh>
    <rPh sb="3" eb="4">
      <t>ネン</t>
    </rPh>
    <phoneticPr fontId="30"/>
  </si>
  <si>
    <t>ベネズエラ</t>
  </si>
  <si>
    <t>江原町三丁目</t>
  </si>
  <si>
    <t>035</t>
  </si>
  <si>
    <t>不動産取得税</t>
    <rPh sb="0" eb="3">
      <t>フドウサン</t>
    </rPh>
    <rPh sb="3" eb="5">
      <t>シュトク</t>
    </rPh>
    <rPh sb="5" eb="6">
      <t>ゼイ</t>
    </rPh>
    <phoneticPr fontId="53"/>
  </si>
  <si>
    <t>タンザニア</t>
  </si>
  <si>
    <t>江原町二丁目</t>
  </si>
  <si>
    <t>若宮総数</t>
    <rPh sb="0" eb="2">
      <t>ワカミヤ</t>
    </rPh>
    <phoneticPr fontId="30"/>
  </si>
  <si>
    <t>ボイラ・原動機製造業</t>
    <rPh sb="4" eb="7">
      <t>ゲンドウキ</t>
    </rPh>
    <rPh sb="7" eb="10">
      <t>セイゾウギョウ</t>
    </rPh>
    <phoneticPr fontId="30"/>
  </si>
  <si>
    <t>保育所数</t>
    <rPh sb="0" eb="3">
      <t>ホイクショ</t>
    </rPh>
    <rPh sb="3" eb="4">
      <t>スウ</t>
    </rPh>
    <phoneticPr fontId="30"/>
  </si>
  <si>
    <t>職別工事業（設備工事業を除く）</t>
  </si>
  <si>
    <t>（年度）</t>
  </si>
  <si>
    <t>生徒数</t>
  </si>
  <si>
    <t>江原町一丁目</t>
  </si>
  <si>
    <t>産業廃棄物処理業</t>
  </si>
  <si>
    <t>都 道</t>
  </si>
  <si>
    <t>荻窪駅北口～中村橋駅</t>
    <rPh sb="9" eb="10">
      <t>エキ</t>
    </rPh>
    <phoneticPr fontId="30"/>
  </si>
  <si>
    <t>江原町総数</t>
  </si>
  <si>
    <t>259</t>
  </si>
  <si>
    <t>総務</t>
    <rPh sb="0" eb="2">
      <t>ソウム</t>
    </rPh>
    <phoneticPr fontId="30"/>
  </si>
  <si>
    <t>松が丘一丁目</t>
  </si>
  <si>
    <t>370</t>
  </si>
  <si>
    <t>52B</t>
  </si>
  <si>
    <t>沼袋四丁目</t>
  </si>
  <si>
    <t>312</t>
  </si>
  <si>
    <t>専修学校･各種学校数･生徒数･教員数の推移（平成28～令和3年）</t>
    <rPh sb="27" eb="29">
      <t>レイワ</t>
    </rPh>
    <phoneticPr fontId="30"/>
  </si>
  <si>
    <t>年齢</t>
    <rPh sb="0" eb="1">
      <t>トシ</t>
    </rPh>
    <rPh sb="1" eb="2">
      <t>ヨワイ</t>
    </rPh>
    <phoneticPr fontId="30"/>
  </si>
  <si>
    <t>放送受信契約数</t>
    <rPh sb="0" eb="2">
      <t>ホウソウ</t>
    </rPh>
    <rPh sb="2" eb="4">
      <t>ジュシン</t>
    </rPh>
    <rPh sb="4" eb="7">
      <t>ケイヤクスウ</t>
    </rPh>
    <phoneticPr fontId="30"/>
  </si>
  <si>
    <t>Ｉ</t>
  </si>
  <si>
    <t>沼袋三丁目</t>
  </si>
  <si>
    <t>901</t>
  </si>
  <si>
    <t>沼袋二丁目</t>
  </si>
  <si>
    <t>818</t>
  </si>
  <si>
    <t>非木造</t>
    <rPh sb="0" eb="1">
      <t>ヒ</t>
    </rPh>
    <rPh sb="1" eb="3">
      <t>モクゾウ</t>
    </rPh>
    <phoneticPr fontId="30"/>
  </si>
  <si>
    <t>構成比</t>
  </si>
  <si>
    <t>881</t>
  </si>
  <si>
    <t>白鷺</t>
  </si>
  <si>
    <t>申込数</t>
    <rPh sb="0" eb="2">
      <t>モウシコミ</t>
    </rPh>
    <rPh sb="2" eb="3">
      <t>スウ</t>
    </rPh>
    <phoneticPr fontId="30"/>
  </si>
  <si>
    <t>投票者数</t>
  </si>
  <si>
    <t>751</t>
  </si>
  <si>
    <t>中野区</t>
  </si>
  <si>
    <t>町丁別</t>
    <rPh sb="2" eb="3">
      <t>ベツ</t>
    </rPh>
    <phoneticPr fontId="30"/>
  </si>
  <si>
    <t>2024年</t>
    <rPh sb="4" eb="5">
      <t>ネン</t>
    </rPh>
    <phoneticPr fontId="56"/>
  </si>
  <si>
    <t>実収入</t>
  </si>
  <si>
    <t>（1世帯当たり人員）</t>
    <rPh sb="2" eb="4">
      <t>セタイ</t>
    </rPh>
    <rPh sb="4" eb="5">
      <t>ア</t>
    </rPh>
    <rPh sb="7" eb="9">
      <t>ジンイン</t>
    </rPh>
    <phoneticPr fontId="68"/>
  </si>
  <si>
    <t>漁業</t>
  </si>
  <si>
    <t>（単位：面積ｋ㎡，構成比‰）</t>
    <rPh sb="4" eb="6">
      <t>メンセキ</t>
    </rPh>
    <rPh sb="9" eb="12">
      <t>コウセイヒ</t>
    </rPh>
    <phoneticPr fontId="30"/>
  </si>
  <si>
    <t>練馬区</t>
    <rPh sb="0" eb="3">
      <t>ネリマク</t>
    </rPh>
    <phoneticPr fontId="30"/>
  </si>
  <si>
    <t>人口</t>
  </si>
  <si>
    <t>その他の宿泊業</t>
  </si>
  <si>
    <t>ブータン</t>
  </si>
  <si>
    <t>豊島区</t>
    <rPh sb="0" eb="3">
      <t>トシマク</t>
    </rPh>
    <phoneticPr fontId="30"/>
  </si>
  <si>
    <t>板橋区</t>
    <rPh sb="0" eb="3">
      <t>イタバシク</t>
    </rPh>
    <phoneticPr fontId="30"/>
  </si>
  <si>
    <t>学校数</t>
    <rPh sb="2" eb="3">
      <t>スウ</t>
    </rPh>
    <phoneticPr fontId="30"/>
  </si>
  <si>
    <t>渋谷区</t>
    <rPh sb="0" eb="3">
      <t>シブヤク</t>
    </rPh>
    <phoneticPr fontId="30"/>
  </si>
  <si>
    <t>815</t>
  </si>
  <si>
    <t>家具製造業</t>
  </si>
  <si>
    <t>地方譲与税</t>
  </si>
  <si>
    <t>千円</t>
  </si>
  <si>
    <t>英国</t>
    <rPh sb="0" eb="2">
      <t>エイコク</t>
    </rPh>
    <phoneticPr fontId="69"/>
  </si>
  <si>
    <t>従属人口指数</t>
  </si>
  <si>
    <t>野方総数</t>
    <rPh sb="0" eb="2">
      <t>ノガタ</t>
    </rPh>
    <rPh sb="2" eb="4">
      <t>ソウスウ</t>
    </rPh>
    <phoneticPr fontId="30"/>
  </si>
  <si>
    <t>シリア</t>
  </si>
  <si>
    <t>技術サービス業（他に分類されないもの）</t>
  </si>
  <si>
    <t>町丁別</t>
  </si>
  <si>
    <t>産業分類</t>
    <rPh sb="0" eb="2">
      <t>サンギョウ</t>
    </rPh>
    <rPh sb="2" eb="4">
      <t>ブンルイ</t>
    </rPh>
    <phoneticPr fontId="30"/>
  </si>
  <si>
    <t>21(105)</t>
  </si>
  <si>
    <t>本町総数</t>
    <rPh sb="0" eb="2">
      <t>ホンチョウ</t>
    </rPh>
    <rPh sb="2" eb="4">
      <t>ソウスウ</t>
    </rPh>
    <phoneticPr fontId="30"/>
  </si>
  <si>
    <t>イスラエル</t>
  </si>
  <si>
    <t>表番号</t>
    <rPh sb="0" eb="1">
      <t>ヒョウ</t>
    </rPh>
    <rPh sb="1" eb="3">
      <t>バンゴウ</t>
    </rPh>
    <phoneticPr fontId="30"/>
  </si>
  <si>
    <t>件数</t>
  </si>
  <si>
    <t>他に分類されない卸売業</t>
  </si>
  <si>
    <t>児童数</t>
    <rPh sb="2" eb="3">
      <t>スウ</t>
    </rPh>
    <phoneticPr fontId="30"/>
  </si>
  <si>
    <t>056</t>
  </si>
  <si>
    <t>転入</t>
  </si>
  <si>
    <t>原因別火災の発生件数（平成27～令和2年）</t>
    <rPh sb="16" eb="18">
      <t>レイワ</t>
    </rPh>
    <phoneticPr fontId="30"/>
  </si>
  <si>
    <t>ルーマニア</t>
  </si>
  <si>
    <t>143</t>
  </si>
  <si>
    <t>公務災害件数の推移（平成27～令和2年度）</t>
    <rPh sb="15" eb="17">
      <t>レイワ</t>
    </rPh>
    <phoneticPr fontId="30"/>
  </si>
  <si>
    <t>宅地</t>
  </si>
  <si>
    <t>11階</t>
  </si>
  <si>
    <t>住宅地区</t>
  </si>
  <si>
    <t>11</t>
  </si>
  <si>
    <t>M</t>
  </si>
  <si>
    <t>10</t>
  </si>
  <si>
    <t>　　　各産業の中で格付不能な項目は省略しているため、総数と内訳が一致しない場合がある。</t>
    <rPh sb="3" eb="4">
      <t>カク</t>
    </rPh>
    <rPh sb="4" eb="6">
      <t>サンギョウ</t>
    </rPh>
    <rPh sb="7" eb="8">
      <t>ナカ</t>
    </rPh>
    <rPh sb="9" eb="10">
      <t>カク</t>
    </rPh>
    <rPh sb="10" eb="11">
      <t>ツキ</t>
    </rPh>
    <rPh sb="11" eb="13">
      <t>フノウ</t>
    </rPh>
    <rPh sb="14" eb="16">
      <t>コウモク</t>
    </rPh>
    <rPh sb="17" eb="19">
      <t>ショウリャク</t>
    </rPh>
    <rPh sb="26" eb="28">
      <t>ソウスウ</t>
    </rPh>
    <rPh sb="29" eb="31">
      <t>ウチワケ</t>
    </rPh>
    <rPh sb="32" eb="34">
      <t>イッチ</t>
    </rPh>
    <rPh sb="37" eb="39">
      <t>バアイ</t>
    </rPh>
    <phoneticPr fontId="30"/>
  </si>
  <si>
    <t>核家族以外の世帯</t>
  </si>
  <si>
    <t>人</t>
    <rPh sb="0" eb="1">
      <t>ニン</t>
    </rPh>
    <phoneticPr fontId="30"/>
  </si>
  <si>
    <t>資料　中野区「区民部事業概要」</t>
    <rPh sb="7" eb="9">
      <t>クミン</t>
    </rPh>
    <phoneticPr fontId="30"/>
  </si>
  <si>
    <t>自然増減</t>
    <rPh sb="3" eb="4">
      <t>ゲン</t>
    </rPh>
    <phoneticPr fontId="30"/>
  </si>
  <si>
    <t>（各年10月1日現在）</t>
    <rPh sb="7" eb="8">
      <t>ニチ</t>
    </rPh>
    <rPh sb="8" eb="10">
      <t>ゲンザイ</t>
    </rPh>
    <phoneticPr fontId="30"/>
  </si>
  <si>
    <t>出生</t>
  </si>
  <si>
    <t>記録メディア製造業</t>
  </si>
  <si>
    <t>77</t>
  </si>
  <si>
    <t>核家族世帯</t>
  </si>
  <si>
    <t>中野・野方消防署</t>
  </si>
  <si>
    <t>自然動態</t>
  </si>
  <si>
    <t>JR中央線</t>
    <rPh sb="2" eb="5">
      <t>チュウオウセン</t>
    </rPh>
    <phoneticPr fontId="30"/>
  </si>
  <si>
    <t>国籍</t>
    <rPh sb="0" eb="2">
      <t>コクセキ</t>
    </rPh>
    <phoneticPr fontId="30"/>
  </si>
  <si>
    <t>4</t>
  </si>
  <si>
    <t>H</t>
  </si>
  <si>
    <t>Ｓ</t>
  </si>
  <si>
    <t>人</t>
  </si>
  <si>
    <t>△ 1.40</t>
  </si>
  <si>
    <t>広告業</t>
  </si>
  <si>
    <t>バッティング・テニス練習場</t>
    <rPh sb="10" eb="13">
      <t>レンシュウジョウ</t>
    </rPh>
    <phoneticPr fontId="30"/>
  </si>
  <si>
    <t>病院数</t>
  </si>
  <si>
    <t>351</t>
  </si>
  <si>
    <t>窯業原料用鉱物鉱業（耐火物・陶磁器・ガラス・セメント原料用に限る）</t>
    <rPh sb="10" eb="13">
      <t>タイカブツ</t>
    </rPh>
    <rPh sb="14" eb="16">
      <t>トウジ</t>
    </rPh>
    <phoneticPr fontId="30"/>
  </si>
  <si>
    <t>世帯</t>
  </si>
  <si>
    <t>804</t>
  </si>
  <si>
    <t>中央5丁目</t>
  </si>
  <si>
    <t>保護費</t>
  </si>
  <si>
    <t>夫婦，子供，親と他の親族から成る世帯</t>
    <rPh sb="0" eb="2">
      <t>フウフ</t>
    </rPh>
    <rPh sb="3" eb="5">
      <t>コドモ</t>
    </rPh>
    <rPh sb="6" eb="7">
      <t>オヤ</t>
    </rPh>
    <rPh sb="8" eb="9">
      <t>タ</t>
    </rPh>
    <rPh sb="10" eb="12">
      <t>シンゾク</t>
    </rPh>
    <rPh sb="14" eb="15">
      <t>ナ</t>
    </rPh>
    <rPh sb="16" eb="18">
      <t>セタイ</t>
    </rPh>
    <phoneticPr fontId="30"/>
  </si>
  <si>
    <t>被保護世帯数</t>
  </si>
  <si>
    <t>百貨店，総合スーパー</t>
  </si>
  <si>
    <t>質屋</t>
  </si>
  <si>
    <t>採石業，砂・砂利・玉石採取業</t>
  </si>
  <si>
    <t>北区</t>
    <rPh sb="0" eb="2">
      <t>キタク</t>
    </rPh>
    <phoneticPr fontId="30"/>
  </si>
  <si>
    <t>園児数</t>
  </si>
  <si>
    <t>繊維品卸売業（衣服，身の回り品を除く）</t>
  </si>
  <si>
    <t>中野一丁目</t>
    <rPh sb="0" eb="2">
      <t>ナカノ</t>
    </rPh>
    <rPh sb="2" eb="5">
      <t>1チョウメ</t>
    </rPh>
    <phoneticPr fontId="30"/>
  </si>
  <si>
    <t>保育園数</t>
  </si>
  <si>
    <t>漁業（水産養殖業を除く）</t>
    <rPh sb="3" eb="5">
      <t>スイサン</t>
    </rPh>
    <rPh sb="5" eb="7">
      <t>ヨウショク</t>
    </rPh>
    <rPh sb="7" eb="8">
      <t>ギョウ</t>
    </rPh>
    <rPh sb="9" eb="10">
      <t>ノゾ</t>
    </rPh>
    <phoneticPr fontId="30"/>
  </si>
  <si>
    <t>生活保護</t>
  </si>
  <si>
    <t>台</t>
    <rPh sb="0" eb="1">
      <t>ダイ</t>
    </rPh>
    <phoneticPr fontId="30"/>
  </si>
  <si>
    <t>丸山総数</t>
    <rPh sb="0" eb="2">
      <t>マルヤマ</t>
    </rPh>
    <phoneticPr fontId="30"/>
  </si>
  <si>
    <t>60G</t>
  </si>
  <si>
    <t>高等学校数･生徒数･教員数（私立を含む）の推移（平成28～令和3年）</t>
    <rPh sb="29" eb="31">
      <t>レイワ</t>
    </rPh>
    <phoneticPr fontId="30"/>
  </si>
  <si>
    <t>有権者数</t>
    <rPh sb="0" eb="1">
      <t>アリ</t>
    </rPh>
    <rPh sb="1" eb="2">
      <t>ケン</t>
    </rPh>
    <rPh sb="2" eb="3">
      <t>シャ</t>
    </rPh>
    <rPh sb="3" eb="4">
      <t>カズ</t>
    </rPh>
    <phoneticPr fontId="30"/>
  </si>
  <si>
    <t>中央一丁目</t>
    <rPh sb="0" eb="2">
      <t>チュウオウ</t>
    </rPh>
    <rPh sb="2" eb="5">
      <t>1チョウメ</t>
    </rPh>
    <phoneticPr fontId="30"/>
  </si>
  <si>
    <t>エルサルバドル</t>
  </si>
  <si>
    <t>モロッコ</t>
  </si>
  <si>
    <t>学園数</t>
    <rPh sb="2" eb="3">
      <t>スウ</t>
    </rPh>
    <phoneticPr fontId="30"/>
  </si>
  <si>
    <t>公営の借家</t>
    <rPh sb="0" eb="2">
      <t>コウエイ</t>
    </rPh>
    <rPh sb="3" eb="4">
      <t>シャク</t>
    </rPh>
    <rPh sb="4" eb="5">
      <t>イエ</t>
    </rPh>
    <phoneticPr fontId="68"/>
  </si>
  <si>
    <t>社会福祉</t>
  </si>
  <si>
    <t>建築統計年報</t>
  </si>
  <si>
    <t>従業者数</t>
  </si>
  <si>
    <t>85E</t>
  </si>
  <si>
    <t>テレビ</t>
  </si>
  <si>
    <t>ブリキ缶・その他のめっき板等製品製造業</t>
  </si>
  <si>
    <t>学生数</t>
    <rPh sb="0" eb="1">
      <t>ガク</t>
    </rPh>
    <rPh sb="1" eb="2">
      <t>ナマ</t>
    </rPh>
    <rPh sb="2" eb="3">
      <t>スウ</t>
    </rPh>
    <phoneticPr fontId="30"/>
  </si>
  <si>
    <t>デザイン業</t>
  </si>
  <si>
    <t>14</t>
  </si>
  <si>
    <t>百万円</t>
  </si>
  <si>
    <t>152</t>
  </si>
  <si>
    <t>件</t>
  </si>
  <si>
    <t>125ｃｃ以下</t>
    <rPh sb="5" eb="7">
      <t>イカ</t>
    </rPh>
    <phoneticPr fontId="30"/>
  </si>
  <si>
    <t>（各年4月1日現在）</t>
    <rPh sb="1" eb="2">
      <t>カク</t>
    </rPh>
    <rPh sb="2" eb="3">
      <t>ネン</t>
    </rPh>
    <rPh sb="4" eb="5">
      <t>ガツ</t>
    </rPh>
    <rPh sb="6" eb="7">
      <t>ヒ</t>
    </rPh>
    <rPh sb="7" eb="9">
      <t>ゲンザイ</t>
    </rPh>
    <phoneticPr fontId="30"/>
  </si>
  <si>
    <t>分類</t>
  </si>
  <si>
    <t>事業所数</t>
  </si>
  <si>
    <t>1月</t>
  </si>
  <si>
    <t>注）　歳入，歳出ともに決算額</t>
    <rPh sb="0" eb="1">
      <t>チュウ</t>
    </rPh>
    <phoneticPr fontId="30"/>
  </si>
  <si>
    <t>モルディブ</t>
  </si>
  <si>
    <t>健康福祉費</t>
    <rPh sb="0" eb="2">
      <t>ケンコウ</t>
    </rPh>
    <rPh sb="2" eb="4">
      <t>フクシ</t>
    </rPh>
    <rPh sb="4" eb="5">
      <t>ヒ</t>
    </rPh>
    <phoneticPr fontId="30"/>
  </si>
  <si>
    <t>住宅数</t>
  </si>
  <si>
    <t>　　　紙パック，布類，ペットボトル，小型家電（9品目），蛍光管，廃食用油</t>
    <rPh sb="3" eb="4">
      <t>カミ</t>
    </rPh>
    <rPh sb="8" eb="9">
      <t>ヌノ</t>
    </rPh>
    <rPh sb="9" eb="10">
      <t>ルイ</t>
    </rPh>
    <rPh sb="18" eb="20">
      <t>コガタ</t>
    </rPh>
    <rPh sb="20" eb="22">
      <t>カデン</t>
    </rPh>
    <rPh sb="24" eb="26">
      <t>ヒンモク</t>
    </rPh>
    <rPh sb="28" eb="30">
      <t>ケイコウ</t>
    </rPh>
    <rPh sb="30" eb="31">
      <t>カン</t>
    </rPh>
    <rPh sb="32" eb="33">
      <t>ハイ</t>
    </rPh>
    <rPh sb="33" eb="35">
      <t>ショクヨウ</t>
    </rPh>
    <rPh sb="35" eb="36">
      <t>アブラ</t>
    </rPh>
    <phoneticPr fontId="61"/>
  </si>
  <si>
    <t>752</t>
  </si>
  <si>
    <t>料理品小売業</t>
    <rPh sb="0" eb="2">
      <t>リョウリ</t>
    </rPh>
    <rPh sb="2" eb="3">
      <t>ヒン</t>
    </rPh>
    <rPh sb="3" eb="5">
      <t>コウリ</t>
    </rPh>
    <rPh sb="5" eb="6">
      <t>ギョウ</t>
    </rPh>
    <phoneticPr fontId="30"/>
  </si>
  <si>
    <t>就業人口総数</t>
    <rPh sb="0" eb="2">
      <t>シュウギョウ</t>
    </rPh>
    <rPh sb="2" eb="4">
      <t>ジンコウ</t>
    </rPh>
    <rPh sb="4" eb="6">
      <t>ソウスウ</t>
    </rPh>
    <phoneticPr fontId="30"/>
  </si>
  <si>
    <t>△ 2.77</t>
  </si>
  <si>
    <t>国保運営費</t>
  </si>
  <si>
    <t>休日歯科診療実施状況（平成27～令和2年度）</t>
    <rPh sb="16" eb="18">
      <t>レイワ</t>
    </rPh>
    <phoneticPr fontId="30"/>
  </si>
  <si>
    <t>住宅</t>
  </si>
  <si>
    <t>昼間人口</t>
    <rPh sb="0" eb="1">
      <t>ヒル</t>
    </rPh>
    <rPh sb="1" eb="2">
      <t>アイダ</t>
    </rPh>
    <rPh sb="2" eb="3">
      <t>ヒト</t>
    </rPh>
    <rPh sb="3" eb="4">
      <t>クチ</t>
    </rPh>
    <phoneticPr fontId="30"/>
  </si>
  <si>
    <t>棟</t>
    <rPh sb="0" eb="1">
      <t>トウ</t>
    </rPh>
    <phoneticPr fontId="30"/>
  </si>
  <si>
    <t>グロス</t>
  </si>
  <si>
    <t>4地域計</t>
    <rPh sb="3" eb="4">
      <t>ケイ</t>
    </rPh>
    <phoneticPr fontId="30"/>
  </si>
  <si>
    <t>製材業，木製品製造業</t>
  </si>
  <si>
    <t>千円</t>
    <rPh sb="0" eb="2">
      <t>センエン</t>
    </rPh>
    <phoneticPr fontId="30"/>
  </si>
  <si>
    <t>世帯</t>
    <rPh sb="0" eb="2">
      <t>セタイ</t>
    </rPh>
    <phoneticPr fontId="30"/>
  </si>
  <si>
    <t>都知事選挙投票･開票状況（平成26～令和2年）</t>
    <rPh sb="18" eb="20">
      <t>レイワ</t>
    </rPh>
    <phoneticPr fontId="30"/>
  </si>
  <si>
    <t>港区</t>
    <rPh sb="0" eb="2">
      <t>ミナトク</t>
    </rPh>
    <phoneticPr fontId="30"/>
  </si>
  <si>
    <t>税理士事務所</t>
    <rPh sb="0" eb="3">
      <t>ゼイリシ</t>
    </rPh>
    <rPh sb="3" eb="5">
      <t>ジム</t>
    </rPh>
    <rPh sb="5" eb="6">
      <t>ショ</t>
    </rPh>
    <phoneticPr fontId="30"/>
  </si>
  <si>
    <t>13階</t>
  </si>
  <si>
    <t>園</t>
    <rPh sb="0" eb="1">
      <t>エン</t>
    </rPh>
    <phoneticPr fontId="30"/>
  </si>
  <si>
    <t>持込</t>
  </si>
  <si>
    <t>ごみ収集量</t>
  </si>
  <si>
    <t/>
  </si>
  <si>
    <t>835</t>
  </si>
  <si>
    <t>戸</t>
    <rPh sb="0" eb="1">
      <t>コ</t>
    </rPh>
    <phoneticPr fontId="30"/>
  </si>
  <si>
    <t>中央二丁目</t>
    <rPh sb="0" eb="2">
      <t>チュウオウ</t>
    </rPh>
    <rPh sb="2" eb="5">
      <t>2チョウメ</t>
    </rPh>
    <phoneticPr fontId="30"/>
  </si>
  <si>
    <t>区民1人1日当たりのごみ排出量</t>
    <rPh sb="0" eb="2">
      <t>クミン</t>
    </rPh>
    <rPh sb="5" eb="6">
      <t>ニチ</t>
    </rPh>
    <rPh sb="6" eb="7">
      <t>ア</t>
    </rPh>
    <rPh sb="12" eb="14">
      <t>ハイシュツ</t>
    </rPh>
    <rPh sb="14" eb="15">
      <t>リョウ</t>
    </rPh>
    <phoneticPr fontId="30"/>
  </si>
  <si>
    <t>蔵書数</t>
    <rPh sb="0" eb="2">
      <t>ゾウショ</t>
    </rPh>
    <rPh sb="2" eb="3">
      <t>スウ</t>
    </rPh>
    <phoneticPr fontId="30"/>
  </si>
  <si>
    <t>歳出</t>
  </si>
  <si>
    <t>新宿線</t>
  </si>
  <si>
    <t>歳入</t>
  </si>
  <si>
    <t>721</t>
  </si>
  <si>
    <t>交通事故</t>
    <rPh sb="0" eb="2">
      <t>コウツウ</t>
    </rPh>
    <rPh sb="2" eb="4">
      <t>ジコ</t>
    </rPh>
    <phoneticPr fontId="57"/>
  </si>
  <si>
    <t>寄付金</t>
  </si>
  <si>
    <t>ボスニア・ヘルツェゴビナ</t>
  </si>
  <si>
    <t>30～49人</t>
    <rPh sb="5" eb="6">
      <t>ニン</t>
    </rPh>
    <phoneticPr fontId="30"/>
  </si>
  <si>
    <t>発生件数</t>
  </si>
  <si>
    <t>特別区の統計</t>
    <rPh sb="0" eb="3">
      <t>トクベツク</t>
    </rPh>
    <rPh sb="4" eb="6">
      <t>トウケイ</t>
    </rPh>
    <phoneticPr fontId="30"/>
  </si>
  <si>
    <t>交通事故</t>
  </si>
  <si>
    <t>刑法犯</t>
    <rPh sb="2" eb="3">
      <t>ハン</t>
    </rPh>
    <phoneticPr fontId="30"/>
  </si>
  <si>
    <t>30</t>
  </si>
  <si>
    <t>その他</t>
    <rPh sb="0" eb="3">
      <t>ソノタ</t>
    </rPh>
    <phoneticPr fontId="57"/>
  </si>
  <si>
    <t>　　　計数は各項目で四捨五入しているため，合計が合わないことがある。</t>
    <rPh sb="3" eb="5">
      <t>ケイスウ</t>
    </rPh>
    <rPh sb="6" eb="9">
      <t>カクコウモク</t>
    </rPh>
    <rPh sb="10" eb="14">
      <t>シシャゴニュウ</t>
    </rPh>
    <rPh sb="21" eb="23">
      <t>ゴウケイ</t>
    </rPh>
    <rPh sb="24" eb="25">
      <t>ア</t>
    </rPh>
    <phoneticPr fontId="53"/>
  </si>
  <si>
    <t>警察・消防</t>
  </si>
  <si>
    <t>印刷・同関連業</t>
  </si>
  <si>
    <t>建物棟数</t>
    <rPh sb="0" eb="2">
      <t>タテモノ</t>
    </rPh>
    <rPh sb="2" eb="3">
      <t>ムネ</t>
    </rPh>
    <rPh sb="3" eb="4">
      <t>スウ</t>
    </rPh>
    <phoneticPr fontId="30"/>
  </si>
  <si>
    <t>校</t>
    <rPh sb="0" eb="1">
      <t>コウ</t>
    </rPh>
    <phoneticPr fontId="30"/>
  </si>
  <si>
    <t>建物サービス業</t>
  </si>
  <si>
    <t>102</t>
  </si>
  <si>
    <t>公園数</t>
    <rPh sb="2" eb="3">
      <t>スウ</t>
    </rPh>
    <phoneticPr fontId="30"/>
  </si>
  <si>
    <t>学校数</t>
    <rPh sb="0" eb="2">
      <t>ガッコウ</t>
    </rPh>
    <rPh sb="2" eb="3">
      <t>スウ</t>
    </rPh>
    <phoneticPr fontId="30"/>
  </si>
  <si>
    <t>ブルンジ</t>
  </si>
  <si>
    <t>x</t>
  </si>
  <si>
    <t>公園</t>
    <rPh sb="0" eb="1">
      <t>コウ</t>
    </rPh>
    <rPh sb="1" eb="2">
      <t>エン</t>
    </rPh>
    <phoneticPr fontId="30"/>
  </si>
  <si>
    <t>若宮二丁目</t>
    <rPh sb="0" eb="2">
      <t>ワカミヤ</t>
    </rPh>
    <phoneticPr fontId="30"/>
  </si>
  <si>
    <t>高等学校</t>
  </si>
  <si>
    <t>252</t>
  </si>
  <si>
    <t>D/C</t>
  </si>
  <si>
    <t>食料品製造業</t>
  </si>
  <si>
    <t>Ⅱ．周辺特別区比較</t>
  </si>
  <si>
    <t>小学校</t>
  </si>
  <si>
    <t>幼稚園</t>
  </si>
  <si>
    <t>272</t>
  </si>
  <si>
    <t>I</t>
  </si>
  <si>
    <t>平成27年度</t>
    <rPh sb="0" eb="2">
      <t>ヘイセイ</t>
    </rPh>
    <rPh sb="4" eb="5">
      <t>ネン</t>
    </rPh>
    <rPh sb="5" eb="6">
      <t>ド</t>
    </rPh>
    <phoneticPr fontId="30"/>
  </si>
  <si>
    <t>スリランカ</t>
  </si>
  <si>
    <t>ｍ</t>
  </si>
  <si>
    <t>430</t>
  </si>
  <si>
    <t>円</t>
  </si>
  <si>
    <t>中12</t>
  </si>
  <si>
    <t>海面漁業</t>
  </si>
  <si>
    <t>宿45</t>
  </si>
  <si>
    <t>延長</t>
  </si>
  <si>
    <t>462</t>
  </si>
  <si>
    <t>道路</t>
  </si>
  <si>
    <t>78A</t>
  </si>
  <si>
    <t>園数</t>
    <rPh sb="0" eb="1">
      <t>エン</t>
    </rPh>
    <rPh sb="1" eb="2">
      <t>スウ</t>
    </rPh>
    <phoneticPr fontId="30"/>
  </si>
  <si>
    <t>941</t>
  </si>
  <si>
    <t>道路率</t>
    <rPh sb="0" eb="2">
      <t>ドウロ</t>
    </rPh>
    <rPh sb="2" eb="3">
      <t>リツ</t>
    </rPh>
    <phoneticPr fontId="30"/>
  </si>
  <si>
    <t>水銀灯</t>
    <rPh sb="0" eb="3">
      <t>スイギントウ</t>
    </rPh>
    <phoneticPr fontId="30"/>
  </si>
  <si>
    <t>妙正寺川公園運動広場</t>
    <rPh sb="0" eb="3">
      <t>ミョウショウジ</t>
    </rPh>
    <rPh sb="3" eb="4">
      <t>ガワ</t>
    </rPh>
    <rPh sb="4" eb="6">
      <t>コウエン</t>
    </rPh>
    <rPh sb="6" eb="8">
      <t>ウンドウ</t>
    </rPh>
    <rPh sb="8" eb="10">
      <t>ヒロバ</t>
    </rPh>
    <phoneticPr fontId="30"/>
  </si>
  <si>
    <t>林業サービス業</t>
  </si>
  <si>
    <t>2階建以上</t>
    <rPh sb="1" eb="2">
      <t>カイ</t>
    </rPh>
    <rPh sb="2" eb="3">
      <t>タ</t>
    </rPh>
    <rPh sb="3" eb="4">
      <t>イ</t>
    </rPh>
    <rPh sb="4" eb="5">
      <t>ジョウ</t>
    </rPh>
    <phoneticPr fontId="68"/>
  </si>
  <si>
    <t>転出率</t>
    <rPh sb="2" eb="3">
      <t>リツ</t>
    </rPh>
    <phoneticPr fontId="30"/>
  </si>
  <si>
    <t>社会科学</t>
  </si>
  <si>
    <t>職業紹介・労働者派遣業</t>
    <rPh sb="0" eb="2">
      <t>ショクギョウ</t>
    </rPh>
    <rPh sb="2" eb="4">
      <t>ショウカイ</t>
    </rPh>
    <rPh sb="5" eb="8">
      <t>ロウドウシャ</t>
    </rPh>
    <rPh sb="8" eb="10">
      <t>ハケン</t>
    </rPh>
    <rPh sb="10" eb="11">
      <t>ギョウ</t>
    </rPh>
    <phoneticPr fontId="30"/>
  </si>
  <si>
    <t>セルビア</t>
  </si>
  <si>
    <t>時計・同部分品製造業</t>
  </si>
  <si>
    <t>特別支援学校</t>
  </si>
  <si>
    <t>夫婦，子供と他の親族（親を含まない）から成る世帯</t>
    <rPh sb="0" eb="2">
      <t>フウフ</t>
    </rPh>
    <rPh sb="3" eb="5">
      <t>コドモ</t>
    </rPh>
    <rPh sb="6" eb="7">
      <t>タ</t>
    </rPh>
    <rPh sb="8" eb="10">
      <t>シンゾク</t>
    </rPh>
    <rPh sb="11" eb="12">
      <t>オヤ</t>
    </rPh>
    <rPh sb="13" eb="14">
      <t>フク</t>
    </rPh>
    <rPh sb="20" eb="21">
      <t>ナ</t>
    </rPh>
    <rPh sb="22" eb="23">
      <t>セタイ</t>
    </rPh>
    <rPh sb="23" eb="24">
      <t>セタイ</t>
    </rPh>
    <phoneticPr fontId="30"/>
  </si>
  <si>
    <t>第19回国勢調査</t>
  </si>
  <si>
    <t>従業者数</t>
    <rPh sb="0" eb="3">
      <t>ジュウギョウシャ</t>
    </rPh>
    <rPh sb="3" eb="4">
      <t>スウ</t>
    </rPh>
    <phoneticPr fontId="30"/>
  </si>
  <si>
    <t>上鷺宮四丁目</t>
    <rPh sb="0" eb="3">
      <t>カミサギノミヤ</t>
    </rPh>
    <phoneticPr fontId="30"/>
  </si>
  <si>
    <t>万円</t>
    <rPh sb="0" eb="2">
      <t>マンエン</t>
    </rPh>
    <phoneticPr fontId="30"/>
  </si>
  <si>
    <t>鉄道業</t>
    <rPh sb="0" eb="3">
      <t>テツドウギョウ</t>
    </rPh>
    <phoneticPr fontId="30"/>
  </si>
  <si>
    <t>年度</t>
    <rPh sb="0" eb="1">
      <t>トシ</t>
    </rPh>
    <rPh sb="1" eb="2">
      <t>タビ</t>
    </rPh>
    <phoneticPr fontId="30"/>
  </si>
  <si>
    <t>094</t>
  </si>
  <si>
    <t>区内に本部がある大学及び短期大学のみ計上</t>
    <rPh sb="0" eb="2">
      <t>クナイ</t>
    </rPh>
    <rPh sb="3" eb="5">
      <t>ホンブ</t>
    </rPh>
    <rPh sb="8" eb="10">
      <t>ダイガク</t>
    </rPh>
    <rPh sb="10" eb="11">
      <t>オヨ</t>
    </rPh>
    <rPh sb="12" eb="14">
      <t>タンキ</t>
    </rPh>
    <rPh sb="14" eb="16">
      <t>ダイガク</t>
    </rPh>
    <rPh sb="18" eb="20">
      <t>ケイジョウ</t>
    </rPh>
    <phoneticPr fontId="30"/>
  </si>
  <si>
    <t>製造品出荷額等</t>
    <rPh sb="0" eb="2">
      <t>セイゾウ</t>
    </rPh>
    <rPh sb="2" eb="3">
      <t>ヒン</t>
    </rPh>
    <rPh sb="3" eb="6">
      <t>シュッカガク</t>
    </rPh>
    <rPh sb="6" eb="7">
      <t>トウ</t>
    </rPh>
    <phoneticPr fontId="30"/>
  </si>
  <si>
    <t>資料　中野区「中野区基本計画」</t>
    <rPh sb="0" eb="2">
      <t>シリョウ</t>
    </rPh>
    <rPh sb="3" eb="6">
      <t>ナカノク</t>
    </rPh>
    <rPh sb="7" eb="10">
      <t>ナカノク</t>
    </rPh>
    <rPh sb="10" eb="12">
      <t>キホン</t>
    </rPh>
    <rPh sb="12" eb="14">
      <t>ケイカク</t>
    </rPh>
    <phoneticPr fontId="30"/>
  </si>
  <si>
    <t>その他の設備工事業</t>
  </si>
  <si>
    <t>軽傷事故</t>
    <rPh sb="0" eb="2">
      <t>ケイショウ</t>
    </rPh>
    <rPh sb="2" eb="4">
      <t>ジコ</t>
    </rPh>
    <phoneticPr fontId="30"/>
  </si>
  <si>
    <t>工業</t>
    <rPh sb="0" eb="2">
      <t>コウギョウ</t>
    </rPh>
    <phoneticPr fontId="30"/>
  </si>
  <si>
    <t>ギリシャ</t>
  </si>
  <si>
    <t>事業所数</t>
    <rPh sb="0" eb="3">
      <t>ジギョウショ</t>
    </rPh>
    <rPh sb="3" eb="4">
      <t>スウ</t>
    </rPh>
    <phoneticPr fontId="30"/>
  </si>
  <si>
    <t>分類不能の産業人口</t>
    <rPh sb="0" eb="2">
      <t>ブンルイ</t>
    </rPh>
    <rPh sb="2" eb="4">
      <t>フノウ</t>
    </rPh>
    <rPh sb="5" eb="7">
      <t>サンギョウ</t>
    </rPh>
    <rPh sb="7" eb="9">
      <t>ジンコウ</t>
    </rPh>
    <phoneticPr fontId="30"/>
  </si>
  <si>
    <t>一般診療所</t>
    <rPh sb="0" eb="2">
      <t>イッパン</t>
    </rPh>
    <rPh sb="2" eb="4">
      <t>シンリョウ</t>
    </rPh>
    <rPh sb="4" eb="5">
      <t>ジョ</t>
    </rPh>
    <phoneticPr fontId="30"/>
  </si>
  <si>
    <t>一般産業用機械・装置製造業</t>
  </si>
  <si>
    <t>金属製品製造業</t>
  </si>
  <si>
    <t>社会動態</t>
    <rPh sb="0" eb="2">
      <t>シャカイ</t>
    </rPh>
    <rPh sb="2" eb="4">
      <t>ドウタイ</t>
    </rPh>
    <phoneticPr fontId="30"/>
  </si>
  <si>
    <t>水運業</t>
  </si>
  <si>
    <t>生活扶助</t>
    <rPh sb="0" eb="2">
      <t>セイカツフジョ</t>
    </rPh>
    <rPh sb="2" eb="4">
      <t>フジョ</t>
    </rPh>
    <phoneticPr fontId="30"/>
  </si>
  <si>
    <t>本町4-18</t>
    <rPh sb="0" eb="2">
      <t>ホンマチ</t>
    </rPh>
    <phoneticPr fontId="30"/>
  </si>
  <si>
    <t>世田谷区</t>
    <rPh sb="0" eb="4">
      <t>セタガヤク</t>
    </rPh>
    <phoneticPr fontId="30"/>
  </si>
  <si>
    <t>自区で従業</t>
  </si>
  <si>
    <t>池11</t>
  </si>
  <si>
    <t>死亡</t>
    <rPh sb="0" eb="2">
      <t>シボウ</t>
    </rPh>
    <phoneticPr fontId="30"/>
  </si>
  <si>
    <t>自然動態</t>
    <rPh sb="0" eb="2">
      <t>シゼン</t>
    </rPh>
    <rPh sb="2" eb="4">
      <t>ドウタイ</t>
    </rPh>
    <phoneticPr fontId="30"/>
  </si>
  <si>
    <t>令2.4.1～令3.3.31</t>
    <rPh sb="0" eb="1">
      <t>レイ</t>
    </rPh>
    <rPh sb="7" eb="8">
      <t>レイ</t>
    </rPh>
    <phoneticPr fontId="30"/>
  </si>
  <si>
    <t>中野駅北口～練馬駅</t>
    <rPh sb="6" eb="8">
      <t>ネリマ</t>
    </rPh>
    <rPh sb="8" eb="9">
      <t>エキ</t>
    </rPh>
    <phoneticPr fontId="30"/>
  </si>
  <si>
    <t>その他生産用機械・同部分品製造業</t>
  </si>
  <si>
    <t>倉庫物置</t>
    <rPh sb="0" eb="2">
      <t>ソウコ</t>
    </rPh>
    <rPh sb="2" eb="4">
      <t>モノオキ</t>
    </rPh>
    <phoneticPr fontId="30"/>
  </si>
  <si>
    <t>人口</t>
    <rPh sb="0" eb="2">
      <t>ジンコウ</t>
    </rPh>
    <phoneticPr fontId="30"/>
  </si>
  <si>
    <t>滞納繰越分</t>
    <rPh sb="0" eb="2">
      <t>タイノウ</t>
    </rPh>
    <rPh sb="2" eb="4">
      <t>クリコシ</t>
    </rPh>
    <rPh sb="4" eb="5">
      <t>ブン</t>
    </rPh>
    <phoneticPr fontId="30"/>
  </si>
  <si>
    <t>医療業</t>
    <rPh sb="0" eb="2">
      <t>イリョウ</t>
    </rPh>
    <rPh sb="2" eb="3">
      <t>ギョウ</t>
    </rPh>
    <phoneticPr fontId="70"/>
  </si>
  <si>
    <t>昭和59年
以前</t>
    <rPh sb="0" eb="2">
      <t>ショウワ</t>
    </rPh>
    <rPh sb="4" eb="5">
      <t>ネン</t>
    </rPh>
    <rPh sb="6" eb="8">
      <t>イゼン</t>
    </rPh>
    <phoneticPr fontId="30"/>
  </si>
  <si>
    <t>ｋ㎡</t>
  </si>
  <si>
    <t>専門サービス業（他に分類されないもの）</t>
  </si>
  <si>
    <t>種類</t>
    <rPh sb="0" eb="1">
      <t>タネ</t>
    </rPh>
    <rPh sb="1" eb="2">
      <t>タグイ</t>
    </rPh>
    <phoneticPr fontId="30"/>
  </si>
  <si>
    <t>49</t>
  </si>
  <si>
    <t>耐震性が不十分な住宅</t>
    <rPh sb="0" eb="3">
      <t>タイシンセイ</t>
    </rPh>
    <rPh sb="4" eb="7">
      <t>フジュウブン</t>
    </rPh>
    <rPh sb="8" eb="10">
      <t>ジュウタク</t>
    </rPh>
    <phoneticPr fontId="30"/>
  </si>
  <si>
    <t>歳出</t>
    <rPh sb="0" eb="2">
      <t>サイシュツ</t>
    </rPh>
    <phoneticPr fontId="30"/>
  </si>
  <si>
    <t>中小企業融資貸付</t>
    <rPh sb="0" eb="2">
      <t>チュウショウ</t>
    </rPh>
    <rPh sb="2" eb="4">
      <t>キギョウ</t>
    </rPh>
    <rPh sb="4" eb="6">
      <t>ユウシ</t>
    </rPh>
    <rPh sb="6" eb="8">
      <t>カシツケ</t>
    </rPh>
    <phoneticPr fontId="30"/>
  </si>
  <si>
    <t>450</t>
  </si>
  <si>
    <t>夫婦とひとり親から成る世帯</t>
    <rPh sb="0" eb="2">
      <t>フウフ</t>
    </rPh>
    <rPh sb="6" eb="7">
      <t>カタオヤ</t>
    </rPh>
    <rPh sb="9" eb="10">
      <t>ナ</t>
    </rPh>
    <rPh sb="11" eb="13">
      <t>セタイ</t>
    </rPh>
    <phoneticPr fontId="30"/>
  </si>
  <si>
    <t>離婚率</t>
    <rPh sb="2" eb="3">
      <t>リツ</t>
    </rPh>
    <phoneticPr fontId="30"/>
  </si>
  <si>
    <t>その他の専門サービス業</t>
  </si>
  <si>
    <t>不動産賃貸業（貸家業，貸間業を除く）</t>
    <rPh sb="15" eb="16">
      <t>ノゾ</t>
    </rPh>
    <phoneticPr fontId="30"/>
  </si>
  <si>
    <t>冊</t>
    <rPh sb="0" eb="1">
      <t>サツ</t>
    </rPh>
    <phoneticPr fontId="30"/>
  </si>
  <si>
    <t>共同住宅（木造）</t>
  </si>
  <si>
    <t>青梅街道</t>
    <rPh sb="0" eb="4">
      <t>オウメカイドウ</t>
    </rPh>
    <phoneticPr fontId="30"/>
  </si>
  <si>
    <t>有床</t>
    <rPh sb="0" eb="1">
      <t>ユウ</t>
    </rPh>
    <rPh sb="1" eb="2">
      <t>トコ</t>
    </rPh>
    <phoneticPr fontId="30"/>
  </si>
  <si>
    <t>保険業</t>
  </si>
  <si>
    <t>民営借家</t>
    <rPh sb="0" eb="1">
      <t>ミン</t>
    </rPh>
    <rPh sb="1" eb="2">
      <t>エイ</t>
    </rPh>
    <rPh sb="2" eb="3">
      <t>シャク</t>
    </rPh>
    <rPh sb="3" eb="4">
      <t>イエ</t>
    </rPh>
    <phoneticPr fontId="68"/>
  </si>
  <si>
    <t>区立図書館</t>
    <rPh sb="0" eb="2">
      <t>クリツ</t>
    </rPh>
    <rPh sb="2" eb="5">
      <t>トショカン</t>
    </rPh>
    <phoneticPr fontId="30"/>
  </si>
  <si>
    <t>631</t>
  </si>
  <si>
    <t>申告所得税</t>
  </si>
  <si>
    <t>生活保護</t>
    <rPh sb="0" eb="4">
      <t>セイカツホゴ</t>
    </rPh>
    <phoneticPr fontId="30"/>
  </si>
  <si>
    <t>47</t>
  </si>
  <si>
    <t>第18回国勢調査</t>
  </si>
  <si>
    <t>児童数</t>
    <rPh sb="0" eb="2">
      <t>ジドウ</t>
    </rPh>
    <rPh sb="2" eb="3">
      <t>スウ</t>
    </rPh>
    <phoneticPr fontId="30"/>
  </si>
  <si>
    <t>建設機械・鉱山機械製造業</t>
  </si>
  <si>
    <t>国民健康保険被保険者数</t>
    <rPh sb="0" eb="2">
      <t>コクミン</t>
    </rPh>
    <rPh sb="2" eb="6">
      <t>ケンコウホケン</t>
    </rPh>
    <rPh sb="6" eb="10">
      <t>ヒホケンシャ</t>
    </rPh>
    <rPh sb="10" eb="11">
      <t>スウ</t>
    </rPh>
    <phoneticPr fontId="30"/>
  </si>
  <si>
    <t>卸売業，
小売業</t>
    <rPh sb="2" eb="3">
      <t>ギョウ</t>
    </rPh>
    <phoneticPr fontId="30"/>
  </si>
  <si>
    <t>水道業</t>
  </si>
  <si>
    <t>大学進学率</t>
    <rPh sb="0" eb="2">
      <t>ダイガク</t>
    </rPh>
    <rPh sb="2" eb="5">
      <t>シンガクリツ</t>
    </rPh>
    <phoneticPr fontId="30"/>
  </si>
  <si>
    <t>第17回国勢調査</t>
  </si>
  <si>
    <t>その他諸税</t>
    <rPh sb="0" eb="3">
      <t>ソノタ</t>
    </rPh>
    <rPh sb="3" eb="5">
      <t>ショゼイ</t>
    </rPh>
    <phoneticPr fontId="53"/>
  </si>
  <si>
    <t>製版業</t>
  </si>
  <si>
    <t>70</t>
  </si>
  <si>
    <t>国立</t>
    <rPh sb="0" eb="1">
      <t>クニ</t>
    </rPh>
    <rPh sb="1" eb="2">
      <t>タテ</t>
    </rPh>
    <phoneticPr fontId="30"/>
  </si>
  <si>
    <t>ｔ</t>
  </si>
  <si>
    <t>その他の専門料理店</t>
    <rPh sb="2" eb="3">
      <t>タ</t>
    </rPh>
    <rPh sb="6" eb="8">
      <t>リョウリ</t>
    </rPh>
    <rPh sb="8" eb="9">
      <t>テン</t>
    </rPh>
    <phoneticPr fontId="30"/>
  </si>
  <si>
    <t>資料</t>
  </si>
  <si>
    <t>101</t>
  </si>
  <si>
    <t>主世帯</t>
    <rPh sb="0" eb="1">
      <t>シュ</t>
    </rPh>
    <rPh sb="1" eb="3">
      <t>セタイ</t>
    </rPh>
    <phoneticPr fontId="30"/>
  </si>
  <si>
    <t>コロンビア</t>
  </si>
  <si>
    <t>社会増加数</t>
  </si>
  <si>
    <t>離婚</t>
  </si>
  <si>
    <t>805</t>
  </si>
  <si>
    <t>婚姻</t>
  </si>
  <si>
    <t>第12回国勢調査</t>
  </si>
  <si>
    <t>農業サービス業（園芸サービス業を除く）</t>
  </si>
  <si>
    <t>自然増加数</t>
  </si>
  <si>
    <t>農業</t>
  </si>
  <si>
    <t>鉱業，採石業，砂利採取業</t>
    <rPh sb="3" eb="5">
      <t>サイセキ</t>
    </rPh>
    <rPh sb="5" eb="6">
      <t>ギョウ</t>
    </rPh>
    <rPh sb="7" eb="9">
      <t>ジャリ</t>
    </rPh>
    <rPh sb="9" eb="11">
      <t>サイシュ</t>
    </rPh>
    <rPh sb="11" eb="12">
      <t>ギョウ</t>
    </rPh>
    <phoneticPr fontId="30"/>
  </si>
  <si>
    <t>装身具・装飾品・ボタン・同関連品製造業（貴金属・宝石製を除く）</t>
  </si>
  <si>
    <t>光学機械器具・レンズ製造業</t>
  </si>
  <si>
    <t>無店舗小売業</t>
    <rPh sb="0" eb="3">
      <t>ムテンポ</t>
    </rPh>
    <phoneticPr fontId="30"/>
  </si>
  <si>
    <t>資料　東京都産業労働局総務部企画計理課</t>
    <rPh sb="0" eb="2">
      <t>シリョウ</t>
    </rPh>
    <rPh sb="3" eb="6">
      <t>トウキョウト</t>
    </rPh>
    <rPh sb="6" eb="8">
      <t>サンギョウ</t>
    </rPh>
    <rPh sb="8" eb="10">
      <t>ロウドウ</t>
    </rPh>
    <rPh sb="10" eb="11">
      <t>キョク</t>
    </rPh>
    <phoneticPr fontId="30"/>
  </si>
  <si>
    <t>保険媒介代理業</t>
  </si>
  <si>
    <t>弥生町4丁目</t>
  </si>
  <si>
    <t>野方</t>
    <rPh sb="0" eb="2">
      <t>ノガタ</t>
    </rPh>
    <phoneticPr fontId="30"/>
  </si>
  <si>
    <t>転入率</t>
    <rPh sb="2" eb="3">
      <t>リツ</t>
    </rPh>
    <phoneticPr fontId="30"/>
  </si>
  <si>
    <t>左官工事業</t>
  </si>
  <si>
    <t>農畜産物・水産物卸売業</t>
  </si>
  <si>
    <t>①ＪＲの乗客数（平成27～令和2年度）</t>
    <rPh sb="13" eb="15">
      <t>レイワ</t>
    </rPh>
    <phoneticPr fontId="30"/>
  </si>
  <si>
    <t>死亡率</t>
  </si>
  <si>
    <t>出生率</t>
  </si>
  <si>
    <t>267</t>
  </si>
  <si>
    <t>社会動態</t>
  </si>
  <si>
    <t>013</t>
  </si>
  <si>
    <t>ルクセンブルグ</t>
  </si>
  <si>
    <t>6か月</t>
    <rPh sb="2" eb="3">
      <t>ゲツ</t>
    </rPh>
    <phoneticPr fontId="30"/>
  </si>
  <si>
    <t>08</t>
  </si>
  <si>
    <t>リトアニア</t>
  </si>
  <si>
    <t>プラスチックフィルム・シート・床材・合成皮革製造業</t>
    <rPh sb="15" eb="17">
      <t>ユカザイ</t>
    </rPh>
    <phoneticPr fontId="30"/>
  </si>
  <si>
    <t>スロバキア</t>
  </si>
  <si>
    <t>ラオス</t>
  </si>
  <si>
    <t>シンガポール</t>
  </si>
  <si>
    <t>農林漁業</t>
    <rPh sb="0" eb="2">
      <t>ノウリン</t>
    </rPh>
    <rPh sb="2" eb="4">
      <t>ギョギョウ</t>
    </rPh>
    <phoneticPr fontId="67"/>
  </si>
  <si>
    <t>80,000
～90,000</t>
  </si>
  <si>
    <t>モザンビーク</t>
  </si>
  <si>
    <t>自動車取得税交付金</t>
  </si>
  <si>
    <t>6年</t>
    <rPh sb="1" eb="2">
      <t>ネン</t>
    </rPh>
    <phoneticPr fontId="30"/>
  </si>
  <si>
    <t>薬剤師</t>
    <rPh sb="0" eb="3">
      <t>ヤクザイシ</t>
    </rPh>
    <phoneticPr fontId="30"/>
  </si>
  <si>
    <t>江原町</t>
  </si>
  <si>
    <t>基礎素材産業用機械製造業</t>
  </si>
  <si>
    <t>メキシコ</t>
  </si>
  <si>
    <t>弥生町4-20</t>
    <rPh sb="0" eb="2">
      <t>ヤヨイ</t>
    </rPh>
    <rPh sb="2" eb="3">
      <t>マチ</t>
    </rPh>
    <phoneticPr fontId="30"/>
  </si>
  <si>
    <t>綱・網・レース・繊維粗製品製造業</t>
  </si>
  <si>
    <t>10億～
50億円</t>
    <rPh sb="2" eb="3">
      <t>オク</t>
    </rPh>
    <phoneticPr fontId="30"/>
  </si>
  <si>
    <t>ザンビア</t>
  </si>
  <si>
    <t>対象者</t>
    <rPh sb="0" eb="3">
      <t>タイショウシャ</t>
    </rPh>
    <phoneticPr fontId="30"/>
  </si>
  <si>
    <t>ミャンマー</t>
  </si>
  <si>
    <t>マレーシア</t>
  </si>
  <si>
    <t>363</t>
  </si>
  <si>
    <t>経済団体</t>
  </si>
  <si>
    <t>マルタ</t>
  </si>
  <si>
    <t>人員</t>
    <rPh sb="0" eb="2">
      <t>ジンイン</t>
    </rPh>
    <phoneticPr fontId="30"/>
  </si>
  <si>
    <t>クロアチア</t>
  </si>
  <si>
    <t>江古田総数</t>
    <rPh sb="0" eb="3">
      <t>エゴタ</t>
    </rPh>
    <phoneticPr fontId="30"/>
  </si>
  <si>
    <t>木製容器製造業（竹，とうを含む）</t>
  </si>
  <si>
    <t>ボリビア</t>
  </si>
  <si>
    <t>ボウリング場</t>
    <rPh sb="5" eb="6">
      <t>ジョウ</t>
    </rPh>
    <phoneticPr fontId="30"/>
  </si>
  <si>
    <t>資料　中野区「税務概要」</t>
    <rPh sb="0" eb="2">
      <t>シリョウ</t>
    </rPh>
    <rPh sb="3" eb="6">
      <t>ナカノク</t>
    </rPh>
    <rPh sb="7" eb="9">
      <t>ゼイム</t>
    </rPh>
    <rPh sb="9" eb="11">
      <t>ガイヨウ</t>
    </rPh>
    <phoneticPr fontId="30"/>
  </si>
  <si>
    <t>特殊車</t>
    <rPh sb="0" eb="2">
      <t>トクシュ</t>
    </rPh>
    <rPh sb="2" eb="3">
      <t>クルマ</t>
    </rPh>
    <phoneticPr fontId="30"/>
  </si>
  <si>
    <t>区道改良率</t>
    <rPh sb="0" eb="2">
      <t>クドウ</t>
    </rPh>
    <rPh sb="2" eb="4">
      <t>カイリョウ</t>
    </rPh>
    <rPh sb="4" eb="5">
      <t>リツ</t>
    </rPh>
    <phoneticPr fontId="30"/>
  </si>
  <si>
    <t>キルギス</t>
  </si>
  <si>
    <t>火災危険度</t>
    <rPh sb="2" eb="5">
      <t>キケンド</t>
    </rPh>
    <phoneticPr fontId="30"/>
  </si>
  <si>
    <t>ペルー</t>
  </si>
  <si>
    <t>ベラルーシ</t>
  </si>
  <si>
    <t>本務</t>
  </si>
  <si>
    <t>文京区</t>
    <rPh sb="0" eb="3">
      <t>ブンキョウク</t>
    </rPh>
    <phoneticPr fontId="61"/>
  </si>
  <si>
    <t>ギニア</t>
  </si>
  <si>
    <t>文京区</t>
    <rPh sb="0" eb="3">
      <t>ブンキョウク</t>
    </rPh>
    <phoneticPr fontId="30"/>
  </si>
  <si>
    <t>ベトナム</t>
  </si>
  <si>
    <t>婦人・子供服小売業</t>
  </si>
  <si>
    <t>各種商品
小売業</t>
  </si>
  <si>
    <t>カンボジア</t>
  </si>
  <si>
    <t>82H</t>
  </si>
  <si>
    <t>廃棄物部門</t>
    <rPh sb="0" eb="3">
      <t>ハイキブツ</t>
    </rPh>
    <rPh sb="3" eb="5">
      <t>ブモン</t>
    </rPh>
    <phoneticPr fontId="30"/>
  </si>
  <si>
    <t>ガンビア</t>
  </si>
  <si>
    <t>都立</t>
  </si>
  <si>
    <t>松が丘一丁目</t>
    <rPh sb="0" eb="3">
      <t>マツガオカ</t>
    </rPh>
    <phoneticPr fontId="30"/>
  </si>
  <si>
    <t>10,000
～15,000</t>
  </si>
  <si>
    <t>普通洗濯業</t>
    <rPh sb="0" eb="2">
      <t>フツウ</t>
    </rPh>
    <rPh sb="2" eb="4">
      <t>センタク</t>
    </rPh>
    <rPh sb="4" eb="5">
      <t>ギョウ</t>
    </rPh>
    <phoneticPr fontId="30"/>
  </si>
  <si>
    <t>カナダ</t>
  </si>
  <si>
    <t>注）　商業統計調査の調査期日は，平成26年が7月1日，14，16，19年が6月1日である。</t>
    <rPh sb="3" eb="5">
      <t>ショウギョウ</t>
    </rPh>
    <rPh sb="5" eb="7">
      <t>トウケイ</t>
    </rPh>
    <rPh sb="7" eb="9">
      <t>チョウサ</t>
    </rPh>
    <phoneticPr fontId="30"/>
  </si>
  <si>
    <t>旅館，ホテル</t>
    <rPh sb="0" eb="2">
      <t>リョカン</t>
    </rPh>
    <phoneticPr fontId="30"/>
  </si>
  <si>
    <t>カザフスタン</t>
  </si>
  <si>
    <t>警備業</t>
  </si>
  <si>
    <t>（単位：1日当たりの人数）</t>
    <rPh sb="1" eb="3">
      <t>タンイ</t>
    </rPh>
    <rPh sb="5" eb="6">
      <t>ニチ</t>
    </rPh>
    <rPh sb="6" eb="7">
      <t>ア</t>
    </rPh>
    <rPh sb="10" eb="12">
      <t>ニンズウ</t>
    </rPh>
    <phoneticPr fontId="30"/>
  </si>
  <si>
    <t>東中野三丁目</t>
    <rPh sb="0" eb="3">
      <t>ヒガシナカノ</t>
    </rPh>
    <rPh sb="3" eb="6">
      <t>3チョウメ</t>
    </rPh>
    <phoneticPr fontId="30"/>
  </si>
  <si>
    <t>ガーナ</t>
  </si>
  <si>
    <t>ポンプ・圧縮機器製造業</t>
  </si>
  <si>
    <t>フィンランド</t>
  </si>
  <si>
    <t>フィリピン</t>
  </si>
  <si>
    <t>オーストリア</t>
  </si>
  <si>
    <t>産業</t>
  </si>
  <si>
    <t>経常収支比率（％）</t>
    <rPh sb="0" eb="2">
      <t>ケイジョウ</t>
    </rPh>
    <rPh sb="2" eb="4">
      <t>シュウシ</t>
    </rPh>
    <rPh sb="4" eb="6">
      <t>ヒリツ</t>
    </rPh>
    <phoneticPr fontId="30"/>
  </si>
  <si>
    <t>その他の教育，学習支援業</t>
  </si>
  <si>
    <t>55</t>
  </si>
  <si>
    <t>オーストラリア</t>
  </si>
  <si>
    <t>バングラデシュ</t>
  </si>
  <si>
    <t>ハンガリー</t>
  </si>
  <si>
    <t>インドネシア</t>
  </si>
  <si>
    <t>大型車</t>
    <rPh sb="0" eb="3">
      <t>オオガタシャ</t>
    </rPh>
    <phoneticPr fontId="30"/>
  </si>
  <si>
    <t>エチオピア</t>
  </si>
  <si>
    <t>エストニア</t>
  </si>
  <si>
    <t>韓国又は朝鮮</t>
    <rPh sb="0" eb="2">
      <t>カンコク</t>
    </rPh>
    <rPh sb="2" eb="3">
      <t>マタ</t>
    </rPh>
    <rPh sb="4" eb="6">
      <t>チョウセン</t>
    </rPh>
    <phoneticPr fontId="69"/>
  </si>
  <si>
    <t>エジプト</t>
  </si>
  <si>
    <t>建設用・建築用金属製品製造業（製缶板金業を含む）</t>
  </si>
  <si>
    <t>江古田一丁目</t>
    <rPh sb="0" eb="3">
      <t>エゴタ</t>
    </rPh>
    <phoneticPr fontId="30"/>
  </si>
  <si>
    <t>パラグアイ</t>
  </si>
  <si>
    <t>火葬・墓地管理業</t>
  </si>
  <si>
    <t>80J</t>
  </si>
  <si>
    <t>企画費</t>
    <rPh sb="0" eb="2">
      <t>キカク</t>
    </rPh>
    <rPh sb="2" eb="3">
      <t>ヒ</t>
    </rPh>
    <phoneticPr fontId="30"/>
  </si>
  <si>
    <t>パラオ</t>
  </si>
  <si>
    <t>その他の教養・技術教授業</t>
    <rPh sb="2" eb="3">
      <t>タ</t>
    </rPh>
    <rPh sb="4" eb="6">
      <t>キョウヨウ</t>
    </rPh>
    <rPh sb="7" eb="9">
      <t>ギジュツ</t>
    </rPh>
    <rPh sb="9" eb="11">
      <t>キョウジュ</t>
    </rPh>
    <rPh sb="11" eb="12">
      <t>ギョウ</t>
    </rPh>
    <phoneticPr fontId="30"/>
  </si>
  <si>
    <t>他に分類されない専門サービス業</t>
    <rPh sb="0" eb="1">
      <t>タ</t>
    </rPh>
    <rPh sb="2" eb="4">
      <t>ブンルイ</t>
    </rPh>
    <rPh sb="8" eb="10">
      <t>センモン</t>
    </rPh>
    <rPh sb="14" eb="15">
      <t>ギョウ</t>
    </rPh>
    <phoneticPr fontId="30"/>
  </si>
  <si>
    <t>中野区登録</t>
    <rPh sb="0" eb="3">
      <t>ナカノク</t>
    </rPh>
    <rPh sb="3" eb="5">
      <t>トウロク</t>
    </rPh>
    <phoneticPr fontId="30"/>
  </si>
  <si>
    <t>パキスタン</t>
  </si>
  <si>
    <t>ウルグアイ</t>
  </si>
  <si>
    <t>ウクライナ</t>
  </si>
  <si>
    <t>ウガンダ</t>
  </si>
  <si>
    <t>物件費</t>
    <rPh sb="0" eb="3">
      <t>ブッケンヒ</t>
    </rPh>
    <phoneticPr fontId="53"/>
  </si>
  <si>
    <t>江東区</t>
    <rPh sb="0" eb="3">
      <t>コウトウク</t>
    </rPh>
    <phoneticPr fontId="30"/>
  </si>
  <si>
    <t>鷺宮六丁目</t>
    <rPh sb="0" eb="2">
      <t>サギノミヤ</t>
    </rPh>
    <phoneticPr fontId="30"/>
  </si>
  <si>
    <t>中野駅北口～阿佐ケ谷駅北口</t>
  </si>
  <si>
    <t>バーレーン</t>
  </si>
  <si>
    <t>特別区民税</t>
  </si>
  <si>
    <t>ハイチ</t>
  </si>
  <si>
    <t>3</t>
  </si>
  <si>
    <t>足立区</t>
    <rPh sb="0" eb="3">
      <t>アダチク</t>
    </rPh>
    <phoneticPr fontId="30"/>
  </si>
  <si>
    <t>470</t>
  </si>
  <si>
    <t>上鷺宮2丁目</t>
  </si>
  <si>
    <t>Ⅰ．主要統計長期指標</t>
    <rPh sb="2" eb="3">
      <t>オモ</t>
    </rPh>
    <rPh sb="3" eb="4">
      <t>ヨウ</t>
    </rPh>
    <rPh sb="4" eb="5">
      <t>トウ</t>
    </rPh>
    <rPh sb="5" eb="6">
      <t>ケイ</t>
    </rPh>
    <rPh sb="6" eb="7">
      <t>ナガ</t>
    </rPh>
    <rPh sb="7" eb="8">
      <t>キ</t>
    </rPh>
    <rPh sb="8" eb="9">
      <t>ユビ</t>
    </rPh>
    <rPh sb="9" eb="10">
      <t>シルベ</t>
    </rPh>
    <phoneticPr fontId="30"/>
  </si>
  <si>
    <t>現年分</t>
    <rPh sb="0" eb="1">
      <t>ウツツ</t>
    </rPh>
    <rPh sb="1" eb="2">
      <t>ドシ</t>
    </rPh>
    <rPh sb="2" eb="3">
      <t>ブン</t>
    </rPh>
    <phoneticPr fontId="30"/>
  </si>
  <si>
    <t>インド</t>
  </si>
  <si>
    <t>ネパール</t>
  </si>
  <si>
    <t>化粧品・歯磨・その他の化粧用調整品製造業</t>
  </si>
  <si>
    <t>イタリア</t>
  </si>
  <si>
    <t>上高田運動施設</t>
    <rPh sb="0" eb="3">
      <t>カミタカダ</t>
    </rPh>
    <rPh sb="3" eb="7">
      <t>ウンドウシセツ</t>
    </rPh>
    <phoneticPr fontId="30"/>
  </si>
  <si>
    <t>骨折・脱臼</t>
    <rPh sb="0" eb="2">
      <t>コッセツ</t>
    </rPh>
    <rPh sb="3" eb="5">
      <t>ダッキュウ</t>
    </rPh>
    <phoneticPr fontId="30"/>
  </si>
  <si>
    <t>ナイジェリア</t>
  </si>
  <si>
    <t>Ｏ教育・学習支援業</t>
    <rPh sb="1" eb="3">
      <t>キョウイク</t>
    </rPh>
    <rPh sb="4" eb="6">
      <t>ガクシュウ</t>
    </rPh>
    <rPh sb="6" eb="8">
      <t>シエン</t>
    </rPh>
    <rPh sb="8" eb="9">
      <t>ギョウ</t>
    </rPh>
    <phoneticPr fontId="30"/>
  </si>
  <si>
    <t>トルコ</t>
  </si>
  <si>
    <t>和装製品・その他の身の回り品製造業</t>
    <rPh sb="0" eb="2">
      <t>ワソウ</t>
    </rPh>
    <rPh sb="2" eb="4">
      <t>セイヒン</t>
    </rPh>
    <rPh sb="7" eb="8">
      <t>タ</t>
    </rPh>
    <rPh sb="9" eb="10">
      <t>ミ</t>
    </rPh>
    <rPh sb="11" eb="12">
      <t>マワ</t>
    </rPh>
    <rPh sb="13" eb="14">
      <t>ヒン</t>
    </rPh>
    <rPh sb="14" eb="16">
      <t>セイゾウ</t>
    </rPh>
    <phoneticPr fontId="30"/>
  </si>
  <si>
    <t>Ｄ</t>
  </si>
  <si>
    <t>イエメン</t>
  </si>
  <si>
    <t xml:space="preserve">      東京都交通局「各駅乗降人員一覧」</t>
    <rPh sb="6" eb="9">
      <t>トウキョウト</t>
    </rPh>
    <rPh sb="9" eb="12">
      <t>コウツウキョク</t>
    </rPh>
    <rPh sb="13" eb="15">
      <t>カクエキ</t>
    </rPh>
    <rPh sb="15" eb="17">
      <t>ジョウコウ</t>
    </rPh>
    <rPh sb="17" eb="19">
      <t>ジンイン</t>
    </rPh>
    <rPh sb="19" eb="21">
      <t>イチラン</t>
    </rPh>
    <phoneticPr fontId="30"/>
  </si>
  <si>
    <t>注）　中野スタンダード：「健康にかかわる生活や行動」「体力」「運動技能」の3つを観点として設定した到達目標</t>
    <rPh sb="0" eb="1">
      <t>チュウ</t>
    </rPh>
    <rPh sb="3" eb="5">
      <t>ナカノ</t>
    </rPh>
    <rPh sb="13" eb="15">
      <t>ケンコウ</t>
    </rPh>
    <rPh sb="20" eb="22">
      <t>セイカツ</t>
    </rPh>
    <rPh sb="23" eb="25">
      <t>コウドウ</t>
    </rPh>
    <rPh sb="27" eb="29">
      <t>タイリョク</t>
    </rPh>
    <rPh sb="31" eb="33">
      <t>ウンドウ</t>
    </rPh>
    <rPh sb="33" eb="35">
      <t>ギノウ</t>
    </rPh>
    <rPh sb="40" eb="42">
      <t>カンテン</t>
    </rPh>
    <rPh sb="45" eb="47">
      <t>セッテイ</t>
    </rPh>
    <rPh sb="49" eb="51">
      <t>トウタツ</t>
    </rPh>
    <rPh sb="51" eb="53">
      <t>モクヒョウ</t>
    </rPh>
    <phoneticPr fontId="30"/>
  </si>
  <si>
    <t>142</t>
  </si>
  <si>
    <t>ドミニカ</t>
  </si>
  <si>
    <t>ドイツ</t>
  </si>
  <si>
    <t>78</t>
  </si>
  <si>
    <t>アイルランド</t>
  </si>
  <si>
    <t>デンマーク</t>
  </si>
  <si>
    <t>△ 13</t>
  </si>
  <si>
    <t>資料　中野区「財政白書」</t>
    <rPh sb="0" eb="2">
      <t>シリョウ</t>
    </rPh>
    <rPh sb="3" eb="6">
      <t>ナカノク</t>
    </rPh>
    <rPh sb="7" eb="9">
      <t>ザイセイ</t>
    </rPh>
    <rPh sb="9" eb="11">
      <t>ハクショ</t>
    </rPh>
    <phoneticPr fontId="30"/>
  </si>
  <si>
    <t>発泡・強化プラスチック製品製造業</t>
    <rPh sb="13" eb="16">
      <t>セイゾウギョウ</t>
    </rPh>
    <phoneticPr fontId="30"/>
  </si>
  <si>
    <t>チリ</t>
  </si>
  <si>
    <t>チュニジア</t>
  </si>
  <si>
    <t>出資による権利</t>
    <rPh sb="0" eb="2">
      <t>シュッシ</t>
    </rPh>
    <rPh sb="5" eb="7">
      <t>ケンリ</t>
    </rPh>
    <phoneticPr fontId="30"/>
  </si>
  <si>
    <t>男</t>
    <rPh sb="0" eb="1">
      <t>オトコ</t>
    </rPh>
    <phoneticPr fontId="54"/>
  </si>
  <si>
    <t>武器製造業</t>
  </si>
  <si>
    <t>チェコ</t>
  </si>
  <si>
    <t>△ 0.76</t>
  </si>
  <si>
    <t>096</t>
  </si>
  <si>
    <t>乳類販売業</t>
    <rPh sb="0" eb="1">
      <t>ニュウ</t>
    </rPh>
    <rPh sb="1" eb="2">
      <t>ルイ</t>
    </rPh>
    <rPh sb="2" eb="5">
      <t>ハンバイギョウ</t>
    </rPh>
    <phoneticPr fontId="30"/>
  </si>
  <si>
    <t>822</t>
  </si>
  <si>
    <t>総数</t>
    <rPh sb="0" eb="2">
      <t>ソウスウ</t>
    </rPh>
    <phoneticPr fontId="54"/>
  </si>
  <si>
    <t>759</t>
  </si>
  <si>
    <t>職業紹介業</t>
  </si>
  <si>
    <t>若宮三丁目</t>
    <rPh sb="0" eb="2">
      <t>ワカミヤ</t>
    </rPh>
    <phoneticPr fontId="30"/>
  </si>
  <si>
    <t>第13回国勢調査</t>
  </si>
  <si>
    <t>中部</t>
  </si>
  <si>
    <t>他に分類
されない
世帯</t>
  </si>
  <si>
    <t>第11回国勢調査</t>
  </si>
  <si>
    <t>2045年</t>
    <rPh sb="4" eb="5">
      <t>ネン</t>
    </rPh>
    <phoneticPr fontId="30"/>
  </si>
  <si>
    <t>新井五丁目</t>
    <rPh sb="0" eb="2">
      <t>アライ</t>
    </rPh>
    <rPh sb="2" eb="5">
      <t>5チョウメ</t>
    </rPh>
    <phoneticPr fontId="30"/>
  </si>
  <si>
    <t>Ａ～Ｒ</t>
  </si>
  <si>
    <t>新井四丁目</t>
    <rPh sb="0" eb="2">
      <t>アライ</t>
    </rPh>
    <rPh sb="2" eb="5">
      <t>4チョウメ</t>
    </rPh>
    <phoneticPr fontId="30"/>
  </si>
  <si>
    <t>陶磁器・同関連製品製造業</t>
  </si>
  <si>
    <t>Ｎ生活関連サービス業・娯楽業</t>
    <rPh sb="1" eb="3">
      <t>セイカツ</t>
    </rPh>
    <rPh sb="3" eb="5">
      <t>カンレン</t>
    </rPh>
    <rPh sb="9" eb="10">
      <t>ギョウ</t>
    </rPh>
    <rPh sb="11" eb="14">
      <t>ゴラクギョウ</t>
    </rPh>
    <phoneticPr fontId="30"/>
  </si>
  <si>
    <t>新井三丁目</t>
    <rPh sb="0" eb="2">
      <t>アライ</t>
    </rPh>
    <rPh sb="2" eb="5">
      <t>3チョウメ</t>
    </rPh>
    <phoneticPr fontId="30"/>
  </si>
  <si>
    <t>一戸建</t>
    <rPh sb="0" eb="1">
      <t>１</t>
    </rPh>
    <rPh sb="1" eb="2">
      <t>ト</t>
    </rPh>
    <rPh sb="2" eb="3">
      <t>ダテ</t>
    </rPh>
    <phoneticPr fontId="61"/>
  </si>
  <si>
    <t>新井二丁目</t>
    <rPh sb="0" eb="2">
      <t>アライ</t>
    </rPh>
    <rPh sb="2" eb="5">
      <t>2チョウメ</t>
    </rPh>
    <phoneticPr fontId="30"/>
  </si>
  <si>
    <t>263</t>
  </si>
  <si>
    <t>江原町3-5</t>
  </si>
  <si>
    <t>297</t>
  </si>
  <si>
    <t>新井一丁目</t>
    <rPh sb="0" eb="2">
      <t>アライ</t>
    </rPh>
    <rPh sb="2" eb="5">
      <t>1チョウメ</t>
    </rPh>
    <phoneticPr fontId="30"/>
  </si>
  <si>
    <t>新井総数</t>
    <rPh sb="0" eb="2">
      <t>アライ</t>
    </rPh>
    <rPh sb="2" eb="4">
      <t>ソウスウ</t>
    </rPh>
    <phoneticPr fontId="30"/>
  </si>
  <si>
    <t>上高田五丁目</t>
    <rPh sb="0" eb="3">
      <t>カミタカダ</t>
    </rPh>
    <rPh sb="3" eb="6">
      <t>5チョウメ</t>
    </rPh>
    <phoneticPr fontId="30"/>
  </si>
  <si>
    <t>女親と子供から成る世帯</t>
  </si>
  <si>
    <t>上高田四丁目</t>
    <rPh sb="0" eb="3">
      <t>カミタカダ</t>
    </rPh>
    <rPh sb="3" eb="6">
      <t>4チョウメ</t>
    </rPh>
    <phoneticPr fontId="30"/>
  </si>
  <si>
    <t>貸金業</t>
  </si>
  <si>
    <t>672</t>
  </si>
  <si>
    <t>上高田二丁目</t>
    <rPh sb="0" eb="3">
      <t>カミタカダ</t>
    </rPh>
    <rPh sb="3" eb="6">
      <t>2チョウメ</t>
    </rPh>
    <phoneticPr fontId="30"/>
  </si>
  <si>
    <t>診療所</t>
    <rPh sb="0" eb="3">
      <t>シンリョウジョ</t>
    </rPh>
    <phoneticPr fontId="30"/>
  </si>
  <si>
    <t>上高田一丁目</t>
    <rPh sb="0" eb="3">
      <t>カミタカダ</t>
    </rPh>
    <rPh sb="3" eb="6">
      <t>1チョウメ</t>
    </rPh>
    <phoneticPr fontId="30"/>
  </si>
  <si>
    <t>注）　資本金額が不詳の事業所が含まれるため，各資本金階級の合計が総数と一致しない場合がある。</t>
  </si>
  <si>
    <t>950</t>
  </si>
  <si>
    <t>中野六丁目</t>
    <rPh sb="0" eb="2">
      <t>ナカノ</t>
    </rPh>
    <rPh sb="2" eb="5">
      <t>6チョウメ</t>
    </rPh>
    <phoneticPr fontId="30"/>
  </si>
  <si>
    <t>印刷業</t>
  </si>
  <si>
    <t>政治・経済・文化団体</t>
    <rPh sb="0" eb="2">
      <t>セイジ</t>
    </rPh>
    <rPh sb="3" eb="5">
      <t>ケイザイ</t>
    </rPh>
    <rPh sb="6" eb="8">
      <t>ブンカ</t>
    </rPh>
    <rPh sb="8" eb="10">
      <t>ダンタイ</t>
    </rPh>
    <phoneticPr fontId="30"/>
  </si>
  <si>
    <t>　　　　</t>
  </si>
  <si>
    <t>国保事業費納付金</t>
    <rPh sb="0" eb="2">
      <t>コクホ</t>
    </rPh>
    <rPh sb="2" eb="5">
      <t>ジギョウヒ</t>
    </rPh>
    <rPh sb="5" eb="8">
      <t>ノウフキン</t>
    </rPh>
    <phoneticPr fontId="30"/>
  </si>
  <si>
    <t>中野五丁目</t>
    <rPh sb="0" eb="2">
      <t>ナカノ</t>
    </rPh>
    <rPh sb="2" eb="5">
      <t>5チョウメ</t>
    </rPh>
    <phoneticPr fontId="30"/>
  </si>
  <si>
    <t>中野四丁目</t>
    <rPh sb="0" eb="2">
      <t>ナカノ</t>
    </rPh>
    <rPh sb="2" eb="5">
      <t>4チョウメ</t>
    </rPh>
    <phoneticPr fontId="30"/>
  </si>
  <si>
    <t>海面養殖業</t>
  </si>
  <si>
    <t>ピックアップ回収</t>
    <rPh sb="6" eb="8">
      <t>カイシュウ</t>
    </rPh>
    <phoneticPr fontId="30"/>
  </si>
  <si>
    <t>中野二丁目</t>
    <rPh sb="0" eb="2">
      <t>ナカノ</t>
    </rPh>
    <rPh sb="2" eb="5">
      <t>2チョウメ</t>
    </rPh>
    <phoneticPr fontId="30"/>
  </si>
  <si>
    <t>中野総数</t>
    <rPh sb="0" eb="2">
      <t>ナカノ</t>
    </rPh>
    <rPh sb="2" eb="4">
      <t>ソウスウ</t>
    </rPh>
    <phoneticPr fontId="30"/>
  </si>
  <si>
    <t>783</t>
  </si>
  <si>
    <t>電気業</t>
    <rPh sb="0" eb="2">
      <t>デンキ</t>
    </rPh>
    <rPh sb="2" eb="3">
      <t>ギョウ</t>
    </rPh>
    <phoneticPr fontId="30"/>
  </si>
  <si>
    <t>東中野五丁目</t>
    <rPh sb="0" eb="3">
      <t>ヒガシナカノ</t>
    </rPh>
    <rPh sb="3" eb="6">
      <t>5チョウメ</t>
    </rPh>
    <phoneticPr fontId="30"/>
  </si>
  <si>
    <t>融資数</t>
    <rPh sb="0" eb="2">
      <t>ユウシ</t>
    </rPh>
    <rPh sb="2" eb="3">
      <t>スウ</t>
    </rPh>
    <phoneticPr fontId="30"/>
  </si>
  <si>
    <t>平成14</t>
    <rPh sb="0" eb="2">
      <t>ヘイセイ</t>
    </rPh>
    <phoneticPr fontId="30"/>
  </si>
  <si>
    <t>東中野四丁目</t>
    <rPh sb="0" eb="2">
      <t>ヒガシナカ</t>
    </rPh>
    <rPh sb="2" eb="3">
      <t>ノ</t>
    </rPh>
    <rPh sb="3" eb="6">
      <t>4チョウメ</t>
    </rPh>
    <phoneticPr fontId="30"/>
  </si>
  <si>
    <t>東中野一丁目</t>
    <rPh sb="0" eb="3">
      <t>ヒガシナカノ</t>
    </rPh>
    <rPh sb="3" eb="6">
      <t>1チョウメ</t>
    </rPh>
    <phoneticPr fontId="30"/>
  </si>
  <si>
    <t>東中野総数</t>
    <rPh sb="0" eb="3">
      <t>ヒガシナカノ</t>
    </rPh>
    <rPh sb="3" eb="5">
      <t>ソウスウ</t>
    </rPh>
    <phoneticPr fontId="30"/>
  </si>
  <si>
    <t>（令和3年3月卒業者）3）</t>
    <rPh sb="1" eb="3">
      <t>レイワ</t>
    </rPh>
    <phoneticPr fontId="30"/>
  </si>
  <si>
    <t>測定地点</t>
    <rPh sb="0" eb="2">
      <t>ソクテイ</t>
    </rPh>
    <rPh sb="2" eb="4">
      <t>チテン</t>
    </rPh>
    <phoneticPr fontId="30"/>
  </si>
  <si>
    <t>中野駅北口～江古田の森</t>
  </si>
  <si>
    <t>社会</t>
  </si>
  <si>
    <t>（年次）</t>
  </si>
  <si>
    <t>中央五丁目</t>
    <rPh sb="0" eb="2">
      <t>チュウオウ</t>
    </rPh>
    <rPh sb="2" eb="5">
      <t>5チョウメ</t>
    </rPh>
    <phoneticPr fontId="30"/>
  </si>
  <si>
    <t>中27</t>
  </si>
  <si>
    <t>執行年月日</t>
  </si>
  <si>
    <t>620</t>
  </si>
  <si>
    <t>産業中分類</t>
  </si>
  <si>
    <t>中央総数</t>
    <rPh sb="0" eb="2">
      <t>チュウオウ</t>
    </rPh>
    <rPh sb="2" eb="4">
      <t>ソウスウ</t>
    </rPh>
    <phoneticPr fontId="30"/>
  </si>
  <si>
    <t>中25</t>
    <rPh sb="0" eb="1">
      <t>ナカ</t>
    </rPh>
    <phoneticPr fontId="30"/>
  </si>
  <si>
    <t>主世帯総数</t>
    <rPh sb="0" eb="1">
      <t>シュ</t>
    </rPh>
    <rPh sb="1" eb="2">
      <t>ヨ</t>
    </rPh>
    <rPh sb="2" eb="3">
      <t>オビ</t>
    </rPh>
    <rPh sb="3" eb="5">
      <t>ソウスウ</t>
    </rPh>
    <phoneticPr fontId="30"/>
  </si>
  <si>
    <t>　　　駐車場数は区営駐車場数である。</t>
    <rPh sb="8" eb="9">
      <t>ク</t>
    </rPh>
    <rPh sb="9" eb="10">
      <t>イトナ</t>
    </rPh>
    <rPh sb="10" eb="13">
      <t>チュウシャジョウ</t>
    </rPh>
    <rPh sb="13" eb="14">
      <t>スウ</t>
    </rPh>
    <phoneticPr fontId="30"/>
  </si>
  <si>
    <t>決算額</t>
  </si>
  <si>
    <t>その他の修理業</t>
  </si>
  <si>
    <t>パチンコホール</t>
  </si>
  <si>
    <t>△ 177</t>
  </si>
  <si>
    <t>利用状況（延利用人数）</t>
    <rPh sb="0" eb="2">
      <t>リヨウ</t>
    </rPh>
    <rPh sb="2" eb="4">
      <t>ジョウキョウ</t>
    </rPh>
    <rPh sb="5" eb="6">
      <t>ノベ</t>
    </rPh>
    <rPh sb="6" eb="8">
      <t>リヨウ</t>
    </rPh>
    <rPh sb="8" eb="10">
      <t>ニンズウ</t>
    </rPh>
    <phoneticPr fontId="30"/>
  </si>
  <si>
    <t>本町四丁目</t>
    <rPh sb="0" eb="2">
      <t>ホンチョウ</t>
    </rPh>
    <rPh sb="2" eb="5">
      <t>4チョウメ</t>
    </rPh>
    <phoneticPr fontId="30"/>
  </si>
  <si>
    <t>弥生町六丁目</t>
    <rPh sb="0" eb="2">
      <t>ヤヨイ</t>
    </rPh>
    <rPh sb="2" eb="3">
      <t>チョウ</t>
    </rPh>
    <rPh sb="3" eb="6">
      <t>6チョウメ</t>
    </rPh>
    <phoneticPr fontId="30"/>
  </si>
  <si>
    <t>管工事業（さく井工事業を除く）</t>
    <rPh sb="7" eb="8">
      <t>イ</t>
    </rPh>
    <rPh sb="8" eb="10">
      <t>コウジ</t>
    </rPh>
    <rPh sb="10" eb="11">
      <t>ギョウ</t>
    </rPh>
    <rPh sb="12" eb="13">
      <t>ノゾ</t>
    </rPh>
    <phoneticPr fontId="30"/>
  </si>
  <si>
    <t>弥生町五丁目</t>
    <rPh sb="0" eb="2">
      <t>ヤヨイ</t>
    </rPh>
    <rPh sb="2" eb="3">
      <t>チョウ</t>
    </rPh>
    <rPh sb="3" eb="6">
      <t>5チョウメ</t>
    </rPh>
    <phoneticPr fontId="30"/>
  </si>
  <si>
    <t>電気通信に附帯するサービス業</t>
  </si>
  <si>
    <t>地域</t>
    <rPh sb="0" eb="2">
      <t>チイキ</t>
    </rPh>
    <phoneticPr fontId="30"/>
  </si>
  <si>
    <t>警察署管内別交通事故件数（人身事故）（平成28～令和3年）</t>
    <rPh sb="24" eb="26">
      <t>レイワ</t>
    </rPh>
    <phoneticPr fontId="30"/>
  </si>
  <si>
    <t>弥生町三丁目</t>
    <rPh sb="0" eb="2">
      <t>ヤヨイ</t>
    </rPh>
    <rPh sb="2" eb="3">
      <t>チョウ</t>
    </rPh>
    <rPh sb="3" eb="6">
      <t>3チョウメ</t>
    </rPh>
    <phoneticPr fontId="30"/>
  </si>
  <si>
    <t>弥生町二丁目</t>
    <rPh sb="0" eb="3">
      <t>ヤヨイチョウ</t>
    </rPh>
    <rPh sb="3" eb="6">
      <t>2チョウメ</t>
    </rPh>
    <phoneticPr fontId="30"/>
  </si>
  <si>
    <t>弥生町一丁目</t>
    <rPh sb="0" eb="3">
      <t>ヤヨイチョウ</t>
    </rPh>
    <rPh sb="3" eb="6">
      <t>1チョウメ</t>
    </rPh>
    <phoneticPr fontId="30"/>
  </si>
  <si>
    <t>86</t>
  </si>
  <si>
    <t>南台五丁目</t>
    <rPh sb="0" eb="2">
      <t>ミナミダイ</t>
    </rPh>
    <rPh sb="2" eb="5">
      <t>5チョウメ</t>
    </rPh>
    <phoneticPr fontId="30"/>
  </si>
  <si>
    <t>南台四丁目</t>
    <rPh sb="0" eb="2">
      <t>ミナミダイ</t>
    </rPh>
    <rPh sb="2" eb="5">
      <t>4チョウメ</t>
    </rPh>
    <phoneticPr fontId="30"/>
  </si>
  <si>
    <t>機械等修理業</t>
  </si>
  <si>
    <t>南台三丁目</t>
    <rPh sb="0" eb="2">
      <t>ミナミダイ</t>
    </rPh>
    <rPh sb="2" eb="5">
      <t>3チョウメ</t>
    </rPh>
    <phoneticPr fontId="30"/>
  </si>
  <si>
    <t>商品先物取引業，商品投資業</t>
  </si>
  <si>
    <t>東中野3丁目</t>
  </si>
  <si>
    <t>南台一丁目</t>
    <rPh sb="0" eb="2">
      <t>ミナミダイ</t>
    </rPh>
    <rPh sb="2" eb="5">
      <t>イッチョウメ</t>
    </rPh>
    <phoneticPr fontId="30"/>
  </si>
  <si>
    <t>人口増減</t>
  </si>
  <si>
    <t>舗装材料製造業</t>
  </si>
  <si>
    <t>その他の鉄鋼業</t>
  </si>
  <si>
    <t>上鷺宮総数</t>
    <rPh sb="0" eb="3">
      <t>カミサギノミヤ</t>
    </rPh>
    <rPh sb="3" eb="5">
      <t>ソウスウ</t>
    </rPh>
    <phoneticPr fontId="30"/>
  </si>
  <si>
    <t>　　　なお，4地域別の人口をもとに算出しているため，4地域別の推計値の合計は，区全体で算出した推計値と一致しない。</t>
  </si>
  <si>
    <t>鷺宮四丁目</t>
    <rPh sb="0" eb="2">
      <t>サギノミヤ</t>
    </rPh>
    <phoneticPr fontId="30"/>
  </si>
  <si>
    <t>031</t>
  </si>
  <si>
    <t>金融商品取引業</t>
  </si>
  <si>
    <t>平日でも診療可能の者</t>
    <rPh sb="0" eb="2">
      <t>ヘイジツ</t>
    </rPh>
    <rPh sb="4" eb="6">
      <t>シンリョウ</t>
    </rPh>
    <rPh sb="6" eb="8">
      <t>カノウ</t>
    </rPh>
    <rPh sb="9" eb="10">
      <t>モノ</t>
    </rPh>
    <phoneticPr fontId="30"/>
  </si>
  <si>
    <t>鷺宮一丁目</t>
    <rPh sb="0" eb="2">
      <t>サギノミヤ</t>
    </rPh>
    <phoneticPr fontId="30"/>
  </si>
  <si>
    <t>148</t>
  </si>
  <si>
    <t>793</t>
  </si>
  <si>
    <t>ナトリウム灯</t>
    <rPh sb="5" eb="6">
      <t>トウ</t>
    </rPh>
    <phoneticPr fontId="30"/>
  </si>
  <si>
    <t>体育館</t>
    <rPh sb="0" eb="2">
      <t>タイイク</t>
    </rPh>
    <rPh sb="2" eb="3">
      <t>カン</t>
    </rPh>
    <phoneticPr fontId="30"/>
  </si>
  <si>
    <t>鷺宮総数</t>
    <rPh sb="0" eb="2">
      <t>サギノミヤ</t>
    </rPh>
    <rPh sb="2" eb="4">
      <t>ソウスウ</t>
    </rPh>
    <phoneticPr fontId="30"/>
  </si>
  <si>
    <t>白鷺総数</t>
    <rPh sb="0" eb="2">
      <t>シラサギ</t>
    </rPh>
    <rPh sb="2" eb="4">
      <t>ソウスウ</t>
    </rPh>
    <phoneticPr fontId="30"/>
  </si>
  <si>
    <t>平成27年度</t>
    <rPh sb="4" eb="5">
      <t>トシ</t>
    </rPh>
    <rPh sb="5" eb="6">
      <t>ド</t>
    </rPh>
    <phoneticPr fontId="61"/>
  </si>
  <si>
    <t>産業分類</t>
    <rPh sb="0" eb="1">
      <t>サン</t>
    </rPh>
    <rPh sb="1" eb="2">
      <t>ギョウ</t>
    </rPh>
    <rPh sb="2" eb="3">
      <t>ブン</t>
    </rPh>
    <rPh sb="3" eb="4">
      <t>タグイ</t>
    </rPh>
    <phoneticPr fontId="30"/>
  </si>
  <si>
    <t>教員数</t>
    <rPh sb="0" eb="2">
      <t>キョウイン</t>
    </rPh>
    <rPh sb="2" eb="3">
      <t>スウ</t>
    </rPh>
    <phoneticPr fontId="30"/>
  </si>
  <si>
    <t>大和町四丁目</t>
    <rPh sb="0" eb="3">
      <t>ヤマトチョウ</t>
    </rPh>
    <phoneticPr fontId="30"/>
  </si>
  <si>
    <t>サービス用・娯楽用機械器具製造業</t>
  </si>
  <si>
    <t>923</t>
  </si>
  <si>
    <t>大和町三丁目</t>
    <rPh sb="0" eb="3">
      <t>ヤマトチョウ</t>
    </rPh>
    <phoneticPr fontId="30"/>
  </si>
  <si>
    <t>専修学校，各種学校</t>
  </si>
  <si>
    <t>大和町二丁目</t>
    <rPh sb="0" eb="3">
      <t>ヤマトチョウ</t>
    </rPh>
    <phoneticPr fontId="30"/>
  </si>
  <si>
    <t>大和町総数</t>
    <rPh sb="0" eb="3">
      <t>ヤマトチョウ</t>
    </rPh>
    <phoneticPr fontId="30"/>
  </si>
  <si>
    <t>野方五丁目</t>
    <rPh sb="0" eb="2">
      <t>ノガタ</t>
    </rPh>
    <phoneticPr fontId="30"/>
  </si>
  <si>
    <t>野方四丁目</t>
    <rPh sb="0" eb="2">
      <t>ノガタ</t>
    </rPh>
    <phoneticPr fontId="30"/>
  </si>
  <si>
    <t>△ 79</t>
  </si>
  <si>
    <t>書く力</t>
    <rPh sb="0" eb="1">
      <t>カ</t>
    </rPh>
    <rPh sb="2" eb="3">
      <t>チカラ</t>
    </rPh>
    <phoneticPr fontId="30"/>
  </si>
  <si>
    <t>その他の公衆浴場業</t>
  </si>
  <si>
    <t>野方三丁目</t>
    <rPh sb="0" eb="2">
      <t>ノガタ</t>
    </rPh>
    <phoneticPr fontId="30"/>
  </si>
  <si>
    <t>江原町総数</t>
    <rPh sb="0" eb="3">
      <t>エハラチョウ</t>
    </rPh>
    <phoneticPr fontId="30"/>
  </si>
  <si>
    <t>野方一丁目</t>
    <rPh sb="0" eb="2">
      <t>ノガタ</t>
    </rPh>
    <phoneticPr fontId="30"/>
  </si>
  <si>
    <t>生活扶助</t>
  </si>
  <si>
    <t>動植物油脂製造業</t>
  </si>
  <si>
    <t>J</t>
  </si>
  <si>
    <t>丸山一丁目</t>
    <rPh sb="0" eb="2">
      <t>マルヤマ</t>
    </rPh>
    <phoneticPr fontId="30"/>
  </si>
  <si>
    <t>20～29人</t>
    <rPh sb="5" eb="6">
      <t>ニン</t>
    </rPh>
    <phoneticPr fontId="30"/>
  </si>
  <si>
    <t>区立</t>
  </si>
  <si>
    <t>074</t>
  </si>
  <si>
    <t>令和元年度</t>
    <rPh sb="0" eb="2">
      <t>レイワ</t>
    </rPh>
    <rPh sb="2" eb="3">
      <t>モト</t>
    </rPh>
    <rPh sb="3" eb="5">
      <t>ネンド</t>
    </rPh>
    <phoneticPr fontId="61"/>
  </si>
  <si>
    <t>江古田四丁目</t>
    <rPh sb="0" eb="3">
      <t>エゴタ</t>
    </rPh>
    <phoneticPr fontId="30"/>
  </si>
  <si>
    <t>785</t>
  </si>
  <si>
    <t>　　　鷺宮（大和町，若宮，白鷺，鷺宮，上鷺宮）</t>
  </si>
  <si>
    <t>江古田三丁目</t>
    <rPh sb="0" eb="3">
      <t>エゴタ</t>
    </rPh>
    <phoneticPr fontId="30"/>
  </si>
  <si>
    <t>鉱業，採石業，砂利採取業</t>
  </si>
  <si>
    <t>注）　住民基本台帳法の一部改正に伴い，外国人世帯・人口を含む。</t>
    <rPh sb="0" eb="1">
      <t>チュウ</t>
    </rPh>
    <rPh sb="3" eb="5">
      <t>ジュウミン</t>
    </rPh>
    <rPh sb="5" eb="7">
      <t>キホン</t>
    </rPh>
    <rPh sb="7" eb="9">
      <t>ダイチョウ</t>
    </rPh>
    <rPh sb="9" eb="10">
      <t>ホウ</t>
    </rPh>
    <rPh sb="11" eb="13">
      <t>イチブ</t>
    </rPh>
    <rPh sb="13" eb="15">
      <t>カイセイ</t>
    </rPh>
    <rPh sb="16" eb="17">
      <t>トモナ</t>
    </rPh>
    <rPh sb="19" eb="21">
      <t>ガイコク</t>
    </rPh>
    <rPh sb="21" eb="22">
      <t>ジン</t>
    </rPh>
    <rPh sb="22" eb="24">
      <t>セタイ</t>
    </rPh>
    <rPh sb="25" eb="27">
      <t>ジンコウ</t>
    </rPh>
    <rPh sb="28" eb="29">
      <t>フク</t>
    </rPh>
    <phoneticPr fontId="71"/>
  </si>
  <si>
    <t>その他の刑法犯</t>
  </si>
  <si>
    <t>電気機械器具製造業</t>
  </si>
  <si>
    <t>江原町二丁目</t>
    <rPh sb="0" eb="3">
      <t>エハラチョウ</t>
    </rPh>
    <phoneticPr fontId="30"/>
  </si>
  <si>
    <t>江原町一丁目</t>
    <rPh sb="0" eb="3">
      <t>エハラチョウ</t>
    </rPh>
    <phoneticPr fontId="30"/>
  </si>
  <si>
    <t>ハンバーガー店</t>
    <rPh sb="6" eb="7">
      <t>テン</t>
    </rPh>
    <phoneticPr fontId="30"/>
  </si>
  <si>
    <t>松が丘二丁目</t>
    <rPh sb="0" eb="3">
      <t>マツガオカ</t>
    </rPh>
    <phoneticPr fontId="30"/>
  </si>
  <si>
    <t>小3</t>
    <rPh sb="0" eb="1">
      <t>ショウ</t>
    </rPh>
    <phoneticPr fontId="30"/>
  </si>
  <si>
    <t>△ 1.10</t>
  </si>
  <si>
    <t>中央2丁目</t>
  </si>
  <si>
    <t>沼袋四丁目</t>
    <rPh sb="0" eb="2">
      <t>ヌマブクロ</t>
    </rPh>
    <phoneticPr fontId="30"/>
  </si>
  <si>
    <t>学校教育支援機関</t>
  </si>
  <si>
    <t>沼袋一丁目</t>
    <rPh sb="0" eb="2">
      <t>ヌマブクロ</t>
    </rPh>
    <phoneticPr fontId="30"/>
  </si>
  <si>
    <t>中練線</t>
  </si>
  <si>
    <t>ペット・ペット用品小売業</t>
    <rPh sb="7" eb="9">
      <t>ヨウヒン</t>
    </rPh>
    <rPh sb="9" eb="12">
      <t>コウリギョウ</t>
    </rPh>
    <phoneticPr fontId="30"/>
  </si>
  <si>
    <t>0～14歳</t>
  </si>
  <si>
    <t>2025年</t>
    <rPh sb="4" eb="5">
      <t>ネン</t>
    </rPh>
    <phoneticPr fontId="30"/>
  </si>
  <si>
    <t>他法優先</t>
  </si>
  <si>
    <t>沼袋総数</t>
    <rPh sb="0" eb="2">
      <t>ヌマブクロ</t>
    </rPh>
    <phoneticPr fontId="30"/>
  </si>
  <si>
    <t>世帯人員</t>
    <rPh sb="0" eb="2">
      <t>セタイ</t>
    </rPh>
    <rPh sb="2" eb="4">
      <t>ジンイン</t>
    </rPh>
    <phoneticPr fontId="30"/>
  </si>
  <si>
    <t>300～400</t>
  </si>
  <si>
    <t>素材生産業</t>
  </si>
  <si>
    <t>6～10</t>
  </si>
  <si>
    <t>総数</t>
    <rPh sb="0" eb="1">
      <t>フサ</t>
    </rPh>
    <rPh sb="1" eb="2">
      <t>カズ</t>
    </rPh>
    <phoneticPr fontId="30"/>
  </si>
  <si>
    <t>上高田</t>
  </si>
  <si>
    <t>一般世帯数</t>
  </si>
  <si>
    <t>半導体・フラットパネルディスプレイ製造装置製造業</t>
  </si>
  <si>
    <t>間借り</t>
    <rPh sb="0" eb="2">
      <t>マガ</t>
    </rPh>
    <phoneticPr fontId="30"/>
  </si>
  <si>
    <t>男親と子供から成る世帯</t>
  </si>
  <si>
    <t>09</t>
  </si>
  <si>
    <t>夫婦と子供から成る世帯</t>
  </si>
  <si>
    <t>610</t>
  </si>
  <si>
    <t>（単位：金額百万円）</t>
    <rPh sb="4" eb="6">
      <t>キンガク</t>
    </rPh>
    <rPh sb="6" eb="7">
      <t>ヒャク</t>
    </rPh>
    <rPh sb="7" eb="9">
      <t>ヒャクマンエン</t>
    </rPh>
    <phoneticPr fontId="30"/>
  </si>
  <si>
    <t>給与住宅</t>
    <rPh sb="0" eb="2">
      <t>キュウヨ</t>
    </rPh>
    <rPh sb="2" eb="4">
      <t>ジュウタク</t>
    </rPh>
    <phoneticPr fontId="30"/>
  </si>
  <si>
    <t>諸収入</t>
    <rPh sb="0" eb="1">
      <t>ショ</t>
    </rPh>
    <rPh sb="1" eb="3">
      <t>シュウニュウ</t>
    </rPh>
    <phoneticPr fontId="53"/>
  </si>
  <si>
    <t>055</t>
  </si>
  <si>
    <t>80D</t>
  </si>
  <si>
    <t>住宅に住む一般世帯</t>
    <rPh sb="0" eb="2">
      <t>ジュウタク</t>
    </rPh>
    <rPh sb="3" eb="4">
      <t>ス</t>
    </rPh>
    <phoneticPr fontId="30"/>
  </si>
  <si>
    <t>夫婦とひとり親から成る世帯</t>
  </si>
  <si>
    <t>137</t>
  </si>
  <si>
    <t>一般世帯人員</t>
  </si>
  <si>
    <t>女親と子供から成る世帯</t>
    <rPh sb="0" eb="1">
      <t>オンナ</t>
    </rPh>
    <rPh sb="1" eb="2">
      <t>オヤ</t>
    </rPh>
    <rPh sb="3" eb="5">
      <t>コドモ</t>
    </rPh>
    <rPh sb="7" eb="8">
      <t>ナ</t>
    </rPh>
    <rPh sb="9" eb="11">
      <t>セタイ</t>
    </rPh>
    <phoneticPr fontId="30"/>
  </si>
  <si>
    <t>核家族世帯</t>
    <rPh sb="0" eb="1">
      <t>カク</t>
    </rPh>
    <rPh sb="1" eb="2">
      <t>イエ</t>
    </rPh>
    <rPh sb="2" eb="3">
      <t>ヤカラ</t>
    </rPh>
    <rPh sb="3" eb="4">
      <t>ヨ</t>
    </rPh>
    <rPh sb="4" eb="5">
      <t>オビ</t>
    </rPh>
    <phoneticPr fontId="30"/>
  </si>
  <si>
    <t>平成29年</t>
    <rPh sb="0" eb="2">
      <t>ヘイセイ</t>
    </rPh>
    <rPh sb="4" eb="5">
      <t>ネン</t>
    </rPh>
    <phoneticPr fontId="61"/>
  </si>
  <si>
    <t>有床</t>
    <rPh sb="0" eb="2">
      <t>ユウショウ</t>
    </rPh>
    <phoneticPr fontId="30"/>
  </si>
  <si>
    <t>311</t>
  </si>
  <si>
    <t>兄弟姉妹のみから成る世帯</t>
    <rPh sb="0" eb="2">
      <t>キョウダイ</t>
    </rPh>
    <rPh sb="2" eb="4">
      <t>シマイ</t>
    </rPh>
    <rPh sb="8" eb="9">
      <t>ナ</t>
    </rPh>
    <rPh sb="10" eb="12">
      <t>セタイ</t>
    </rPh>
    <phoneticPr fontId="30"/>
  </si>
  <si>
    <t>建具製造業</t>
  </si>
  <si>
    <t>夫婦と他の親族（親，子供を含まない）から成る世帯</t>
    <rPh sb="0" eb="2">
      <t>フウフ</t>
    </rPh>
    <rPh sb="3" eb="4">
      <t>タ</t>
    </rPh>
    <rPh sb="5" eb="7">
      <t>シンゾク</t>
    </rPh>
    <rPh sb="8" eb="9">
      <t>オヤ</t>
    </rPh>
    <rPh sb="10" eb="12">
      <t>コドモ</t>
    </rPh>
    <rPh sb="13" eb="14">
      <t>フク</t>
    </rPh>
    <rPh sb="20" eb="21">
      <t>ナ</t>
    </rPh>
    <rPh sb="22" eb="24">
      <t>セタイ</t>
    </rPh>
    <phoneticPr fontId="30"/>
  </si>
  <si>
    <t>一戸建</t>
    <rPh sb="2" eb="3">
      <t>ダ</t>
    </rPh>
    <phoneticPr fontId="30"/>
  </si>
  <si>
    <t>生産用機械器具製造業</t>
  </si>
  <si>
    <t>その他</t>
    <rPh sb="2" eb="3">
      <t>タ</t>
    </rPh>
    <phoneticPr fontId="30"/>
  </si>
  <si>
    <t>882</t>
  </si>
  <si>
    <t>中国</t>
  </si>
  <si>
    <t>その他の電気機械器具製造業</t>
  </si>
  <si>
    <t>（１）認可保育所数</t>
    <rPh sb="3" eb="5">
      <t>ニンカ</t>
    </rPh>
    <rPh sb="5" eb="7">
      <t>ホイク</t>
    </rPh>
    <rPh sb="7" eb="8">
      <t>ジョ</t>
    </rPh>
    <rPh sb="8" eb="9">
      <t>スウ</t>
    </rPh>
    <phoneticPr fontId="30"/>
  </si>
  <si>
    <t>420</t>
  </si>
  <si>
    <t>韓国，朝鮮</t>
    <rPh sb="0" eb="2">
      <t>カンコク</t>
    </rPh>
    <rPh sb="3" eb="5">
      <t>チョウセン</t>
    </rPh>
    <phoneticPr fontId="30"/>
  </si>
  <si>
    <t>毛皮製造業</t>
  </si>
  <si>
    <t>地目別土地面積の推移（平成21～令和2年）</t>
    <rPh sb="16" eb="18">
      <t>レイワ</t>
    </rPh>
    <phoneticPr fontId="30"/>
  </si>
  <si>
    <t>745</t>
  </si>
  <si>
    <t>公債費</t>
    <rPh sb="0" eb="2">
      <t>コウサイ</t>
    </rPh>
    <rPh sb="2" eb="3">
      <t>ヒ</t>
    </rPh>
    <phoneticPr fontId="30"/>
  </si>
  <si>
    <t>アメリカ</t>
  </si>
  <si>
    <t>中国</t>
    <rPh sb="0" eb="1">
      <t>ナカ</t>
    </rPh>
    <rPh sb="1" eb="2">
      <t>クニ</t>
    </rPh>
    <phoneticPr fontId="30"/>
  </si>
  <si>
    <t>葛飾区</t>
  </si>
  <si>
    <t>建築材料，
鉱物・金属
材料等卸売業</t>
    <rPh sb="12" eb="14">
      <t>ザイリョウ</t>
    </rPh>
    <rPh sb="14" eb="15">
      <t>トウ</t>
    </rPh>
    <phoneticPr fontId="30"/>
  </si>
  <si>
    <t>その他の市町村</t>
  </si>
  <si>
    <t>生産年齢人口
（15～64歳）</t>
    <rPh sb="0" eb="2">
      <t>セイサン</t>
    </rPh>
    <rPh sb="2" eb="4">
      <t>ネンレイ</t>
    </rPh>
    <rPh sb="4" eb="6">
      <t>ジンコウ</t>
    </rPh>
    <rPh sb="13" eb="14">
      <t>サイ</t>
    </rPh>
    <phoneticPr fontId="30"/>
  </si>
  <si>
    <t>西東京市</t>
  </si>
  <si>
    <t>区内で従業・通学する者</t>
    <rPh sb="3" eb="5">
      <t>ジュウギョウ</t>
    </rPh>
    <rPh sb="6" eb="8">
      <t>ツウガク</t>
    </rPh>
    <rPh sb="10" eb="11">
      <t>モノ</t>
    </rPh>
    <phoneticPr fontId="30"/>
  </si>
  <si>
    <t>医療機関等施設数</t>
    <rPh sb="0" eb="2">
      <t>イリョウ</t>
    </rPh>
    <rPh sb="2" eb="4">
      <t>キカン</t>
    </rPh>
    <rPh sb="4" eb="5">
      <t>トウ</t>
    </rPh>
    <rPh sb="5" eb="8">
      <t>シセツスウ</t>
    </rPh>
    <phoneticPr fontId="30"/>
  </si>
  <si>
    <t>上鷺宮</t>
  </si>
  <si>
    <t>江戸川区</t>
    <rPh sb="0" eb="4">
      <t>エドガワク</t>
    </rPh>
    <phoneticPr fontId="30"/>
  </si>
  <si>
    <t>旅行業</t>
  </si>
  <si>
    <t>注）　総数は私立、区立の認可保育所の合計　分園は1施設として園数を算出</t>
    <rPh sb="0" eb="1">
      <t>チュウ</t>
    </rPh>
    <rPh sb="21" eb="22">
      <t>ブン</t>
    </rPh>
    <rPh sb="22" eb="23">
      <t>エン</t>
    </rPh>
    <rPh sb="25" eb="27">
      <t>シセツ</t>
    </rPh>
    <rPh sb="30" eb="31">
      <t>エン</t>
    </rPh>
    <rPh sb="31" eb="32">
      <t>スウ</t>
    </rPh>
    <rPh sb="33" eb="35">
      <t>サンシュツ</t>
    </rPh>
    <phoneticPr fontId="30"/>
  </si>
  <si>
    <t>注）　計数は各項目で四捨五入しているため，合計が合わないことがある。</t>
    <rPh sb="0" eb="1">
      <t>チュウ</t>
    </rPh>
    <phoneticPr fontId="54"/>
  </si>
  <si>
    <t>荒川区</t>
    <rPh sb="0" eb="3">
      <t>アラカワク</t>
    </rPh>
    <phoneticPr fontId="30"/>
  </si>
  <si>
    <t>国勢調査</t>
  </si>
  <si>
    <t>杉並区</t>
    <rPh sb="0" eb="3">
      <t>スギナミク</t>
    </rPh>
    <phoneticPr fontId="61"/>
  </si>
  <si>
    <t>赤31</t>
  </si>
  <si>
    <t>大田区</t>
    <rPh sb="0" eb="3">
      <t>オオタク</t>
    </rPh>
    <phoneticPr fontId="30"/>
  </si>
  <si>
    <t>袋物製造業</t>
    <rPh sb="0" eb="2">
      <t>フクロモノ</t>
    </rPh>
    <rPh sb="2" eb="5">
      <t>セイゾウギョウ</t>
    </rPh>
    <phoneticPr fontId="30"/>
  </si>
  <si>
    <t>中野富士見町</t>
    <rPh sb="0" eb="2">
      <t>ナカノ</t>
    </rPh>
    <rPh sb="2" eb="6">
      <t>フジミチョウ</t>
    </rPh>
    <phoneticPr fontId="30"/>
  </si>
  <si>
    <t>品川区</t>
    <rPh sb="0" eb="3">
      <t>シナガワク</t>
    </rPh>
    <phoneticPr fontId="30"/>
  </si>
  <si>
    <t>墨田区</t>
    <rPh sb="0" eb="3">
      <t>スミダク</t>
    </rPh>
    <phoneticPr fontId="30"/>
  </si>
  <si>
    <t>542</t>
  </si>
  <si>
    <t>軽乗用</t>
    <rPh sb="0" eb="1">
      <t>ケイ</t>
    </rPh>
    <rPh sb="1" eb="3">
      <t>ジョウヨウ</t>
    </rPh>
    <phoneticPr fontId="30"/>
  </si>
  <si>
    <t>中野駅北口～五日市街道営業所</t>
  </si>
  <si>
    <t>競輪・競馬等の競走場，競技団</t>
  </si>
  <si>
    <t>台東区</t>
    <rPh sb="0" eb="3">
      <t>タイトウク</t>
    </rPh>
    <phoneticPr fontId="30"/>
  </si>
  <si>
    <t>新井2丁目</t>
  </si>
  <si>
    <t>騒音</t>
    <rPh sb="0" eb="1">
      <t>ソウ</t>
    </rPh>
    <rPh sb="1" eb="2">
      <t>オト</t>
    </rPh>
    <phoneticPr fontId="30"/>
  </si>
  <si>
    <t>鷺宮</t>
  </si>
  <si>
    <t>特定貨物自動車運送業</t>
  </si>
  <si>
    <t>市場</t>
  </si>
  <si>
    <t>大和町</t>
  </si>
  <si>
    <t>施術所</t>
    <rPh sb="0" eb="1">
      <t>セ</t>
    </rPh>
    <rPh sb="1" eb="2">
      <t>ジュツ</t>
    </rPh>
    <rPh sb="2" eb="3">
      <t>ショ</t>
    </rPh>
    <phoneticPr fontId="30"/>
  </si>
  <si>
    <t>江古田</t>
  </si>
  <si>
    <t>他に分類されない飲食料品小売業</t>
    <rPh sb="0" eb="1">
      <t>タ</t>
    </rPh>
    <rPh sb="2" eb="4">
      <t>ブンルイ</t>
    </rPh>
    <rPh sb="8" eb="10">
      <t>インショク</t>
    </rPh>
    <rPh sb="10" eb="11">
      <t>リョウ</t>
    </rPh>
    <rPh sb="11" eb="12">
      <t>ヒン</t>
    </rPh>
    <rPh sb="12" eb="15">
      <t>コウリギョウ</t>
    </rPh>
    <phoneticPr fontId="30"/>
  </si>
  <si>
    <t>中央</t>
  </si>
  <si>
    <t>500万～
1000万円</t>
  </si>
  <si>
    <t>本町</t>
  </si>
  <si>
    <t>Ｂ漁業</t>
    <rPh sb="1" eb="2">
      <t>リョウ</t>
    </rPh>
    <rPh sb="2" eb="3">
      <t>ギョウ</t>
    </rPh>
    <phoneticPr fontId="30"/>
  </si>
  <si>
    <t>弥生町</t>
  </si>
  <si>
    <t>分類不能の産業</t>
  </si>
  <si>
    <t>南台</t>
  </si>
  <si>
    <t>橋　長(m)</t>
  </si>
  <si>
    <t>昼夜間人口比率
（昼間人口/夜間人口）</t>
    <rPh sb="0" eb="1">
      <t>ヒル</t>
    </rPh>
    <rPh sb="1" eb="3">
      <t>ヤカン</t>
    </rPh>
    <rPh sb="3" eb="5">
      <t>ジンコウ</t>
    </rPh>
    <rPh sb="5" eb="7">
      <t>ヒリツ</t>
    </rPh>
    <rPh sb="9" eb="11">
      <t>チュウカン</t>
    </rPh>
    <rPh sb="11" eb="13">
      <t>ジンコウ</t>
    </rPh>
    <rPh sb="14" eb="16">
      <t>ヤカン</t>
    </rPh>
    <rPh sb="16" eb="18">
      <t>ジンコウ</t>
    </rPh>
    <phoneticPr fontId="30"/>
  </si>
  <si>
    <t>町名</t>
    <rPh sb="0" eb="1">
      <t>マチ</t>
    </rPh>
    <rPh sb="1" eb="2">
      <t>メイ</t>
    </rPh>
    <phoneticPr fontId="30"/>
  </si>
  <si>
    <t>上高田4丁目</t>
  </si>
  <si>
    <t>老年人口
（65歳以上）</t>
  </si>
  <si>
    <t>老年人口
（65歳以上）</t>
    <rPh sb="0" eb="2">
      <t>ロウネン</t>
    </rPh>
    <rPh sb="2" eb="4">
      <t>ジンコウ</t>
    </rPh>
    <rPh sb="8" eb="9">
      <t>サイ</t>
    </rPh>
    <rPh sb="9" eb="11">
      <t>イジョウ</t>
    </rPh>
    <phoneticPr fontId="30"/>
  </si>
  <si>
    <t>厚生</t>
    <rPh sb="0" eb="2">
      <t>コウセイ</t>
    </rPh>
    <phoneticPr fontId="30"/>
  </si>
  <si>
    <t>合計</t>
    <rPh sb="0" eb="2">
      <t>ゴウケイ</t>
    </rPh>
    <phoneticPr fontId="30"/>
  </si>
  <si>
    <t>南部</t>
  </si>
  <si>
    <t>従属人口指数</t>
    <rPh sb="0" eb="2">
      <t>ジュウゾク</t>
    </rPh>
    <rPh sb="2" eb="4">
      <t>ジンコウ</t>
    </rPh>
    <rPh sb="4" eb="6">
      <t>シスウ</t>
    </rPh>
    <phoneticPr fontId="30"/>
  </si>
  <si>
    <t>野菜・果実小売業</t>
  </si>
  <si>
    <t>2022年</t>
    <rPh sb="4" eb="5">
      <t>ネン</t>
    </rPh>
    <phoneticPr fontId="56"/>
  </si>
  <si>
    <t>383</t>
  </si>
  <si>
    <t>744</t>
  </si>
  <si>
    <t>282</t>
  </si>
  <si>
    <t>注）　数値は事業年報による。</t>
    <rPh sb="0" eb="1">
      <t>チュウ</t>
    </rPh>
    <rPh sb="3" eb="5">
      <t>スウチ</t>
    </rPh>
    <rPh sb="6" eb="8">
      <t>ジギョウ</t>
    </rPh>
    <rPh sb="8" eb="10">
      <t>ネンポウ</t>
    </rPh>
    <phoneticPr fontId="30"/>
  </si>
  <si>
    <t>2035年</t>
    <rPh sb="4" eb="5">
      <t>ネン</t>
    </rPh>
    <phoneticPr fontId="30"/>
  </si>
  <si>
    <t>その他の事業
ｻｰﾋﾞｽ業</t>
    <rPh sb="4" eb="6">
      <t>ジギョウ</t>
    </rPh>
    <phoneticPr fontId="30"/>
  </si>
  <si>
    <t>2030年</t>
    <rPh sb="4" eb="5">
      <t>ネン</t>
    </rPh>
    <phoneticPr fontId="30"/>
  </si>
  <si>
    <t>中古住宅を購入</t>
  </si>
  <si>
    <t>注）　（）内の数は会期日数。</t>
  </si>
  <si>
    <t>ゴルフ場</t>
    <rPh sb="3" eb="4">
      <t>ジョウ</t>
    </rPh>
    <phoneticPr fontId="30"/>
  </si>
  <si>
    <t>電気機械器具修理業</t>
  </si>
  <si>
    <t>資料　「全国都道府県市区町村別面積調」,「住民基本台帳による世帯と人口」,「人口の動き」,「国勢調査報告」,「東京都の工業」,「東京都道路現況調書」,</t>
    <rPh sb="0" eb="2">
      <t>シリョウ</t>
    </rPh>
    <rPh sb="4" eb="6">
      <t>ゼンコク</t>
    </rPh>
    <rPh sb="6" eb="10">
      <t>トドウフケン</t>
    </rPh>
    <rPh sb="10" eb="14">
      <t>シクチョウソン</t>
    </rPh>
    <rPh sb="14" eb="15">
      <t>ベツ</t>
    </rPh>
    <rPh sb="15" eb="18">
      <t>メンセキチョウ</t>
    </rPh>
    <rPh sb="21" eb="23">
      <t>ジュウミン</t>
    </rPh>
    <rPh sb="23" eb="25">
      <t>キホン</t>
    </rPh>
    <rPh sb="25" eb="27">
      <t>ダイチョウ</t>
    </rPh>
    <rPh sb="30" eb="32">
      <t>セタイ</t>
    </rPh>
    <rPh sb="33" eb="35">
      <t>ジンコウ</t>
    </rPh>
    <rPh sb="38" eb="40">
      <t>ジンコウ</t>
    </rPh>
    <rPh sb="41" eb="42">
      <t>ウゴ</t>
    </rPh>
    <rPh sb="46" eb="48">
      <t>コクセイ</t>
    </rPh>
    <rPh sb="48" eb="50">
      <t>チョウサ</t>
    </rPh>
    <rPh sb="50" eb="52">
      <t>ホウコク</t>
    </rPh>
    <rPh sb="55" eb="58">
      <t>トウキョウト</t>
    </rPh>
    <rPh sb="59" eb="61">
      <t>コウギョウ</t>
    </rPh>
    <rPh sb="64" eb="67">
      <t>トウキョウト</t>
    </rPh>
    <rPh sb="67" eb="69">
      <t>ドウロ</t>
    </rPh>
    <rPh sb="69" eb="71">
      <t>ゲンキョウ</t>
    </rPh>
    <rPh sb="71" eb="73">
      <t>チョウショ</t>
    </rPh>
    <phoneticPr fontId="30"/>
  </si>
  <si>
    <t>運輸に附帯するサービス業</t>
  </si>
  <si>
    <t>車両</t>
    <rPh sb="0" eb="2">
      <t>シャリョウ</t>
    </rPh>
    <phoneticPr fontId="30"/>
  </si>
  <si>
    <t>倉庫業</t>
  </si>
  <si>
    <t>道路旅客運送業</t>
  </si>
  <si>
    <t>館数5）</t>
    <rPh sb="0" eb="1">
      <t>カン</t>
    </rPh>
    <rPh sb="1" eb="2">
      <t>スウ</t>
    </rPh>
    <phoneticPr fontId="30"/>
  </si>
  <si>
    <t>教育扶助</t>
    <rPh sb="0" eb="2">
      <t>キョウイク</t>
    </rPh>
    <rPh sb="2" eb="4">
      <t>フジョ</t>
    </rPh>
    <phoneticPr fontId="30"/>
  </si>
  <si>
    <t>放送業</t>
    <rPh sb="0" eb="3">
      <t>ホウソウギョウ</t>
    </rPh>
    <phoneticPr fontId="30"/>
  </si>
  <si>
    <t>通信業</t>
    <rPh sb="0" eb="3">
      <t>ツウシンギョウ</t>
    </rPh>
    <phoneticPr fontId="30"/>
  </si>
  <si>
    <t>50B</t>
  </si>
  <si>
    <t>クレジットカード業，割賦金融業</t>
  </si>
  <si>
    <t>Ｈ</t>
  </si>
  <si>
    <t>社会保険事業団体</t>
  </si>
  <si>
    <t>非農林漁業（Ｓ公務を除く）</t>
    <rPh sb="0" eb="1">
      <t>ヒ</t>
    </rPh>
    <rPh sb="1" eb="3">
      <t>ノウリン</t>
    </rPh>
    <rPh sb="3" eb="5">
      <t>ギョギョウ</t>
    </rPh>
    <rPh sb="7" eb="9">
      <t>コウム</t>
    </rPh>
    <rPh sb="10" eb="11">
      <t>ノゾ</t>
    </rPh>
    <phoneticPr fontId="64"/>
  </si>
  <si>
    <t>G</t>
  </si>
  <si>
    <t>特別養護老人ホーム</t>
    <rPh sb="0" eb="2">
      <t>トクベツ</t>
    </rPh>
    <rPh sb="2" eb="4">
      <t>ヨウゴ</t>
    </rPh>
    <rPh sb="4" eb="6">
      <t>ロウジン</t>
    </rPh>
    <phoneticPr fontId="30"/>
  </si>
  <si>
    <t>　　　令和元年10月1日から、自動車税は自動車税種別割に名称が変わった。</t>
  </si>
  <si>
    <t>鉄鋼業</t>
  </si>
  <si>
    <t>その他の製造業</t>
  </si>
  <si>
    <t>資料　東日本旅客鉄道（株）「各駅の乗車人員」</t>
    <rPh sb="0" eb="2">
      <t>シリョウ</t>
    </rPh>
    <rPh sb="3" eb="6">
      <t>ヒガシニホン</t>
    </rPh>
    <rPh sb="6" eb="8">
      <t>リョカク</t>
    </rPh>
    <rPh sb="8" eb="10">
      <t>テツドウ</t>
    </rPh>
    <rPh sb="11" eb="12">
      <t>カブ</t>
    </rPh>
    <rPh sb="14" eb="16">
      <t>カクエキ</t>
    </rPh>
    <rPh sb="17" eb="19">
      <t>ジョウシャ</t>
    </rPh>
    <rPh sb="19" eb="21">
      <t>ジンイン</t>
    </rPh>
    <phoneticPr fontId="30"/>
  </si>
  <si>
    <t>不動産取引業</t>
  </si>
  <si>
    <t>非鉄金属製造業</t>
  </si>
  <si>
    <t>ゴム製品製造業</t>
  </si>
  <si>
    <t>プラスチック製品製造業（別掲を除く）</t>
  </si>
  <si>
    <t>石油製品・石炭製品製造業</t>
  </si>
  <si>
    <t>中01</t>
  </si>
  <si>
    <t>化学工業</t>
  </si>
  <si>
    <t>家具・装備品製造業</t>
  </si>
  <si>
    <t>建物倒壊危険度</t>
    <rPh sb="0" eb="2">
      <t>タテモノ</t>
    </rPh>
    <rPh sb="2" eb="4">
      <t>トウカイ</t>
    </rPh>
    <rPh sb="4" eb="7">
      <t>キケンド</t>
    </rPh>
    <phoneticPr fontId="30"/>
  </si>
  <si>
    <t>その他の生活関連サービス業</t>
  </si>
  <si>
    <t>F</t>
  </si>
  <si>
    <t>資料　東京都都市整備局市街地建築部建築企画課「建築統計年報」</t>
  </si>
  <si>
    <t>東京都指定</t>
    <rPh sb="0" eb="3">
      <t>トウキョウト</t>
    </rPh>
    <rPh sb="3" eb="5">
      <t>シテイ</t>
    </rPh>
    <phoneticPr fontId="30"/>
  </si>
  <si>
    <t>07</t>
  </si>
  <si>
    <t>　　　国道は区内にないため，記載しない。</t>
    <rPh sb="3" eb="5">
      <t>コクドウ</t>
    </rPh>
    <rPh sb="6" eb="7">
      <t>ク</t>
    </rPh>
    <rPh sb="7" eb="8">
      <t>ナイ</t>
    </rPh>
    <rPh sb="14" eb="16">
      <t>キサイ</t>
    </rPh>
    <phoneticPr fontId="30"/>
  </si>
  <si>
    <t>平成13年～17年</t>
    <rPh sb="0" eb="2">
      <t>ヘイセイ</t>
    </rPh>
    <rPh sb="4" eb="5">
      <t>ネン</t>
    </rPh>
    <rPh sb="8" eb="9">
      <t>ネン</t>
    </rPh>
    <phoneticPr fontId="62"/>
  </si>
  <si>
    <t>住宅の耐震診断の
有無（3区分），
建築の時期（９区分）</t>
    <rPh sb="0" eb="2">
      <t>ジュウタク</t>
    </rPh>
    <rPh sb="3" eb="5">
      <t>タイシン</t>
    </rPh>
    <rPh sb="5" eb="7">
      <t>シンダン</t>
    </rPh>
    <rPh sb="9" eb="11">
      <t>ウム</t>
    </rPh>
    <rPh sb="13" eb="15">
      <t>クブン</t>
    </rPh>
    <phoneticPr fontId="64"/>
  </si>
  <si>
    <t>保険サービス業</t>
  </si>
  <si>
    <t>水量</t>
    <rPh sb="0" eb="1">
      <t>ミズ</t>
    </rPh>
    <rPh sb="1" eb="2">
      <t>リョウ</t>
    </rPh>
    <phoneticPr fontId="30"/>
  </si>
  <si>
    <t>総合工事業</t>
  </si>
  <si>
    <t>大久保通り</t>
  </si>
  <si>
    <t>19(104)</t>
  </si>
  <si>
    <t>防火造</t>
    <rPh sb="0" eb="2">
      <t>ボウカ</t>
    </rPh>
    <rPh sb="2" eb="3">
      <t>ゾウ</t>
    </rPh>
    <phoneticPr fontId="30"/>
  </si>
  <si>
    <t>06</t>
  </si>
  <si>
    <t>90,000
～100,000</t>
  </si>
  <si>
    <t>589</t>
  </si>
  <si>
    <t>平均年齢</t>
  </si>
  <si>
    <t>05</t>
  </si>
  <si>
    <t>271</t>
  </si>
  <si>
    <t>中野通り</t>
  </si>
  <si>
    <t>水産養殖業</t>
  </si>
  <si>
    <t>04</t>
  </si>
  <si>
    <t>資料　公益財団法人特別区協議会「特別区の統計」</t>
  </si>
  <si>
    <t>Ｈ運輸業・郵便業</t>
    <rPh sb="1" eb="2">
      <t>ウン</t>
    </rPh>
    <rPh sb="2" eb="3">
      <t>ユ</t>
    </rPh>
    <rPh sb="3" eb="4">
      <t>ギョウ</t>
    </rPh>
    <rPh sb="5" eb="7">
      <t>ユウビン</t>
    </rPh>
    <rPh sb="7" eb="8">
      <t>ギョウ</t>
    </rPh>
    <phoneticPr fontId="30"/>
  </si>
  <si>
    <t>　　　　西武バス(株)計画部</t>
    <rPh sb="4" eb="6">
      <t>セイブ</t>
    </rPh>
    <rPh sb="8" eb="11">
      <t>カブ</t>
    </rPh>
    <rPh sb="11" eb="13">
      <t>ケイカク</t>
    </rPh>
    <rPh sb="13" eb="14">
      <t>ブ</t>
    </rPh>
    <phoneticPr fontId="30"/>
  </si>
  <si>
    <t>03</t>
  </si>
  <si>
    <t>歩 道 橋</t>
    <rPh sb="0" eb="1">
      <t>ホ</t>
    </rPh>
    <rPh sb="2" eb="3">
      <t>ドウ</t>
    </rPh>
    <rPh sb="4" eb="5">
      <t>ハシ</t>
    </rPh>
    <phoneticPr fontId="30"/>
  </si>
  <si>
    <t>～20年</t>
  </si>
  <si>
    <t>林業</t>
  </si>
  <si>
    <t>131</t>
  </si>
  <si>
    <t>01</t>
  </si>
  <si>
    <t>産業分類</t>
  </si>
  <si>
    <t>床面積の合計</t>
  </si>
  <si>
    <t>区道</t>
    <rPh sb="0" eb="1">
      <t>ク</t>
    </rPh>
    <rPh sb="1" eb="2">
      <t>ドウ</t>
    </rPh>
    <phoneticPr fontId="30"/>
  </si>
  <si>
    <t>608</t>
  </si>
  <si>
    <t>922</t>
  </si>
  <si>
    <t>ガスこんろ</t>
  </si>
  <si>
    <t>高円寺線</t>
  </si>
  <si>
    <t>Ｒ</t>
  </si>
  <si>
    <t>その他のサービス業</t>
  </si>
  <si>
    <t>娯楽業</t>
  </si>
  <si>
    <t>（各年4月1日現在）</t>
    <rPh sb="1" eb="3">
      <t>カクネン</t>
    </rPh>
    <rPh sb="4" eb="5">
      <t>ガツ</t>
    </rPh>
    <rPh sb="6" eb="7">
      <t>ニチ</t>
    </rPh>
    <rPh sb="7" eb="9">
      <t>ゲンザイ</t>
    </rPh>
    <phoneticPr fontId="30"/>
  </si>
  <si>
    <t>宗教</t>
  </si>
  <si>
    <t>政治・経済・文化団体</t>
  </si>
  <si>
    <t>△ 0.09</t>
  </si>
  <si>
    <t>その他の事業サービス業</t>
  </si>
  <si>
    <t>資料　中野区「教育要覧」</t>
    <rPh sb="3" eb="6">
      <t>ナカノク</t>
    </rPh>
    <rPh sb="7" eb="9">
      <t>キョウイク</t>
    </rPh>
    <rPh sb="9" eb="11">
      <t>ヨウラン</t>
    </rPh>
    <phoneticPr fontId="30"/>
  </si>
  <si>
    <t>物品賃貸業</t>
  </si>
  <si>
    <t>機械等修理業（別掲を除く）</t>
  </si>
  <si>
    <t>441</t>
  </si>
  <si>
    <t>学級数</t>
    <rPh sb="0" eb="1">
      <t>ガク</t>
    </rPh>
    <rPh sb="1" eb="2">
      <t>キュウ</t>
    </rPh>
    <rPh sb="2" eb="3">
      <t>スウ</t>
    </rPh>
    <phoneticPr fontId="30"/>
  </si>
  <si>
    <t>022</t>
  </si>
  <si>
    <t>被保護1）</t>
    <rPh sb="0" eb="1">
      <t>ヒ</t>
    </rPh>
    <rPh sb="1" eb="2">
      <t>ホ</t>
    </rPh>
    <rPh sb="2" eb="3">
      <t>ユズル</t>
    </rPh>
    <phoneticPr fontId="30"/>
  </si>
  <si>
    <t>自動車整備業</t>
  </si>
  <si>
    <t>50～
99人</t>
    <rPh sb="6" eb="7">
      <t>ニン</t>
    </rPh>
    <phoneticPr fontId="30"/>
  </si>
  <si>
    <t>540</t>
  </si>
  <si>
    <t>廃棄物処理業</t>
  </si>
  <si>
    <t>千代田区</t>
    <rPh sb="0" eb="4">
      <t>チヨダク</t>
    </rPh>
    <phoneticPr fontId="61"/>
  </si>
  <si>
    <t>教科</t>
    <rPh sb="0" eb="2">
      <t>キョウカ</t>
    </rPh>
    <phoneticPr fontId="30"/>
  </si>
  <si>
    <t>Q</t>
  </si>
  <si>
    <t>82D</t>
  </si>
  <si>
    <t>P</t>
  </si>
  <si>
    <t>洗濯・
理容・
美容・
浴場業</t>
  </si>
  <si>
    <t>高円寺駅北口～赤羽駅東口</t>
    <rPh sb="10" eb="11">
      <t>ヒガシ</t>
    </rPh>
    <rPh sb="11" eb="12">
      <t>グチ</t>
    </rPh>
    <phoneticPr fontId="30"/>
  </si>
  <si>
    <t>O</t>
  </si>
  <si>
    <t>振動</t>
    <rPh sb="0" eb="2">
      <t>シンドウ</t>
    </rPh>
    <phoneticPr fontId="30"/>
  </si>
  <si>
    <t>Ｊ金融業・保険業</t>
    <rPh sb="1" eb="2">
      <t>キン</t>
    </rPh>
    <rPh sb="2" eb="3">
      <t>ユウ</t>
    </rPh>
    <rPh sb="3" eb="4">
      <t>ギョウ</t>
    </rPh>
    <rPh sb="5" eb="6">
      <t>ホ</t>
    </rPh>
    <rPh sb="6" eb="7">
      <t>ケン</t>
    </rPh>
    <rPh sb="7" eb="8">
      <t>ギョウ</t>
    </rPh>
    <phoneticPr fontId="30"/>
  </si>
  <si>
    <t>医療業</t>
  </si>
  <si>
    <t>5～9人</t>
    <rPh sb="3" eb="4">
      <t>ニン</t>
    </rPh>
    <phoneticPr fontId="30"/>
  </si>
  <si>
    <t>繊維・衣服等卸売業</t>
  </si>
  <si>
    <t>電子計算機・同附属装置製造業</t>
  </si>
  <si>
    <t>財産収入</t>
    <rPh sb="0" eb="2">
      <t>ザイサン</t>
    </rPh>
    <rPh sb="2" eb="4">
      <t>シュウニュウ</t>
    </rPh>
    <phoneticPr fontId="53"/>
  </si>
  <si>
    <t>不動産賃貸業・管理業</t>
  </si>
  <si>
    <t>体幹</t>
  </si>
  <si>
    <t>L</t>
  </si>
  <si>
    <t>鉄道車両・同部分品製造業</t>
  </si>
  <si>
    <t>中03</t>
  </si>
  <si>
    <t>保険業（保険媒介代理業，保険サービス業を含む）</t>
  </si>
  <si>
    <t>学校教育</t>
  </si>
  <si>
    <t>興信所</t>
    <rPh sb="0" eb="3">
      <t>コウシンジョ</t>
    </rPh>
    <phoneticPr fontId="30"/>
  </si>
  <si>
    <t>銀行業</t>
  </si>
  <si>
    <t>中井線</t>
  </si>
  <si>
    <t>令和2年6月1日現在</t>
    <rPh sb="0" eb="2">
      <t>レイワ</t>
    </rPh>
    <phoneticPr fontId="30"/>
  </si>
  <si>
    <t>（10月1日）</t>
  </si>
  <si>
    <t>飲食料品小売業</t>
  </si>
  <si>
    <t>公衆浴場営業</t>
    <rPh sb="0" eb="2">
      <t>コウシュウ</t>
    </rPh>
    <rPh sb="2" eb="4">
      <t>ヨクジョウ</t>
    </rPh>
    <rPh sb="4" eb="6">
      <t>エイギョウ</t>
    </rPh>
    <phoneticPr fontId="30"/>
  </si>
  <si>
    <t>耐震診断をしたことがある</t>
  </si>
  <si>
    <t>法人</t>
    <rPh sb="0" eb="2">
      <t>ホウジン</t>
    </rPh>
    <phoneticPr fontId="53"/>
  </si>
  <si>
    <t>その他の卸売業</t>
  </si>
  <si>
    <t>歯科</t>
  </si>
  <si>
    <t>偽造</t>
    <rPh sb="0" eb="2">
      <t>ギゾウ</t>
    </rPh>
    <phoneticPr fontId="30"/>
  </si>
  <si>
    <t>飲食料品卸売業</t>
  </si>
  <si>
    <t>各種商品卸売業</t>
  </si>
  <si>
    <t>国保特定健診</t>
  </si>
  <si>
    <t>329</t>
  </si>
  <si>
    <t>とび・土工・コンクリート工事業</t>
  </si>
  <si>
    <t>80A</t>
  </si>
  <si>
    <t>中央2-18</t>
  </si>
  <si>
    <t>3級</t>
    <rPh sb="1" eb="2">
      <t>キュウ</t>
    </rPh>
    <phoneticPr fontId="30"/>
  </si>
  <si>
    <t>池袋線</t>
  </si>
  <si>
    <t>床・内装工事業</t>
    <rPh sb="0" eb="1">
      <t>ユカ</t>
    </rPh>
    <rPh sb="2" eb="4">
      <t>ナイソウ</t>
    </rPh>
    <rPh sb="4" eb="7">
      <t>コウジギョウ</t>
    </rPh>
    <phoneticPr fontId="30"/>
  </si>
  <si>
    <t>63</t>
  </si>
  <si>
    <t>集団回収</t>
    <rPh sb="0" eb="2">
      <t>シュウダン</t>
    </rPh>
    <rPh sb="2" eb="4">
      <t>カイシュウ</t>
    </rPh>
    <phoneticPr fontId="30"/>
  </si>
  <si>
    <t>030</t>
  </si>
  <si>
    <t>078</t>
  </si>
  <si>
    <t>平成
20年</t>
    <rPh sb="0" eb="2">
      <t>ヘイセイ</t>
    </rPh>
    <rPh sb="5" eb="6">
      <t>ネン</t>
    </rPh>
    <phoneticPr fontId="30"/>
  </si>
  <si>
    <t>Ｈ28.7.10</t>
  </si>
  <si>
    <t>塗装工事業</t>
    <rPh sb="0" eb="2">
      <t>トソウ</t>
    </rPh>
    <rPh sb="2" eb="4">
      <t>コウジ</t>
    </rPh>
    <rPh sb="4" eb="5">
      <t>ギョウ</t>
    </rPh>
    <phoneticPr fontId="30"/>
  </si>
  <si>
    <t>B</t>
  </si>
  <si>
    <t>077</t>
  </si>
  <si>
    <t>17階</t>
  </si>
  <si>
    <t>板金・金物工事業</t>
  </si>
  <si>
    <t>鉄骨・鉄筋工事業</t>
  </si>
  <si>
    <t>袋物製造業</t>
  </si>
  <si>
    <t>R2.11.16新設</t>
  </si>
  <si>
    <t>073</t>
  </si>
  <si>
    <t>療術業</t>
  </si>
  <si>
    <t>大工工事業</t>
  </si>
  <si>
    <t>070</t>
  </si>
  <si>
    <t>建築工事業（木造建築工事業を除く）</t>
    <rPh sb="6" eb="8">
      <t>モクゾウ</t>
    </rPh>
    <rPh sb="8" eb="10">
      <t>ケンチク</t>
    </rPh>
    <rPh sb="10" eb="12">
      <t>コウジ</t>
    </rPh>
    <rPh sb="12" eb="13">
      <t>ギョウ</t>
    </rPh>
    <rPh sb="14" eb="15">
      <t>ノゾ</t>
    </rPh>
    <phoneticPr fontId="30"/>
  </si>
  <si>
    <t>064</t>
  </si>
  <si>
    <t>ペン・鉛筆・絵画用品・その他の事務用品製造業</t>
  </si>
  <si>
    <t>食肉小売業</t>
  </si>
  <si>
    <t>746</t>
  </si>
  <si>
    <t>A+B=C</t>
  </si>
  <si>
    <t>062</t>
  </si>
  <si>
    <t>建設業</t>
  </si>
  <si>
    <t>繰出金</t>
    <rPh sb="0" eb="2">
      <t>クリダ</t>
    </rPh>
    <rPh sb="2" eb="3">
      <t>キン</t>
    </rPh>
    <phoneticPr fontId="53"/>
  </si>
  <si>
    <t>注）　計数は各項目で四捨五入しているため，合計が合わないことがある。</t>
  </si>
  <si>
    <t>811</t>
  </si>
  <si>
    <t>一般土木建築工事業</t>
  </si>
  <si>
    <t>△ 236</t>
  </si>
  <si>
    <t>061</t>
  </si>
  <si>
    <t>060</t>
  </si>
  <si>
    <t>飲食店</t>
  </si>
  <si>
    <t>その他の鉱業</t>
  </si>
  <si>
    <t>車道幅員13m以上19.5m未満</t>
    <rPh sb="0" eb="2">
      <t>シャドウ</t>
    </rPh>
    <rPh sb="2" eb="4">
      <t>フクイン</t>
    </rPh>
    <rPh sb="7" eb="9">
      <t>イジョウ</t>
    </rPh>
    <rPh sb="14" eb="16">
      <t>ミマン</t>
    </rPh>
    <phoneticPr fontId="30"/>
  </si>
  <si>
    <t>059</t>
  </si>
  <si>
    <t>054</t>
  </si>
  <si>
    <t>原油・天然ガス鉱業</t>
  </si>
  <si>
    <t>053</t>
  </si>
  <si>
    <t>△ 3.31</t>
  </si>
  <si>
    <t>サービス業（他に分類されないもの）</t>
  </si>
  <si>
    <t>石炭・亜炭鉱業</t>
  </si>
  <si>
    <t>園数</t>
  </si>
  <si>
    <t>052</t>
  </si>
  <si>
    <t>051</t>
  </si>
  <si>
    <t>建ぺい率</t>
    <rPh sb="0" eb="1">
      <t>ケン</t>
    </rPh>
    <rPh sb="3" eb="4">
      <t>リツ</t>
    </rPh>
    <phoneticPr fontId="30"/>
  </si>
  <si>
    <t>脳血管疾患</t>
    <rPh sb="0" eb="1">
      <t>ノウ</t>
    </rPh>
    <rPh sb="1" eb="3">
      <t>ケッカン</t>
    </rPh>
    <rPh sb="3" eb="5">
      <t>シッカン</t>
    </rPh>
    <phoneticPr fontId="30"/>
  </si>
  <si>
    <t>050</t>
  </si>
  <si>
    <t>Ｃ</t>
  </si>
  <si>
    <t>補助費等</t>
    <rPh sb="0" eb="2">
      <t>ホジョ</t>
    </rPh>
    <rPh sb="2" eb="3">
      <t>ヒ</t>
    </rPh>
    <rPh sb="3" eb="4">
      <t>トウ</t>
    </rPh>
    <phoneticPr fontId="53"/>
  </si>
  <si>
    <t>042</t>
  </si>
  <si>
    <t>資料　中野区「各年度選挙人名簿登録者数」</t>
    <rPh sb="0" eb="2">
      <t>シリョウ</t>
    </rPh>
    <rPh sb="3" eb="6">
      <t>ナカノク</t>
    </rPh>
    <rPh sb="7" eb="10">
      <t>カクネンド</t>
    </rPh>
    <rPh sb="10" eb="13">
      <t>センキョニン</t>
    </rPh>
    <rPh sb="13" eb="15">
      <t>メイボ</t>
    </rPh>
    <rPh sb="15" eb="18">
      <t>トウロクシャ</t>
    </rPh>
    <rPh sb="18" eb="19">
      <t>スウ</t>
    </rPh>
    <phoneticPr fontId="30"/>
  </si>
  <si>
    <t>知能犯</t>
  </si>
  <si>
    <t>041</t>
  </si>
  <si>
    <t>卸売業，小売業</t>
  </si>
  <si>
    <t>040</t>
  </si>
  <si>
    <t>宿05</t>
  </si>
  <si>
    <t>642</t>
  </si>
  <si>
    <t>著述・芸術家業</t>
  </si>
  <si>
    <t>内水面漁業</t>
  </si>
  <si>
    <t>833</t>
  </si>
  <si>
    <t>029</t>
  </si>
  <si>
    <t>097</t>
  </si>
  <si>
    <t>貨物車</t>
    <rPh sb="0" eb="3">
      <t>カモツシャ</t>
    </rPh>
    <phoneticPr fontId="30"/>
  </si>
  <si>
    <t>助産所</t>
    <rPh sb="0" eb="2">
      <t>ジョサン</t>
    </rPh>
    <rPh sb="2" eb="3">
      <t>ジョ</t>
    </rPh>
    <phoneticPr fontId="30"/>
  </si>
  <si>
    <t>普通建設事業費</t>
  </si>
  <si>
    <t>024</t>
  </si>
  <si>
    <t>沼袋2丁目</t>
  </si>
  <si>
    <t>他市区町村で従業</t>
  </si>
  <si>
    <t>育林業</t>
  </si>
  <si>
    <t>教員数</t>
    <rPh sb="2" eb="3">
      <t>スウ</t>
    </rPh>
    <phoneticPr fontId="30"/>
  </si>
  <si>
    <t>警察署別</t>
    <rPh sb="0" eb="2">
      <t>ケイサツ</t>
    </rPh>
    <rPh sb="2" eb="3">
      <t>ショ</t>
    </rPh>
    <rPh sb="3" eb="4">
      <t>ベツ</t>
    </rPh>
    <phoneticPr fontId="30"/>
  </si>
  <si>
    <t>021</t>
  </si>
  <si>
    <t>020</t>
  </si>
  <si>
    <t>園芸サービス業</t>
  </si>
  <si>
    <t>014</t>
  </si>
  <si>
    <t>（各年10月1日現在）</t>
  </si>
  <si>
    <t>890</t>
  </si>
  <si>
    <t>事業所数</t>
    <rPh sb="3" eb="4">
      <t>スウ</t>
    </rPh>
    <phoneticPr fontId="30"/>
  </si>
  <si>
    <t>579</t>
  </si>
  <si>
    <t>85歳以上</t>
    <rPh sb="2" eb="3">
      <t>サイ</t>
    </rPh>
    <rPh sb="3" eb="5">
      <t>イジョウ</t>
    </rPh>
    <phoneticPr fontId="30"/>
  </si>
  <si>
    <t>2年</t>
    <rPh sb="1" eb="2">
      <t>ネン</t>
    </rPh>
    <phoneticPr fontId="30"/>
  </si>
  <si>
    <t>012</t>
  </si>
  <si>
    <t>水道施設</t>
    <rPh sb="0" eb="2">
      <t>スイドウ</t>
    </rPh>
    <rPh sb="2" eb="4">
      <t>シセツ</t>
    </rPh>
    <phoneticPr fontId="30"/>
  </si>
  <si>
    <t>建設業</t>
    <rPh sb="0" eb="3">
      <t>ケンセツギョウ</t>
    </rPh>
    <phoneticPr fontId="30"/>
  </si>
  <si>
    <t>耕種農業</t>
  </si>
  <si>
    <t>9階</t>
  </si>
  <si>
    <t>葬祭扶助</t>
    <rPh sb="0" eb="2">
      <t>ソウサイ</t>
    </rPh>
    <phoneticPr fontId="30"/>
  </si>
  <si>
    <t>要介護2</t>
    <rPh sb="0" eb="1">
      <t>ヨウ</t>
    </rPh>
    <rPh sb="1" eb="2">
      <t>スケ</t>
    </rPh>
    <rPh sb="2" eb="3">
      <t>ユズル</t>
    </rPh>
    <phoneticPr fontId="30"/>
  </si>
  <si>
    <t>010</t>
  </si>
  <si>
    <t>農業，林業</t>
    <rPh sb="3" eb="5">
      <t>リンギョウ</t>
    </rPh>
    <phoneticPr fontId="30"/>
  </si>
  <si>
    <t>生活援護課</t>
    <rPh sb="4" eb="5">
      <t>カ</t>
    </rPh>
    <phoneticPr fontId="30"/>
  </si>
  <si>
    <t>29</t>
  </si>
  <si>
    <t>区内に常住</t>
    <rPh sb="3" eb="5">
      <t>ジョウジュウ</t>
    </rPh>
    <phoneticPr fontId="30"/>
  </si>
  <si>
    <t>Ａ</t>
  </si>
  <si>
    <t>非鉄金属素形材製造業</t>
  </si>
  <si>
    <t>50～99人</t>
    <rPh sb="5" eb="6">
      <t>ニン</t>
    </rPh>
    <phoneticPr fontId="30"/>
  </si>
  <si>
    <t>105</t>
  </si>
  <si>
    <t>690</t>
  </si>
  <si>
    <t>令和3年4月1日現在</t>
    <rPh sb="0" eb="2">
      <t>レイワ</t>
    </rPh>
    <rPh sb="3" eb="4">
      <t>ネン</t>
    </rPh>
    <rPh sb="5" eb="6">
      <t>ガツ</t>
    </rPh>
    <rPh sb="7" eb="8">
      <t>ニチ</t>
    </rPh>
    <rPh sb="8" eb="10">
      <t>ゲンザイ</t>
    </rPh>
    <phoneticPr fontId="30"/>
  </si>
  <si>
    <t>10～19人</t>
    <rPh sb="5" eb="6">
      <t>ニン</t>
    </rPh>
    <phoneticPr fontId="30"/>
  </si>
  <si>
    <t>測定年度</t>
    <rPh sb="0" eb="2">
      <t>ソクテイ</t>
    </rPh>
    <rPh sb="2" eb="4">
      <t>ネンド</t>
    </rPh>
    <phoneticPr fontId="30"/>
  </si>
  <si>
    <t>目白通り</t>
    <rPh sb="0" eb="2">
      <t>メジロ</t>
    </rPh>
    <rPh sb="2" eb="3">
      <t>ドオ</t>
    </rPh>
    <phoneticPr fontId="30"/>
  </si>
  <si>
    <t>資料　東京都水道局サービス推進部業務課</t>
  </si>
  <si>
    <t>化学製品卸売業</t>
  </si>
  <si>
    <t>139</t>
  </si>
  <si>
    <t>資料　総務課</t>
    <rPh sb="3" eb="6">
      <t>ソウムカ</t>
    </rPh>
    <phoneticPr fontId="30"/>
  </si>
  <si>
    <t>宗教用具製造業</t>
  </si>
  <si>
    <t>132</t>
  </si>
  <si>
    <t>家具製造業</t>
    <rPh sb="0" eb="2">
      <t>カグ</t>
    </rPh>
    <rPh sb="2" eb="5">
      <t>セイゾウギョウ</t>
    </rPh>
    <phoneticPr fontId="30"/>
  </si>
  <si>
    <t>130</t>
  </si>
  <si>
    <t>不動産管理業</t>
  </si>
  <si>
    <t>129</t>
  </si>
  <si>
    <t>△ 2.45</t>
  </si>
  <si>
    <t>決算</t>
    <rPh sb="0" eb="2">
      <t>ケッサン</t>
    </rPh>
    <phoneticPr fontId="30"/>
  </si>
  <si>
    <t>H26.6.8</t>
  </si>
  <si>
    <t>造作材・合板・建築用組立材料製造業</t>
  </si>
  <si>
    <t>水準以上の世帯</t>
  </si>
  <si>
    <t>茂呂線</t>
  </si>
  <si>
    <t>122</t>
  </si>
  <si>
    <t>121</t>
  </si>
  <si>
    <t>120</t>
  </si>
  <si>
    <t>受給者数</t>
    <rPh sb="0" eb="1">
      <t>ウケ</t>
    </rPh>
    <rPh sb="1" eb="2">
      <t>キュウ</t>
    </rPh>
    <rPh sb="2" eb="3">
      <t>シャ</t>
    </rPh>
    <rPh sb="3" eb="4">
      <t>スウ</t>
    </rPh>
    <phoneticPr fontId="30"/>
  </si>
  <si>
    <t>宿04</t>
  </si>
  <si>
    <t>成人歯科健診</t>
  </si>
  <si>
    <t>110,000
～120,000</t>
  </si>
  <si>
    <t>その他の繊維製品製造工業</t>
    <rPh sb="6" eb="8">
      <t>セイヒン</t>
    </rPh>
    <rPh sb="8" eb="10">
      <t>セイゾウ</t>
    </rPh>
    <phoneticPr fontId="30"/>
  </si>
  <si>
    <t>△ 0.21</t>
  </si>
  <si>
    <t>繊維工業</t>
  </si>
  <si>
    <t>下着類製造業</t>
  </si>
  <si>
    <t>私立</t>
  </si>
  <si>
    <t>外衣・シャツ製造業（和式を除く）</t>
  </si>
  <si>
    <t>社寺</t>
  </si>
  <si>
    <t>115</t>
  </si>
  <si>
    <t>ニット生地製造業</t>
  </si>
  <si>
    <t>113</t>
  </si>
  <si>
    <t>橋面積(㎡)</t>
  </si>
  <si>
    <t>111</t>
  </si>
  <si>
    <t>倉庫業</t>
    <rPh sb="0" eb="2">
      <t>ソウコ</t>
    </rPh>
    <rPh sb="2" eb="3">
      <t>ギョウ</t>
    </rPh>
    <phoneticPr fontId="30"/>
  </si>
  <si>
    <t>その他の情報処理・提供サービス業</t>
    <rPh sb="2" eb="3">
      <t>タ</t>
    </rPh>
    <rPh sb="4" eb="6">
      <t>ジョウホウ</t>
    </rPh>
    <rPh sb="6" eb="8">
      <t>ショリ</t>
    </rPh>
    <rPh sb="9" eb="11">
      <t>テイキョウ</t>
    </rPh>
    <rPh sb="15" eb="16">
      <t>ギョウ</t>
    </rPh>
    <phoneticPr fontId="30"/>
  </si>
  <si>
    <t>110</t>
  </si>
  <si>
    <t>介護扶助</t>
    <rPh sb="2" eb="4">
      <t>フジョ</t>
    </rPh>
    <phoneticPr fontId="30"/>
  </si>
  <si>
    <t>全産業（Ｓ公務を除く）</t>
    <rPh sb="0" eb="1">
      <t>ゼン</t>
    </rPh>
    <rPh sb="1" eb="3">
      <t>サンギョウ</t>
    </rPh>
    <rPh sb="5" eb="7">
      <t>コウム</t>
    </rPh>
    <rPh sb="8" eb="9">
      <t>ノゾ</t>
    </rPh>
    <phoneticPr fontId="67"/>
  </si>
  <si>
    <t>中41</t>
  </si>
  <si>
    <t>飼料・有機質肥料製造業</t>
  </si>
  <si>
    <t>952</t>
  </si>
  <si>
    <t>たばこ製造業</t>
  </si>
  <si>
    <t>助産・看護業</t>
  </si>
  <si>
    <t>茶・コーヒー製造業（清涼飲料を除く）</t>
    <rPh sb="10" eb="12">
      <t>セイリョウ</t>
    </rPh>
    <rPh sb="12" eb="14">
      <t>インリョウ</t>
    </rPh>
    <rPh sb="15" eb="16">
      <t>ノゾ</t>
    </rPh>
    <phoneticPr fontId="30"/>
  </si>
  <si>
    <t>573</t>
  </si>
  <si>
    <t>酒類製造業</t>
  </si>
  <si>
    <t>360</t>
  </si>
  <si>
    <t>清涼飲料製造業</t>
  </si>
  <si>
    <t>東中野1丁目</t>
  </si>
  <si>
    <t>その他の食料品製造業</t>
  </si>
  <si>
    <t>099</t>
  </si>
  <si>
    <t>098</t>
  </si>
  <si>
    <t>パン・菓子製造業</t>
  </si>
  <si>
    <t>宿32</t>
  </si>
  <si>
    <t>地下2階</t>
  </si>
  <si>
    <t>特別委員会</t>
  </si>
  <si>
    <t>080</t>
  </si>
  <si>
    <t>精穀・製粉業</t>
  </si>
  <si>
    <t>専修学校</t>
    <rPh sb="0" eb="2">
      <t>センシュウ</t>
    </rPh>
    <rPh sb="2" eb="4">
      <t>ガッコウ</t>
    </rPh>
    <phoneticPr fontId="30"/>
  </si>
  <si>
    <t>制度運営費</t>
  </si>
  <si>
    <t>095</t>
  </si>
  <si>
    <t>803</t>
  </si>
  <si>
    <t>調味料製造業</t>
    <rPh sb="0" eb="3">
      <t>チョウミリョウ</t>
    </rPh>
    <rPh sb="3" eb="6">
      <t>セイゾウギョウ</t>
    </rPh>
    <phoneticPr fontId="30"/>
  </si>
  <si>
    <t>093</t>
  </si>
  <si>
    <t>103</t>
  </si>
  <si>
    <t>水産食料品製造業</t>
  </si>
  <si>
    <t>092</t>
  </si>
  <si>
    <t>△ 7</t>
  </si>
  <si>
    <t>公営・都市再生機構・公社の借家</t>
    <rPh sb="0" eb="2">
      <t>コウエイ</t>
    </rPh>
    <rPh sb="3" eb="5">
      <t>トシ</t>
    </rPh>
    <rPh sb="5" eb="7">
      <t>サイセイ</t>
    </rPh>
    <rPh sb="7" eb="9">
      <t>キコウ</t>
    </rPh>
    <rPh sb="10" eb="12">
      <t>コウシャ</t>
    </rPh>
    <rPh sb="13" eb="15">
      <t>シャクヤ</t>
    </rPh>
    <phoneticPr fontId="30"/>
  </si>
  <si>
    <t>090</t>
  </si>
  <si>
    <t>089</t>
  </si>
  <si>
    <t>定員</t>
    <rPh sb="0" eb="2">
      <t>テイイン</t>
    </rPh>
    <phoneticPr fontId="61"/>
  </si>
  <si>
    <t>バス</t>
  </si>
  <si>
    <t>機械器具設置工事業</t>
  </si>
  <si>
    <t>084</t>
  </si>
  <si>
    <t>083</t>
  </si>
  <si>
    <t>食品冷凍又は冷蔵業</t>
    <rPh sb="0" eb="2">
      <t>ショクヒン</t>
    </rPh>
    <rPh sb="2" eb="4">
      <t>レイトウ</t>
    </rPh>
    <rPh sb="4" eb="5">
      <t>マタ</t>
    </rPh>
    <rPh sb="6" eb="8">
      <t>レイゾウ</t>
    </rPh>
    <rPh sb="8" eb="9">
      <t>ギョウ</t>
    </rPh>
    <phoneticPr fontId="30"/>
  </si>
  <si>
    <t>△ 291</t>
  </si>
  <si>
    <t>082</t>
  </si>
  <si>
    <t>電気工事業</t>
  </si>
  <si>
    <t>081</t>
  </si>
  <si>
    <t>048</t>
  </si>
  <si>
    <t>延長m</t>
    <rPh sb="0" eb="2">
      <t>エンチョウ</t>
    </rPh>
    <phoneticPr fontId="30"/>
  </si>
  <si>
    <t>なめし革製造業</t>
  </si>
  <si>
    <t>その他のゴム製品製造業</t>
  </si>
  <si>
    <t>決算額</t>
    <rPh sb="2" eb="3">
      <t>ガク</t>
    </rPh>
    <phoneticPr fontId="54"/>
  </si>
  <si>
    <t>Ｋ</t>
  </si>
  <si>
    <t>貸家</t>
  </si>
  <si>
    <t>タイヤ・チューブ製造業</t>
  </si>
  <si>
    <t>6</t>
  </si>
  <si>
    <t>世帯人員別一般世帯数及び一般世帯人員（令和2年10月1日）</t>
    <rPh sb="19" eb="21">
      <t>レイワ</t>
    </rPh>
    <phoneticPr fontId="30"/>
  </si>
  <si>
    <t>工業用プラスチック製品製造業</t>
  </si>
  <si>
    <t>鷺宮3-47</t>
    <rPh sb="0" eb="2">
      <t>サギノミヤ</t>
    </rPh>
    <phoneticPr fontId="30"/>
  </si>
  <si>
    <t>公務（他に分類されるものを除く）</t>
  </si>
  <si>
    <t>2026年</t>
    <rPh sb="4" eb="5">
      <t>ネン</t>
    </rPh>
    <phoneticPr fontId="56"/>
  </si>
  <si>
    <t>プラスチック製品製造業（別掲を除く）</t>
    <rPh sb="12" eb="14">
      <t>ベッケイ</t>
    </rPh>
    <rPh sb="15" eb="16">
      <t>ノゾ</t>
    </rPh>
    <phoneticPr fontId="30"/>
  </si>
  <si>
    <t>鉄道業</t>
  </si>
  <si>
    <t>その他の石油製品・石炭製品製造業</t>
    <rPh sb="9" eb="11">
      <t>セキタン</t>
    </rPh>
    <rPh sb="11" eb="13">
      <t>セイヒン</t>
    </rPh>
    <rPh sb="13" eb="16">
      <t>セイゾウギョウ</t>
    </rPh>
    <phoneticPr fontId="30"/>
  </si>
  <si>
    <t>石油精製業</t>
  </si>
  <si>
    <t>年度</t>
    <rPh sb="0" eb="1">
      <t>ネン</t>
    </rPh>
    <rPh sb="1" eb="2">
      <t>ド</t>
    </rPh>
    <phoneticPr fontId="30"/>
  </si>
  <si>
    <t>その他の化学工業</t>
  </si>
  <si>
    <t>有機化学工業製品製造業</t>
  </si>
  <si>
    <t>151</t>
  </si>
  <si>
    <t>大和町3丁目</t>
  </si>
  <si>
    <t>150</t>
  </si>
  <si>
    <t>149</t>
  </si>
  <si>
    <t>紙製容器製造業</t>
  </si>
  <si>
    <t>145</t>
  </si>
  <si>
    <t>紙製品製造業</t>
  </si>
  <si>
    <t>納税義務者一人当たりの課税所得の推移（平成28～令和3年度、各年7月1日現在）</t>
    <rPh sb="24" eb="26">
      <t>レイワ</t>
    </rPh>
    <rPh sb="27" eb="29">
      <t>ネンド</t>
    </rPh>
    <rPh sb="30" eb="32">
      <t>カクネン</t>
    </rPh>
    <rPh sb="33" eb="34">
      <t>ガツ</t>
    </rPh>
    <rPh sb="35" eb="36">
      <t>ニチ</t>
    </rPh>
    <rPh sb="36" eb="38">
      <t>ゲンザイ</t>
    </rPh>
    <phoneticPr fontId="30"/>
  </si>
  <si>
    <t>144</t>
  </si>
  <si>
    <t>西武新宿線</t>
    <rPh sb="0" eb="2">
      <t>セイブ</t>
    </rPh>
    <rPh sb="2" eb="4">
      <t>シンジュク</t>
    </rPh>
    <rPh sb="4" eb="5">
      <t>セン</t>
    </rPh>
    <phoneticPr fontId="30"/>
  </si>
  <si>
    <t>141</t>
  </si>
  <si>
    <t>令和3年5月1日現在</t>
    <rPh sb="0" eb="2">
      <t>レイワ</t>
    </rPh>
    <phoneticPr fontId="30"/>
  </si>
  <si>
    <t>一般貸切旅客自動車運送業</t>
  </si>
  <si>
    <t>85D</t>
  </si>
  <si>
    <t>種類</t>
    <rPh sb="0" eb="2">
      <t>シュルイ</t>
    </rPh>
    <phoneticPr fontId="30"/>
  </si>
  <si>
    <t>140</t>
  </si>
  <si>
    <t>31年以上</t>
  </si>
  <si>
    <t>その他の金属製品製造業</t>
  </si>
  <si>
    <t>獣医業</t>
  </si>
  <si>
    <t>注）　人口1000人当たりの人数は各年1月1日現在の人口</t>
    <rPh sb="0" eb="1">
      <t>チュウ</t>
    </rPh>
    <rPh sb="9" eb="10">
      <t>ニン</t>
    </rPh>
    <rPh sb="17" eb="19">
      <t>カクネン</t>
    </rPh>
    <phoneticPr fontId="30"/>
  </si>
  <si>
    <t>金属線製品製造業（ねじ類を除く）</t>
    <rPh sb="11" eb="12">
      <t>ルイ</t>
    </rPh>
    <rPh sb="13" eb="14">
      <t>ノゾ</t>
    </rPh>
    <phoneticPr fontId="30"/>
  </si>
  <si>
    <t>注）　上段は延長（m），下段は面積（㎡）</t>
    <rPh sb="0" eb="1">
      <t>チュウ</t>
    </rPh>
    <rPh sb="3" eb="5">
      <t>ジョウダン</t>
    </rPh>
    <rPh sb="6" eb="8">
      <t>エンチョウ</t>
    </rPh>
    <rPh sb="12" eb="14">
      <t>カダン</t>
    </rPh>
    <rPh sb="15" eb="17">
      <t>メンセキ</t>
    </rPh>
    <phoneticPr fontId="30"/>
  </si>
  <si>
    <t>金属素形材製品製造業</t>
  </si>
  <si>
    <t>運輸部門</t>
    <rPh sb="0" eb="2">
      <t>ウンユ</t>
    </rPh>
    <rPh sb="2" eb="4">
      <t>ブモン</t>
    </rPh>
    <phoneticPr fontId="30"/>
  </si>
  <si>
    <t>電線・ケーブル製造業</t>
  </si>
  <si>
    <t>金融代理業</t>
  </si>
  <si>
    <t>鉄素形材製造業</t>
  </si>
  <si>
    <t>職員数</t>
    <rPh sb="0" eb="1">
      <t>ショク</t>
    </rPh>
    <rPh sb="1" eb="2">
      <t>イン</t>
    </rPh>
    <rPh sb="2" eb="3">
      <t>カズ</t>
    </rPh>
    <phoneticPr fontId="30"/>
  </si>
  <si>
    <t>41</t>
  </si>
  <si>
    <t>△ 1.54</t>
  </si>
  <si>
    <t>表面処理鋼材製造業</t>
  </si>
  <si>
    <t>その他の窯業・土石製品製造業</t>
  </si>
  <si>
    <t>△ 0.10</t>
  </si>
  <si>
    <t>美容業</t>
  </si>
  <si>
    <t>研磨材・同製品製造業</t>
  </si>
  <si>
    <t>園児数</t>
    <rPh sb="0" eb="2">
      <t>エンジ</t>
    </rPh>
    <rPh sb="2" eb="3">
      <t>スウ</t>
    </rPh>
    <phoneticPr fontId="30"/>
  </si>
  <si>
    <t>耐火物製造業</t>
  </si>
  <si>
    <t>放火1）</t>
  </si>
  <si>
    <t>資料　保険医療課</t>
    <rPh sb="0" eb="2">
      <t>シリョウ</t>
    </rPh>
    <rPh sb="3" eb="5">
      <t>ホケン</t>
    </rPh>
    <rPh sb="5" eb="7">
      <t>イリョウ</t>
    </rPh>
    <rPh sb="7" eb="8">
      <t>カ</t>
    </rPh>
    <phoneticPr fontId="30"/>
  </si>
  <si>
    <t>871</t>
  </si>
  <si>
    <t>セメント・同製品製造業</t>
  </si>
  <si>
    <t>ガラス・同製品製造業</t>
  </si>
  <si>
    <t>842</t>
  </si>
  <si>
    <t>その他のなめし革製品製造業</t>
  </si>
  <si>
    <t>法人</t>
  </si>
  <si>
    <t>成宗線</t>
  </si>
  <si>
    <t>かばん製造業</t>
  </si>
  <si>
    <t>革製手袋製造業</t>
  </si>
  <si>
    <t>年齢（5歳階級）</t>
  </si>
  <si>
    <t>平成31年度</t>
    <rPh sb="0" eb="2">
      <t>ヘイセイ</t>
    </rPh>
    <rPh sb="4" eb="6">
      <t>ネンド</t>
    </rPh>
    <phoneticPr fontId="30"/>
  </si>
  <si>
    <t>534</t>
  </si>
  <si>
    <t>工業用革製品製造業（手袋を除く）</t>
    <rPh sb="10" eb="12">
      <t>テブクロ</t>
    </rPh>
    <rPh sb="13" eb="14">
      <t>ノゾ</t>
    </rPh>
    <phoneticPr fontId="30"/>
  </si>
  <si>
    <t>スポーツ用品小売業</t>
    <rPh sb="4" eb="6">
      <t>ヨウヒン</t>
    </rPh>
    <rPh sb="6" eb="9">
      <t>コウリギョウ</t>
    </rPh>
    <phoneticPr fontId="30"/>
  </si>
  <si>
    <t>472</t>
  </si>
  <si>
    <t>観点</t>
    <rPh sb="0" eb="2">
      <t>カンテン</t>
    </rPh>
    <phoneticPr fontId="30"/>
  </si>
  <si>
    <t>スポーツ施設</t>
    <rPh sb="4" eb="6">
      <t>シセツ</t>
    </rPh>
    <phoneticPr fontId="30"/>
  </si>
  <si>
    <t>都市再生機構</t>
    <rPh sb="0" eb="2">
      <t>トシ</t>
    </rPh>
    <rPh sb="2" eb="4">
      <t>サイセイ</t>
    </rPh>
    <rPh sb="4" eb="6">
      <t>キコウ</t>
    </rPh>
    <phoneticPr fontId="68"/>
  </si>
  <si>
    <t>自動車・同附属品製造業</t>
  </si>
  <si>
    <t>木材・木製品製造業（家具を除く）</t>
    <rPh sb="0" eb="2">
      <t>モクザイ</t>
    </rPh>
    <rPh sb="3" eb="6">
      <t>モクセイヒン</t>
    </rPh>
    <rPh sb="6" eb="9">
      <t>セイゾウギョウ</t>
    </rPh>
    <rPh sb="10" eb="12">
      <t>カグ</t>
    </rPh>
    <rPh sb="13" eb="14">
      <t>ノゾ</t>
    </rPh>
    <phoneticPr fontId="30"/>
  </si>
  <si>
    <t>703</t>
  </si>
  <si>
    <t>310</t>
  </si>
  <si>
    <t>その他の電子部品・デバイス電子回路製造業</t>
  </si>
  <si>
    <t>Ｈ31.4.21</t>
  </si>
  <si>
    <t>映像・音響機械器具製造業</t>
  </si>
  <si>
    <t>精神病床</t>
    <rPh sb="0" eb="2">
      <t>セイシン</t>
    </rPh>
    <rPh sb="2" eb="4">
      <t>ビョウショウ</t>
    </rPh>
    <phoneticPr fontId="30"/>
  </si>
  <si>
    <t>301</t>
  </si>
  <si>
    <t>平成28年</t>
  </si>
  <si>
    <t>キリスト教系宗教</t>
  </si>
  <si>
    <t>情報通信機械器具製造業</t>
  </si>
  <si>
    <t>電気計測器製造業</t>
  </si>
  <si>
    <t>電子応用装置製造業</t>
  </si>
  <si>
    <t>15,000
～20,000</t>
  </si>
  <si>
    <t>電池製造業</t>
  </si>
  <si>
    <t>人口10万人当たり人数</t>
    <rPh sb="0" eb="2">
      <t>ジンコウ</t>
    </rPh>
    <rPh sb="4" eb="6">
      <t>マンニン</t>
    </rPh>
    <rPh sb="6" eb="7">
      <t>ア</t>
    </rPh>
    <rPh sb="9" eb="11">
      <t>ニンズウ</t>
    </rPh>
    <phoneticPr fontId="30"/>
  </si>
  <si>
    <t>電球・電気照明器具製造業</t>
  </si>
  <si>
    <t>294</t>
  </si>
  <si>
    <t>民生用電気機械器具製造業</t>
  </si>
  <si>
    <t>293</t>
  </si>
  <si>
    <t>衣服卸売業</t>
  </si>
  <si>
    <t>産業用電気機械器具製造業</t>
  </si>
  <si>
    <t>292</t>
  </si>
  <si>
    <t>14階</t>
  </si>
  <si>
    <t>野菜缶詰・果実缶詰・農産保存食料品製造業</t>
  </si>
  <si>
    <t>ユニット部品製造業</t>
  </si>
  <si>
    <t>資料　中野区「耐震改修促進計画」</t>
  </si>
  <si>
    <t>285</t>
  </si>
  <si>
    <t>万円</t>
  </si>
  <si>
    <t>電子回路製造業</t>
  </si>
  <si>
    <t>上鷺宮3-17</t>
    <rPh sb="0" eb="3">
      <t>カミサギノミヤ</t>
    </rPh>
    <phoneticPr fontId="30"/>
  </si>
  <si>
    <t>書籍・文房具小売業</t>
  </si>
  <si>
    <t>学術・開発
研究機関</t>
  </si>
  <si>
    <t>284</t>
  </si>
  <si>
    <t>283</t>
  </si>
  <si>
    <t>32D</t>
  </si>
  <si>
    <t>280</t>
  </si>
  <si>
    <t>電子部品・デバイス・電子回路製造業</t>
  </si>
  <si>
    <t>76C</t>
  </si>
  <si>
    <t>固定電気通信業</t>
  </si>
  <si>
    <t>医療用機械器具・医療用品製造業</t>
  </si>
  <si>
    <t>事務用機械器具製造業</t>
  </si>
  <si>
    <t>小型</t>
    <rPh sb="0" eb="2">
      <t>コガタ</t>
    </rPh>
    <phoneticPr fontId="30"/>
  </si>
  <si>
    <t>270</t>
  </si>
  <si>
    <t>ハンドボール投げ</t>
    <rPh sb="6" eb="7">
      <t>ナ</t>
    </rPh>
    <phoneticPr fontId="30"/>
  </si>
  <si>
    <t>総数1）</t>
  </si>
  <si>
    <t>短期大学1)</t>
    <rPh sb="0" eb="2">
      <t>タンキ</t>
    </rPh>
    <rPh sb="2" eb="4">
      <t>ダイガク</t>
    </rPh>
    <phoneticPr fontId="30"/>
  </si>
  <si>
    <t>金属加工機械製造業</t>
  </si>
  <si>
    <t>266</t>
  </si>
  <si>
    <t>食肉処理業</t>
    <rPh sb="0" eb="2">
      <t>ショクニク</t>
    </rPh>
    <rPh sb="2" eb="4">
      <t>ショリ</t>
    </rPh>
    <rPh sb="4" eb="5">
      <t>ギョウ</t>
    </rPh>
    <phoneticPr fontId="30"/>
  </si>
  <si>
    <t>生活関連産業用機械製造業</t>
  </si>
  <si>
    <t>測定地点</t>
  </si>
  <si>
    <t>原付一種</t>
    <rPh sb="0" eb="2">
      <t>ゲンツキ</t>
    </rPh>
    <rPh sb="2" eb="4">
      <t>イッシュ</t>
    </rPh>
    <phoneticPr fontId="30"/>
  </si>
  <si>
    <t>264</t>
  </si>
  <si>
    <t>780</t>
  </si>
  <si>
    <t>夫婦，子供，親と他の親族から成る世帯</t>
  </si>
  <si>
    <t>繊維機械製造業</t>
  </si>
  <si>
    <t>配当割交付金</t>
  </si>
  <si>
    <t>262</t>
  </si>
  <si>
    <t>607</t>
  </si>
  <si>
    <t>　　　老年人口指数＝（老年人口／生産年齢人口）×100</t>
    <rPh sb="3" eb="5">
      <t>ロウネン</t>
    </rPh>
    <rPh sb="5" eb="7">
      <t>ジンコウ</t>
    </rPh>
    <rPh sb="7" eb="9">
      <t>シスウ</t>
    </rPh>
    <rPh sb="11" eb="13">
      <t>ロウネン</t>
    </rPh>
    <rPh sb="13" eb="15">
      <t>ジンコウ</t>
    </rPh>
    <rPh sb="16" eb="18">
      <t>セイサン</t>
    </rPh>
    <rPh sb="18" eb="20">
      <t>ネンレイ</t>
    </rPh>
    <rPh sb="20" eb="22">
      <t>ジンコウ</t>
    </rPh>
    <phoneticPr fontId="72"/>
  </si>
  <si>
    <t>農業用機械製造業（農業用器具を除く）</t>
  </si>
  <si>
    <t>261</t>
  </si>
  <si>
    <t>令和元年度</t>
    <rPh sb="0" eb="2">
      <t>レイワ</t>
    </rPh>
    <rPh sb="2" eb="5">
      <t>ガンネンド</t>
    </rPh>
    <phoneticPr fontId="30"/>
  </si>
  <si>
    <t>児童福祉事業</t>
  </si>
  <si>
    <t>100～199人</t>
  </si>
  <si>
    <t>流入人口</t>
  </si>
  <si>
    <t>836</t>
  </si>
  <si>
    <t>260</t>
  </si>
  <si>
    <t>253</t>
  </si>
  <si>
    <t>251</t>
  </si>
  <si>
    <t>83</t>
  </si>
  <si>
    <t>はん用機械器具製造業</t>
    <rPh sb="2" eb="3">
      <t>ヨウ</t>
    </rPh>
    <phoneticPr fontId="30"/>
  </si>
  <si>
    <t>情報処理・提供サービス業</t>
  </si>
  <si>
    <t>392</t>
  </si>
  <si>
    <t>他県</t>
    <rPh sb="0" eb="1">
      <t>タ</t>
    </rPh>
    <rPh sb="1" eb="2">
      <t>ケン</t>
    </rPh>
    <phoneticPr fontId="61"/>
  </si>
  <si>
    <t>ソフトウェア業</t>
  </si>
  <si>
    <t>人口動態率の推移（平成13～令和3年）</t>
    <rPh sb="14" eb="16">
      <t>レイワ</t>
    </rPh>
    <phoneticPr fontId="30"/>
  </si>
  <si>
    <t>662</t>
  </si>
  <si>
    <t>注）　住民基本台帳法の一部改正に伴い，平成24年から外国人世帯・人口を含む。</t>
  </si>
  <si>
    <t>391</t>
  </si>
  <si>
    <t>390</t>
  </si>
  <si>
    <t>中36</t>
  </si>
  <si>
    <t>資料　総務省統計局「平成30年住宅・土地統計調査報告」</t>
    <rPh sb="0" eb="2">
      <t>シリョウ</t>
    </rPh>
    <rPh sb="3" eb="6">
      <t>ソウムショウ</t>
    </rPh>
    <rPh sb="6" eb="9">
      <t>トウケイキョク</t>
    </rPh>
    <rPh sb="14" eb="15">
      <t>１０ネン</t>
    </rPh>
    <rPh sb="15" eb="17">
      <t>ジュウタク</t>
    </rPh>
    <rPh sb="18" eb="20">
      <t>トチ</t>
    </rPh>
    <rPh sb="20" eb="24">
      <t>トウケイチョウサ</t>
    </rPh>
    <rPh sb="24" eb="26">
      <t>ホウコク</t>
    </rPh>
    <phoneticPr fontId="68"/>
  </si>
  <si>
    <t>昭和56年以前の住宅</t>
    <rPh sb="0" eb="2">
      <t>ショウワ</t>
    </rPh>
    <rPh sb="4" eb="5">
      <t>ネン</t>
    </rPh>
    <rPh sb="5" eb="7">
      <t>イゼン</t>
    </rPh>
    <rPh sb="8" eb="10">
      <t>ジュウタク</t>
    </rPh>
    <phoneticPr fontId="30"/>
  </si>
  <si>
    <t>その他</t>
    <rPh sb="2" eb="3">
      <t>ホカ</t>
    </rPh>
    <phoneticPr fontId="60"/>
  </si>
  <si>
    <t>航空機使用業（航空運送業を除く）</t>
  </si>
  <si>
    <t>有線放送業</t>
  </si>
  <si>
    <t>平成23年</t>
    <rPh sb="0" eb="2">
      <t>ヘイセイ</t>
    </rPh>
    <rPh sb="4" eb="5">
      <t>ネン</t>
    </rPh>
    <phoneticPr fontId="61"/>
  </si>
  <si>
    <t>規格改良済</t>
    <rPh sb="0" eb="2">
      <t>キカク</t>
    </rPh>
    <rPh sb="2" eb="4">
      <t>カイリョウ</t>
    </rPh>
    <rPh sb="4" eb="5">
      <t>ス</t>
    </rPh>
    <phoneticPr fontId="30"/>
  </si>
  <si>
    <t>民間放送業（有線放送業を除く）</t>
  </si>
  <si>
    <t>学習塾</t>
  </si>
  <si>
    <t>382</t>
  </si>
  <si>
    <t>812</t>
  </si>
  <si>
    <t>公共放送業（有線放送業を除く）</t>
  </si>
  <si>
    <t>549</t>
  </si>
  <si>
    <t>380</t>
  </si>
  <si>
    <t>放送業</t>
  </si>
  <si>
    <t>373</t>
  </si>
  <si>
    <t>605</t>
  </si>
  <si>
    <t>移動電気通信業</t>
  </si>
  <si>
    <t>372</t>
  </si>
  <si>
    <t>371</t>
  </si>
  <si>
    <t>介護休暇</t>
    <rPh sb="0" eb="2">
      <t>カイゴ</t>
    </rPh>
    <rPh sb="2" eb="4">
      <t>キュウカ</t>
    </rPh>
    <phoneticPr fontId="30"/>
  </si>
  <si>
    <t>中村橋線</t>
  </si>
  <si>
    <t>通信業</t>
  </si>
  <si>
    <t>情報通信業</t>
  </si>
  <si>
    <t>下水道業</t>
  </si>
  <si>
    <t>その他の飲食料品小売業</t>
  </si>
  <si>
    <t>合計</t>
  </si>
  <si>
    <t>工業用水道業</t>
  </si>
  <si>
    <t>プール</t>
  </si>
  <si>
    <t>野方警察署</t>
    <rPh sb="0" eb="2">
      <t>ノガタ</t>
    </rPh>
    <rPh sb="2" eb="5">
      <t>ケイサツショ</t>
    </rPh>
    <phoneticPr fontId="30"/>
  </si>
  <si>
    <t>上水道業</t>
  </si>
  <si>
    <t>平成28年度</t>
    <rPh sb="0" eb="2">
      <t>ヘイセイ</t>
    </rPh>
    <rPh sb="4" eb="6">
      <t>ネンド</t>
    </rPh>
    <phoneticPr fontId="30"/>
  </si>
  <si>
    <t>361</t>
  </si>
  <si>
    <t>得票数</t>
    <rPh sb="0" eb="3">
      <t>トクヒョウスウ</t>
    </rPh>
    <phoneticPr fontId="30"/>
  </si>
  <si>
    <t>350</t>
  </si>
  <si>
    <t>79B</t>
  </si>
  <si>
    <t>ガス業</t>
    <rPh sb="2" eb="3">
      <t>ギョウ</t>
    </rPh>
    <phoneticPr fontId="30"/>
  </si>
  <si>
    <t>903</t>
  </si>
  <si>
    <t>医師数</t>
    <rPh sb="0" eb="3">
      <t>イシスウ</t>
    </rPh>
    <phoneticPr fontId="30"/>
  </si>
  <si>
    <t>Ｆ</t>
  </si>
  <si>
    <t>　</t>
  </si>
  <si>
    <t>704</t>
  </si>
  <si>
    <t>他に分類されない製造業</t>
  </si>
  <si>
    <t>葬祭扶助</t>
    <rPh sb="0" eb="1">
      <t>ソウ</t>
    </rPh>
    <rPh sb="1" eb="2">
      <t>サイ</t>
    </rPh>
    <rPh sb="2" eb="3">
      <t>タモツ</t>
    </rPh>
    <rPh sb="3" eb="4">
      <t>スケ</t>
    </rPh>
    <phoneticPr fontId="30"/>
  </si>
  <si>
    <t>資料　東京都総務省統計部産業統計課「工業統計調査報告」</t>
    <rPh sb="3" eb="6">
      <t>トウキョウト</t>
    </rPh>
    <rPh sb="6" eb="9">
      <t>ソウムショウ</t>
    </rPh>
    <rPh sb="9" eb="12">
      <t>トウケイブ</t>
    </rPh>
    <rPh sb="12" eb="14">
      <t>サンギョウ</t>
    </rPh>
    <rPh sb="14" eb="17">
      <t>トウケイカ</t>
    </rPh>
    <rPh sb="18" eb="20">
      <t>コウギョウ</t>
    </rPh>
    <rPh sb="20" eb="22">
      <t>トウケイ</t>
    </rPh>
    <rPh sb="22" eb="24">
      <t>チョウサ</t>
    </rPh>
    <rPh sb="24" eb="26">
      <t>ホウコク</t>
    </rPh>
    <phoneticPr fontId="30"/>
  </si>
  <si>
    <t>畳等生活雑貨製品製造業</t>
  </si>
  <si>
    <t>凶悪犯</t>
    <rPh sb="0" eb="3">
      <t>キョウアクハン</t>
    </rPh>
    <phoneticPr fontId="30"/>
  </si>
  <si>
    <t>貴金属・宝石製品製造業</t>
  </si>
  <si>
    <t>その他の運輸に附帯するサービス業</t>
  </si>
  <si>
    <t>911</t>
  </si>
  <si>
    <t>運輸施設提供業</t>
  </si>
  <si>
    <t>こん包業</t>
  </si>
  <si>
    <t>600</t>
  </si>
  <si>
    <t>交通安全対策特別交付金</t>
  </si>
  <si>
    <t>ネット</t>
  </si>
  <si>
    <t>港湾運送業</t>
  </si>
  <si>
    <t>平成27年度</t>
    <rPh sb="0" eb="2">
      <t>ヘイセイ</t>
    </rPh>
    <rPh sb="4" eb="6">
      <t>ネンド</t>
    </rPh>
    <phoneticPr fontId="61"/>
  </si>
  <si>
    <t>冷蔵倉庫業</t>
  </si>
  <si>
    <t>倉庫業（冷蔵倉庫業を除く）</t>
  </si>
  <si>
    <t>身体障害者手帳所持者の状況（平成27～令和2年度）</t>
    <rPh sb="19" eb="21">
      <t>レイワ</t>
    </rPh>
    <rPh sb="22" eb="24">
      <t>ネンド</t>
    </rPh>
    <phoneticPr fontId="30"/>
  </si>
  <si>
    <t>471</t>
  </si>
  <si>
    <t>461</t>
  </si>
  <si>
    <t>（12月31日）</t>
  </si>
  <si>
    <t>内陸水運業</t>
  </si>
  <si>
    <t>平成18年～22年</t>
    <rPh sb="0" eb="2">
      <t>ヘイセイ</t>
    </rPh>
    <rPh sb="4" eb="5">
      <t>ネン</t>
    </rPh>
    <rPh sb="8" eb="9">
      <t>ネン</t>
    </rPh>
    <phoneticPr fontId="63"/>
  </si>
  <si>
    <t>すし店</t>
  </si>
  <si>
    <t>沿海海運業</t>
  </si>
  <si>
    <t>1か月当たり家賃</t>
  </si>
  <si>
    <t>外航海運業</t>
  </si>
  <si>
    <t>災害復旧事業費</t>
  </si>
  <si>
    <t>451</t>
  </si>
  <si>
    <t>資料　道路課</t>
    <rPh sb="3" eb="6">
      <t>ドウロカ</t>
    </rPh>
    <phoneticPr fontId="30"/>
  </si>
  <si>
    <t>その他の道路貨物運送業</t>
  </si>
  <si>
    <t>449</t>
  </si>
  <si>
    <t>集配利用運送業</t>
  </si>
  <si>
    <t>444</t>
  </si>
  <si>
    <t>スポーツ・娯楽用品賃貸業</t>
  </si>
  <si>
    <t>貨物軽自動車運送業</t>
  </si>
  <si>
    <t>機械修理業（電気機械器具を除く）</t>
  </si>
  <si>
    <t>443</t>
  </si>
  <si>
    <t>水準以上の世帯</t>
    <rPh sb="5" eb="7">
      <t>セタイ</t>
    </rPh>
    <phoneticPr fontId="30"/>
  </si>
  <si>
    <t>Ⅴ．産業･経済</t>
  </si>
  <si>
    <t>442</t>
  </si>
  <si>
    <t>73</t>
  </si>
  <si>
    <t>一般貨物自動車運送業</t>
  </si>
  <si>
    <t>南台5丁目</t>
  </si>
  <si>
    <t>資料　東京都主税局資産税部固定資産税課</t>
  </si>
  <si>
    <t>440</t>
  </si>
  <si>
    <t>従業者数</t>
    <rPh sb="0" eb="1">
      <t>ジュウ</t>
    </rPh>
    <rPh sb="1" eb="2">
      <t>ギョウ</t>
    </rPh>
    <rPh sb="2" eb="3">
      <t>シャ</t>
    </rPh>
    <rPh sb="3" eb="4">
      <t>スウ</t>
    </rPh>
    <phoneticPr fontId="59"/>
  </si>
  <si>
    <t>注）　総数には歩道橋は含まない。</t>
  </si>
  <si>
    <t>その他の道路旅客運送業</t>
  </si>
  <si>
    <t>阿01</t>
  </si>
  <si>
    <t>葛飾区</t>
    <rPh sb="0" eb="3">
      <t>カツシカク</t>
    </rPh>
    <phoneticPr fontId="61"/>
  </si>
  <si>
    <t>439</t>
  </si>
  <si>
    <t>増減</t>
    <rPh sb="0" eb="1">
      <t>ゾウ</t>
    </rPh>
    <rPh sb="1" eb="2">
      <t>ゲン</t>
    </rPh>
    <phoneticPr fontId="30"/>
  </si>
  <si>
    <t>認可保育施設等の施設数･園児数の推移（平成28～令和3年）</t>
    <rPh sb="0" eb="2">
      <t>ニンカ</t>
    </rPh>
    <rPh sb="2" eb="4">
      <t>ホイク</t>
    </rPh>
    <rPh sb="4" eb="6">
      <t>シセツ</t>
    </rPh>
    <rPh sb="6" eb="7">
      <t>トウ</t>
    </rPh>
    <rPh sb="8" eb="11">
      <t>シセツスウ</t>
    </rPh>
    <rPh sb="24" eb="26">
      <t>レイワ</t>
    </rPh>
    <phoneticPr fontId="30"/>
  </si>
  <si>
    <t>433</t>
  </si>
  <si>
    <t>注1）　工業統計調査の対象事業所</t>
    <rPh sb="0" eb="1">
      <t>チュウ</t>
    </rPh>
    <rPh sb="4" eb="6">
      <t>コウギョウ</t>
    </rPh>
    <rPh sb="6" eb="8">
      <t>トウケイ</t>
    </rPh>
    <rPh sb="8" eb="10">
      <t>チョウサ</t>
    </rPh>
    <rPh sb="11" eb="13">
      <t>タイショウ</t>
    </rPh>
    <rPh sb="13" eb="16">
      <t>ジギョウショ</t>
    </rPh>
    <phoneticPr fontId="70"/>
  </si>
  <si>
    <t>432</t>
  </si>
  <si>
    <t>（各年3月1日現在）</t>
  </si>
  <si>
    <t>一般乗合旅客自動車運送業</t>
  </si>
  <si>
    <t>軽自動車税</t>
  </si>
  <si>
    <t>防火木造</t>
  </si>
  <si>
    <t>郵便局</t>
    <rPh sb="0" eb="3">
      <t>ユウビンキョク</t>
    </rPh>
    <phoneticPr fontId="30"/>
  </si>
  <si>
    <t>431</t>
  </si>
  <si>
    <t>新青梅街道</t>
    <rPh sb="0" eb="1">
      <t>シン</t>
    </rPh>
    <rPh sb="1" eb="5">
      <t>オウメカイドウ</t>
    </rPh>
    <phoneticPr fontId="30"/>
  </si>
  <si>
    <t>マラウイ</t>
  </si>
  <si>
    <t>第9回国勢調査</t>
  </si>
  <si>
    <t>資料　東京消防庁総務部企画課「東京消防庁統計書」</t>
  </si>
  <si>
    <t>宿泊業</t>
  </si>
  <si>
    <t>421</t>
  </si>
  <si>
    <t>注）　待機児数は旧定義</t>
    <rPh sb="0" eb="1">
      <t>チュウ</t>
    </rPh>
    <rPh sb="3" eb="5">
      <t>タイキ</t>
    </rPh>
    <rPh sb="5" eb="6">
      <t>ジ</t>
    </rPh>
    <rPh sb="6" eb="7">
      <t>スウ</t>
    </rPh>
    <rPh sb="8" eb="9">
      <t>キュウ</t>
    </rPh>
    <rPh sb="9" eb="11">
      <t>テイギ</t>
    </rPh>
    <phoneticPr fontId="30"/>
  </si>
  <si>
    <t>運輸業，郵便業</t>
  </si>
  <si>
    <t>広告制作業</t>
  </si>
  <si>
    <t>耐震化率</t>
    <rPh sb="0" eb="3">
      <t>タイシンカ</t>
    </rPh>
    <rPh sb="3" eb="4">
      <t>リツ</t>
    </rPh>
    <phoneticPr fontId="30"/>
  </si>
  <si>
    <t>出版業</t>
  </si>
  <si>
    <t>映像・音声・文字情報制作業</t>
  </si>
  <si>
    <t>就労自立給付金</t>
    <rPh sb="0" eb="2">
      <t>シュウロウ</t>
    </rPh>
    <rPh sb="2" eb="4">
      <t>ジリツ</t>
    </rPh>
    <rPh sb="4" eb="7">
      <t>キュウフキン</t>
    </rPh>
    <phoneticPr fontId="30"/>
  </si>
  <si>
    <t>400</t>
  </si>
  <si>
    <t>その他織物・衣服・身の回り品小売業</t>
    <rPh sb="16" eb="17">
      <t>ギョウ</t>
    </rPh>
    <phoneticPr fontId="30"/>
  </si>
  <si>
    <t>靴・履物小売業</t>
  </si>
  <si>
    <t>574</t>
  </si>
  <si>
    <t>572</t>
  </si>
  <si>
    <t>呉服・服地・寝具小売業</t>
  </si>
  <si>
    <t>紙・紙製品卸売業</t>
  </si>
  <si>
    <t>物品賃貸業</t>
    <rPh sb="0" eb="2">
      <t>ブッピン</t>
    </rPh>
    <rPh sb="2" eb="5">
      <t>チンタイギョウ</t>
    </rPh>
    <phoneticPr fontId="30"/>
  </si>
  <si>
    <t>大宮線</t>
  </si>
  <si>
    <t>553</t>
  </si>
  <si>
    <t>医薬品・化粧品等卸売業</t>
  </si>
  <si>
    <t>552</t>
  </si>
  <si>
    <t>飲食店</t>
    <rPh sb="0" eb="2">
      <t>インショク</t>
    </rPh>
    <rPh sb="2" eb="3">
      <t>テン</t>
    </rPh>
    <phoneticPr fontId="30"/>
  </si>
  <si>
    <t>家具・建具・じゅう器等卸売業</t>
  </si>
  <si>
    <t>80P</t>
  </si>
  <si>
    <t>生命保険業</t>
  </si>
  <si>
    <t>551</t>
  </si>
  <si>
    <t>建設用・建築用金属製品製造業（製缶板金業を含む)</t>
  </si>
  <si>
    <t>その他の機械器具卸売業</t>
  </si>
  <si>
    <t>公立4）</t>
    <rPh sb="0" eb="1">
      <t>コウ</t>
    </rPh>
    <rPh sb="1" eb="2">
      <t>タテ</t>
    </rPh>
    <phoneticPr fontId="30"/>
  </si>
  <si>
    <t>602</t>
  </si>
  <si>
    <t>電気機械器具卸売業</t>
  </si>
  <si>
    <t>弥生町5丁目</t>
  </si>
  <si>
    <t>（従業上の地位）</t>
  </si>
  <si>
    <t>自動車卸売業</t>
  </si>
  <si>
    <t>資料　総務省統計局｢平成27年国勢調査 就業状態等基本集計」</t>
  </si>
  <si>
    <t>541</t>
  </si>
  <si>
    <t>35～39</t>
  </si>
  <si>
    <t>板橋区</t>
    <rPh sb="0" eb="3">
      <t>イタバシク</t>
    </rPh>
    <phoneticPr fontId="61"/>
  </si>
  <si>
    <t>車道幅員5.5m以上13m未満</t>
    <rPh sb="0" eb="2">
      <t>シャドウ</t>
    </rPh>
    <rPh sb="2" eb="4">
      <t>フクイン</t>
    </rPh>
    <rPh sb="8" eb="10">
      <t>イジョウ</t>
    </rPh>
    <rPh sb="13" eb="15">
      <t>ミマン</t>
    </rPh>
    <phoneticPr fontId="30"/>
  </si>
  <si>
    <t>公明党</t>
    <rPh sb="0" eb="3">
      <t>コウメイトウ</t>
    </rPh>
    <phoneticPr fontId="30"/>
  </si>
  <si>
    <t>非鉄金属卸売業</t>
  </si>
  <si>
    <t>鉄鋼製品卸売業</t>
  </si>
  <si>
    <t>石油・鉱物卸売業</t>
  </si>
  <si>
    <t>533</t>
  </si>
  <si>
    <t>26</t>
  </si>
  <si>
    <t>診療所</t>
    <rPh sb="0" eb="2">
      <t>シンリョウ</t>
    </rPh>
    <rPh sb="2" eb="3">
      <t>ジョ</t>
    </rPh>
    <phoneticPr fontId="30"/>
  </si>
  <si>
    <t>532</t>
  </si>
  <si>
    <t>530</t>
  </si>
  <si>
    <t>521</t>
  </si>
  <si>
    <t>身の回り品卸売業</t>
  </si>
  <si>
    <t>長寿（後期高齢者）健診</t>
  </si>
  <si>
    <t>その他の非預金信用機関</t>
  </si>
  <si>
    <t>796</t>
  </si>
  <si>
    <t>641</t>
  </si>
  <si>
    <t>昭和40年</t>
    <rPh sb="0" eb="2">
      <t>ショウワ</t>
    </rPh>
    <rPh sb="4" eb="5">
      <t>ネン</t>
    </rPh>
    <phoneticPr fontId="73"/>
  </si>
  <si>
    <t>640</t>
  </si>
  <si>
    <t>野菜・果実卸売業</t>
    <rPh sb="0" eb="2">
      <t>ヤサイ</t>
    </rPh>
    <rPh sb="5" eb="8">
      <t>オロシウリギョウ</t>
    </rPh>
    <phoneticPr fontId="30"/>
  </si>
  <si>
    <t>632</t>
  </si>
  <si>
    <t>4歳</t>
    <rPh sb="1" eb="2">
      <t>サイ</t>
    </rPh>
    <phoneticPr fontId="30"/>
  </si>
  <si>
    <t>中小企業等金融業</t>
  </si>
  <si>
    <t>老齢福祉</t>
    <rPh sb="0" eb="2">
      <t>ロウレイ</t>
    </rPh>
    <rPh sb="2" eb="4">
      <t>フクシ</t>
    </rPh>
    <phoneticPr fontId="30"/>
  </si>
  <si>
    <t>40～44</t>
  </si>
  <si>
    <t>630</t>
  </si>
  <si>
    <t>野方2丁目</t>
  </si>
  <si>
    <t>銀行（中央銀行を除く）</t>
  </si>
  <si>
    <t>分譲住宅</t>
  </si>
  <si>
    <t>622</t>
  </si>
  <si>
    <t>世帯の家族類型別65歳以上世帯員のいる一般世帯数，一般世帯人員及び65歳以上世帯人員（75歳以上･85歳以上世帯員のいる一般世帯-特掲）（令和2年10月1日）</t>
    <rPh sb="69" eb="71">
      <t>レイワ</t>
    </rPh>
    <phoneticPr fontId="30"/>
  </si>
  <si>
    <t>環七通り</t>
    <rPh sb="0" eb="2">
      <t>カンナナ</t>
    </rPh>
    <rPh sb="2" eb="3">
      <t>ドオ</t>
    </rPh>
    <phoneticPr fontId="30"/>
  </si>
  <si>
    <t>621</t>
  </si>
  <si>
    <t>医師</t>
    <rPh sb="0" eb="2">
      <t>イシ</t>
    </rPh>
    <phoneticPr fontId="30"/>
  </si>
  <si>
    <t>Ｊ</t>
  </si>
  <si>
    <t>△ 32</t>
  </si>
  <si>
    <t>その他の無店舗小売業</t>
  </si>
  <si>
    <t>612</t>
  </si>
  <si>
    <t>自動販売機による小売業</t>
  </si>
  <si>
    <t>通信販売・訪問販売小売業</t>
  </si>
  <si>
    <t>611</t>
  </si>
  <si>
    <t>他に分類されない非営利的団体</t>
  </si>
  <si>
    <t>無店舗小売業</t>
  </si>
  <si>
    <t>609</t>
  </si>
  <si>
    <t>鷺ノ宮</t>
    <rPh sb="0" eb="3">
      <t>サギノミヤ</t>
    </rPh>
    <phoneticPr fontId="30"/>
  </si>
  <si>
    <t>中野警察署</t>
    <rPh sb="0" eb="2">
      <t>ナカノ</t>
    </rPh>
    <rPh sb="2" eb="5">
      <t>ケイサツショ</t>
    </rPh>
    <phoneticPr fontId="30"/>
  </si>
  <si>
    <t>写真機・時計・眼鏡小売業</t>
  </si>
  <si>
    <t>保護率2）</t>
    <rPh sb="0" eb="1">
      <t>タモツ</t>
    </rPh>
    <rPh sb="1" eb="2">
      <t>ユズル</t>
    </rPh>
    <rPh sb="2" eb="3">
      <t>リツ</t>
    </rPh>
    <phoneticPr fontId="30"/>
  </si>
  <si>
    <t>710</t>
  </si>
  <si>
    <t>燃料小売業</t>
  </si>
  <si>
    <t>公衆浴場</t>
    <rPh sb="0" eb="2">
      <t>コウシュウ</t>
    </rPh>
    <rPh sb="2" eb="4">
      <t>ヨクジョウ</t>
    </rPh>
    <phoneticPr fontId="74"/>
  </si>
  <si>
    <t>604</t>
  </si>
  <si>
    <t>医薬品・化粧品小売業</t>
  </si>
  <si>
    <t>603</t>
  </si>
  <si>
    <t>じゅう器小売業</t>
  </si>
  <si>
    <t>理容業</t>
  </si>
  <si>
    <t>72G</t>
  </si>
  <si>
    <t>601</t>
  </si>
  <si>
    <t>593</t>
  </si>
  <si>
    <t>自転車小売業</t>
  </si>
  <si>
    <t>宿泊業</t>
    <rPh sb="0" eb="2">
      <t>シュクハク</t>
    </rPh>
    <phoneticPr fontId="30"/>
  </si>
  <si>
    <t>Ｋ不動産業・物品賃貸業</t>
    <rPh sb="1" eb="2">
      <t>フ</t>
    </rPh>
    <rPh sb="2" eb="3">
      <t>ドウ</t>
    </rPh>
    <rPh sb="3" eb="4">
      <t>サン</t>
    </rPh>
    <rPh sb="4" eb="5">
      <t>ギョウ</t>
    </rPh>
    <rPh sb="6" eb="7">
      <t>ブツ</t>
    </rPh>
    <rPh sb="7" eb="8">
      <t>ピン</t>
    </rPh>
    <rPh sb="8" eb="9">
      <t>チン</t>
    </rPh>
    <rPh sb="9" eb="10">
      <t>カシ</t>
    </rPh>
    <rPh sb="10" eb="11">
      <t>ギョウ</t>
    </rPh>
    <phoneticPr fontId="30"/>
  </si>
  <si>
    <t>592</t>
  </si>
  <si>
    <t>590</t>
  </si>
  <si>
    <t>平均階数</t>
    <rPh sb="0" eb="2">
      <t>ヘイキン</t>
    </rPh>
    <rPh sb="2" eb="4">
      <t>カイスウ</t>
    </rPh>
    <phoneticPr fontId="30"/>
  </si>
  <si>
    <t>586</t>
  </si>
  <si>
    <t>酒小売業</t>
  </si>
  <si>
    <t>土木建築サービス業</t>
  </si>
  <si>
    <t>585</t>
  </si>
  <si>
    <t>鮮魚小売業</t>
  </si>
  <si>
    <t>哲学堂運動施設</t>
    <rPh sb="0" eb="2">
      <t>テツガクドウ</t>
    </rPh>
    <rPh sb="2" eb="3">
      <t>ドウ</t>
    </rPh>
    <rPh sb="3" eb="7">
      <t>ウンドウシセツ</t>
    </rPh>
    <phoneticPr fontId="30"/>
  </si>
  <si>
    <t>583</t>
  </si>
  <si>
    <t>Ⅵ．住宅･建設</t>
  </si>
  <si>
    <t>750</t>
  </si>
  <si>
    <t>55B</t>
  </si>
  <si>
    <t>582</t>
  </si>
  <si>
    <t>581</t>
  </si>
  <si>
    <t>生徒数</t>
    <rPh sb="0" eb="3">
      <t>セイトスウ</t>
    </rPh>
    <phoneticPr fontId="30"/>
  </si>
  <si>
    <t>金額</t>
    <rPh sb="0" eb="1">
      <t>キン</t>
    </rPh>
    <rPh sb="1" eb="2">
      <t>ガク</t>
    </rPh>
    <phoneticPr fontId="30"/>
  </si>
  <si>
    <t>580</t>
  </si>
  <si>
    <t>注）　街路灯数は，区道に設置されているもののみである。</t>
    <rPh sb="6" eb="7">
      <t>スウ</t>
    </rPh>
    <rPh sb="9" eb="10">
      <t>ク</t>
    </rPh>
    <phoneticPr fontId="30"/>
  </si>
  <si>
    <t>社会保険労務士事務所</t>
  </si>
  <si>
    <t>最重度（1度）</t>
    <rPh sb="0" eb="1">
      <t>サイ</t>
    </rPh>
    <rPh sb="1" eb="3">
      <t>ジュウド</t>
    </rPh>
    <phoneticPr fontId="30"/>
  </si>
  <si>
    <t>公認会計士事務所，税理士事務所</t>
  </si>
  <si>
    <t>764</t>
  </si>
  <si>
    <t>行政書士事務所</t>
  </si>
  <si>
    <t>722</t>
  </si>
  <si>
    <t>767</t>
  </si>
  <si>
    <t>法律事務所，特許事務所</t>
  </si>
  <si>
    <t>Ｅ製造業</t>
  </si>
  <si>
    <t>葬儀業</t>
    <rPh sb="0" eb="2">
      <t>ソウギ</t>
    </rPh>
    <rPh sb="2" eb="3">
      <t>ギョウ</t>
    </rPh>
    <phoneticPr fontId="30"/>
  </si>
  <si>
    <t>720</t>
  </si>
  <si>
    <t>16ｍｍフイルム</t>
  </si>
  <si>
    <t>人文・社会科学研究所</t>
  </si>
  <si>
    <t>712</t>
  </si>
  <si>
    <t>中野駅北口～丸山営業所</t>
    <rPh sb="0" eb="3">
      <t>ナカノエキ</t>
    </rPh>
    <rPh sb="3" eb="5">
      <t>キタグチ</t>
    </rPh>
    <rPh sb="6" eb="8">
      <t>マルヤマ</t>
    </rPh>
    <rPh sb="8" eb="11">
      <t>エイギョウショ</t>
    </rPh>
    <phoneticPr fontId="30"/>
  </si>
  <si>
    <t>自然科学研究所</t>
  </si>
  <si>
    <t>ボルト・ナット・リベット・小ねじ・木ねじ等製造業</t>
  </si>
  <si>
    <t>福祉事務所</t>
    <rPh sb="0" eb="2">
      <t>フクシ</t>
    </rPh>
    <rPh sb="2" eb="4">
      <t>ジム</t>
    </rPh>
    <rPh sb="4" eb="5">
      <t>ショ</t>
    </rPh>
    <phoneticPr fontId="30"/>
  </si>
  <si>
    <t>711</t>
  </si>
  <si>
    <t>保険給付諸費</t>
    <rPh sb="0" eb="2">
      <t>ホケン</t>
    </rPh>
    <rPh sb="2" eb="4">
      <t>キュウフ</t>
    </rPh>
    <rPh sb="4" eb="5">
      <t>ショ</t>
    </rPh>
    <rPh sb="5" eb="6">
      <t>ヒ</t>
    </rPh>
    <phoneticPr fontId="30"/>
  </si>
  <si>
    <t>学術・開発研究機関</t>
  </si>
  <si>
    <t>農地法5条による農地転用</t>
  </si>
  <si>
    <t>学術研究，専門・技術サービス業</t>
  </si>
  <si>
    <t>映像・音声
・文字情報制作業</t>
    <rPh sb="11" eb="13">
      <t>セイサク</t>
    </rPh>
    <rPh sb="13" eb="14">
      <t>ギョウ</t>
    </rPh>
    <phoneticPr fontId="30"/>
  </si>
  <si>
    <t>Ｌ</t>
  </si>
  <si>
    <t>役員</t>
  </si>
  <si>
    <t>709</t>
  </si>
  <si>
    <t>官公庁</t>
  </si>
  <si>
    <t>705</t>
  </si>
  <si>
    <t>鷺宮6丁目</t>
  </si>
  <si>
    <t>就業者</t>
    <rPh sb="0" eb="3">
      <t>シュウギョウシャ</t>
    </rPh>
    <phoneticPr fontId="30"/>
  </si>
  <si>
    <t>産業用機械器具賃貸業</t>
  </si>
  <si>
    <t>702</t>
  </si>
  <si>
    <t>6年</t>
  </si>
  <si>
    <t>（調査期日）</t>
    <rPh sb="1" eb="3">
      <t>チョウサ</t>
    </rPh>
    <rPh sb="3" eb="5">
      <t>キジツ</t>
    </rPh>
    <phoneticPr fontId="30"/>
  </si>
  <si>
    <t>各種物品賃貸業</t>
  </si>
  <si>
    <t>35</t>
  </si>
  <si>
    <t>700</t>
  </si>
  <si>
    <t>駐車場業</t>
  </si>
  <si>
    <t>貸家業，貸間業</t>
  </si>
  <si>
    <t>健康相談施設</t>
  </si>
  <si>
    <t>男子</t>
    <rPh sb="0" eb="2">
      <t>ダンシ</t>
    </rPh>
    <phoneticPr fontId="30"/>
  </si>
  <si>
    <t>691</t>
  </si>
  <si>
    <t>682</t>
  </si>
  <si>
    <t>松が丘2丁目</t>
  </si>
  <si>
    <t>建物売買業，土地売買業</t>
  </si>
  <si>
    <t>681</t>
  </si>
  <si>
    <t>Ｍ宿泊業・飲食サービス業</t>
    <rPh sb="1" eb="3">
      <t>シュクハク</t>
    </rPh>
    <rPh sb="3" eb="4">
      <t>ギョウ</t>
    </rPh>
    <rPh sb="5" eb="7">
      <t>インショク</t>
    </rPh>
    <rPh sb="11" eb="12">
      <t>ギョウ</t>
    </rPh>
    <phoneticPr fontId="30"/>
  </si>
  <si>
    <t>680</t>
  </si>
  <si>
    <t>不動産業，物品賃貸業</t>
  </si>
  <si>
    <t>Ⅹ．福祉</t>
  </si>
  <si>
    <t>674</t>
  </si>
  <si>
    <t>介護保険特別会計予算額及び決算額（平成30年度～令和2年度）</t>
    <rPh sb="17" eb="19">
      <t>ヘイセイ</t>
    </rPh>
    <rPh sb="21" eb="22">
      <t>ネン</t>
    </rPh>
    <rPh sb="22" eb="23">
      <t>ド</t>
    </rPh>
    <rPh sb="24" eb="26">
      <t>レイワ</t>
    </rPh>
    <rPh sb="27" eb="28">
      <t>トシ</t>
    </rPh>
    <phoneticPr fontId="30"/>
  </si>
  <si>
    <t>共済事業・少額短期保険業</t>
  </si>
  <si>
    <t>673</t>
  </si>
  <si>
    <t>671</t>
  </si>
  <si>
    <t>年度</t>
  </si>
  <si>
    <t>670</t>
  </si>
  <si>
    <t>1000万～
3000万円</t>
  </si>
  <si>
    <t>Ｐ</t>
  </si>
  <si>
    <t>663</t>
  </si>
  <si>
    <t>認定者数</t>
    <rPh sb="0" eb="3">
      <t>ニンテイシャ</t>
    </rPh>
    <rPh sb="3" eb="4">
      <t>スウ</t>
    </rPh>
    <phoneticPr fontId="30"/>
  </si>
  <si>
    <t>信託業</t>
  </si>
  <si>
    <t>939</t>
  </si>
  <si>
    <t>661</t>
  </si>
  <si>
    <t>660</t>
  </si>
  <si>
    <t>補助的金融業等</t>
  </si>
  <si>
    <t>784</t>
  </si>
  <si>
    <t>その他の増減</t>
  </si>
  <si>
    <t>△ 1.82</t>
  </si>
  <si>
    <t>766</t>
  </si>
  <si>
    <t>782</t>
  </si>
  <si>
    <t>洗濯業</t>
  </si>
  <si>
    <t>がん</t>
  </si>
  <si>
    <t>Ｎ</t>
  </si>
  <si>
    <t>20,000
～25,000</t>
  </si>
  <si>
    <t>配達飲食サービス業</t>
  </si>
  <si>
    <t>住宅の所有の関係（6区分）・
建て方（4区分）</t>
  </si>
  <si>
    <t>772</t>
  </si>
  <si>
    <t>在園者数</t>
  </si>
  <si>
    <t>持ち帰り飲食サービス業</t>
  </si>
  <si>
    <t>771</t>
  </si>
  <si>
    <t>葬祭費</t>
    <rPh sb="0" eb="2">
      <t>ソウサイ</t>
    </rPh>
    <rPh sb="2" eb="3">
      <t>ヒ</t>
    </rPh>
    <phoneticPr fontId="30"/>
  </si>
  <si>
    <t>770</t>
  </si>
  <si>
    <t>年齢別割合（％）</t>
    <rPh sb="0" eb="3">
      <t>ネンレイベツ</t>
    </rPh>
    <rPh sb="3" eb="5">
      <t>ワリアイ</t>
    </rPh>
    <phoneticPr fontId="30"/>
  </si>
  <si>
    <t>その他の飲食店</t>
  </si>
  <si>
    <t>（各年5月1日現在）</t>
  </si>
  <si>
    <t>資料　中野区「各会計歳入歳出決算書」</t>
    <rPh sb="0" eb="2">
      <t>シリョウ</t>
    </rPh>
    <rPh sb="3" eb="6">
      <t>ナカノク</t>
    </rPh>
    <rPh sb="7" eb="10">
      <t>カクカイケイ</t>
    </rPh>
    <rPh sb="10" eb="12">
      <t>サイニュウ</t>
    </rPh>
    <rPh sb="12" eb="14">
      <t>サイシュツ</t>
    </rPh>
    <rPh sb="14" eb="16">
      <t>ケッサン</t>
    </rPh>
    <rPh sb="16" eb="17">
      <t>ショ</t>
    </rPh>
    <rPh sb="17" eb="18">
      <t>セツメイショ</t>
    </rPh>
    <phoneticPr fontId="54"/>
  </si>
  <si>
    <t>二輪車</t>
    <rPh sb="0" eb="3">
      <t>ニリンシャ</t>
    </rPh>
    <phoneticPr fontId="30"/>
  </si>
  <si>
    <t>結婚式場業</t>
    <rPh sb="0" eb="2">
      <t>ケッコン</t>
    </rPh>
    <rPh sb="2" eb="4">
      <t>シキジョウ</t>
    </rPh>
    <rPh sb="4" eb="5">
      <t>ギョウ</t>
    </rPh>
    <phoneticPr fontId="30"/>
  </si>
  <si>
    <t>自区内就業率</t>
    <rPh sb="0" eb="1">
      <t>ジ</t>
    </rPh>
    <rPh sb="1" eb="3">
      <t>クナイ</t>
    </rPh>
    <rPh sb="3" eb="5">
      <t>シュウギョウ</t>
    </rPh>
    <rPh sb="5" eb="6">
      <t>リツ</t>
    </rPh>
    <phoneticPr fontId="30"/>
  </si>
  <si>
    <t>769</t>
  </si>
  <si>
    <t>受診者数</t>
    <rPh sb="0" eb="2">
      <t>ジュシン</t>
    </rPh>
    <rPh sb="2" eb="3">
      <t>シャ</t>
    </rPh>
    <rPh sb="3" eb="4">
      <t>スウ</t>
    </rPh>
    <phoneticPr fontId="30"/>
  </si>
  <si>
    <t>喫茶店</t>
  </si>
  <si>
    <t>バー，キャバレー，ナイトクラブ</t>
  </si>
  <si>
    <t>男女</t>
  </si>
  <si>
    <t>支払基金交付金</t>
  </si>
  <si>
    <t>765</t>
  </si>
  <si>
    <t>300万円</t>
    <rPh sb="3" eb="5">
      <t>マンエン</t>
    </rPh>
    <phoneticPr fontId="30"/>
  </si>
  <si>
    <t>そば・うどん店</t>
  </si>
  <si>
    <t>△ 106</t>
  </si>
  <si>
    <t>76E</t>
  </si>
  <si>
    <t>80L</t>
  </si>
  <si>
    <t>763</t>
  </si>
  <si>
    <t>72D</t>
  </si>
  <si>
    <t>専門料理店</t>
  </si>
  <si>
    <t>762</t>
  </si>
  <si>
    <t>食堂，レストラン（専門料理店を除く）</t>
  </si>
  <si>
    <t>85歳以上世帯員のいる一般世帯</t>
    <rPh sb="2" eb="5">
      <t>サイイジョウ</t>
    </rPh>
    <rPh sb="5" eb="8">
      <t>セタイイン</t>
    </rPh>
    <rPh sb="11" eb="13">
      <t>イッパン</t>
    </rPh>
    <rPh sb="13" eb="15">
      <t>セタイ</t>
    </rPh>
    <phoneticPr fontId="30"/>
  </si>
  <si>
    <t>761</t>
  </si>
  <si>
    <t>当初予算額
補正予算額計</t>
    <rPh sb="6" eb="8">
      <t>ホセイ</t>
    </rPh>
    <rPh sb="8" eb="10">
      <t>ヨサン</t>
    </rPh>
    <rPh sb="10" eb="11">
      <t>ガク</t>
    </rPh>
    <rPh sb="11" eb="12">
      <t>ケイ</t>
    </rPh>
    <phoneticPr fontId="61"/>
  </si>
  <si>
    <t>760</t>
  </si>
  <si>
    <t>民営</t>
    <rPh sb="0" eb="1">
      <t>ミン</t>
    </rPh>
    <rPh sb="1" eb="2">
      <t>イトナ</t>
    </rPh>
    <phoneticPr fontId="30"/>
  </si>
  <si>
    <t>753</t>
  </si>
  <si>
    <t>スポーツ施設提供業（別掲を除く）</t>
    <rPh sb="4" eb="6">
      <t>シセツ</t>
    </rPh>
    <rPh sb="6" eb="8">
      <t>テイキョウ</t>
    </rPh>
    <rPh sb="8" eb="9">
      <t>ギョウ</t>
    </rPh>
    <rPh sb="10" eb="12">
      <t>ベッケイ</t>
    </rPh>
    <rPh sb="13" eb="14">
      <t>ノゾ</t>
    </rPh>
    <phoneticPr fontId="30"/>
  </si>
  <si>
    <t>簡易宿所</t>
  </si>
  <si>
    <t>郵便局受託業</t>
  </si>
  <si>
    <t>宿泊業，飲食サービス業</t>
  </si>
  <si>
    <t>Ｍ</t>
  </si>
  <si>
    <t>749</t>
  </si>
  <si>
    <t>写真業</t>
  </si>
  <si>
    <t>諸支出費</t>
    <rPh sb="3" eb="4">
      <t>ヒ</t>
    </rPh>
    <phoneticPr fontId="53"/>
  </si>
  <si>
    <t>計量証明業</t>
  </si>
  <si>
    <t>機械設計業</t>
  </si>
  <si>
    <t>国立</t>
    <rPh sb="0" eb="1">
      <t>コクリ</t>
    </rPh>
    <rPh sb="1" eb="2">
      <t>リツ</t>
    </rPh>
    <phoneticPr fontId="30"/>
  </si>
  <si>
    <t>教員数</t>
    <rPh sb="0" eb="1">
      <t>キョウ</t>
    </rPh>
    <rPh sb="1" eb="2">
      <t>イン</t>
    </rPh>
    <rPh sb="2" eb="3">
      <t>スウ</t>
    </rPh>
    <phoneticPr fontId="30"/>
  </si>
  <si>
    <t>742</t>
  </si>
  <si>
    <t>741</t>
  </si>
  <si>
    <t>衣服裁縫修理業</t>
  </si>
  <si>
    <t>740</t>
  </si>
  <si>
    <t>731</t>
  </si>
  <si>
    <t>地域支援事業費</t>
  </si>
  <si>
    <t>730</t>
  </si>
  <si>
    <t>社会教育</t>
  </si>
  <si>
    <t>平成2年</t>
    <rPh sb="3" eb="4">
      <t>ネン</t>
    </rPh>
    <phoneticPr fontId="30"/>
  </si>
  <si>
    <t>817</t>
  </si>
  <si>
    <t>813</t>
  </si>
  <si>
    <t>810</t>
  </si>
  <si>
    <t>Ｏ</t>
  </si>
  <si>
    <t>その他の娯楽業</t>
  </si>
  <si>
    <t>C～R</t>
  </si>
  <si>
    <t>遊戯場</t>
  </si>
  <si>
    <t>806</t>
  </si>
  <si>
    <t>公園，遊園地</t>
  </si>
  <si>
    <t>802</t>
  </si>
  <si>
    <t>一般病床</t>
    <rPh sb="0" eb="2">
      <t>イッパン</t>
    </rPh>
    <rPh sb="2" eb="4">
      <t>ビョウショウ</t>
    </rPh>
    <phoneticPr fontId="30"/>
  </si>
  <si>
    <t>800</t>
  </si>
  <si>
    <t>中学生</t>
    <rPh sb="0" eb="3">
      <t>チュウガクセイ</t>
    </rPh>
    <phoneticPr fontId="30"/>
  </si>
  <si>
    <t>娯楽業</t>
    <rPh sb="0" eb="3">
      <t>ゴラクギョウ</t>
    </rPh>
    <phoneticPr fontId="30"/>
  </si>
  <si>
    <t>他に分類されない生活関連サービス業</t>
  </si>
  <si>
    <t>冠婚葬祭業</t>
  </si>
  <si>
    <t>795</t>
  </si>
  <si>
    <t>自動車整備業</t>
    <rPh sb="0" eb="3">
      <t>ジドウシャ</t>
    </rPh>
    <rPh sb="3" eb="5">
      <t>セイビ</t>
    </rPh>
    <phoneticPr fontId="30"/>
  </si>
  <si>
    <t>794</t>
  </si>
  <si>
    <t>791</t>
  </si>
  <si>
    <t>注）　本表は区内現住者及び身体障害者施設入居者の統計である。</t>
    <rPh sb="0" eb="1">
      <t>チュウ</t>
    </rPh>
    <phoneticPr fontId="30"/>
  </si>
  <si>
    <t>870</t>
  </si>
  <si>
    <t>郵便局</t>
  </si>
  <si>
    <t>60F</t>
  </si>
  <si>
    <t>861</t>
  </si>
  <si>
    <t>会議日数</t>
  </si>
  <si>
    <t>公営の借家</t>
    <rPh sb="0" eb="1">
      <t>オオヤケ</t>
    </rPh>
    <rPh sb="1" eb="2">
      <t>エイ</t>
    </rPh>
    <rPh sb="3" eb="4">
      <t>シャク</t>
    </rPh>
    <rPh sb="4" eb="5">
      <t>イエ</t>
    </rPh>
    <phoneticPr fontId="61"/>
  </si>
  <si>
    <t>860</t>
  </si>
  <si>
    <t>注3）　高等学校の在学者数は本科在籍者数である。</t>
    <rPh sb="0" eb="1">
      <t>チュウ</t>
    </rPh>
    <rPh sb="4" eb="8">
      <t>コウトウガッコウ</t>
    </rPh>
    <rPh sb="9" eb="13">
      <t>ザイガクシャスウ</t>
    </rPh>
    <rPh sb="14" eb="16">
      <t>ホンカ</t>
    </rPh>
    <rPh sb="16" eb="19">
      <t>ザイセキシ6</t>
    </rPh>
    <rPh sb="19" eb="20">
      <t>奉橥</t>
    </rPh>
    <phoneticPr fontId="30"/>
  </si>
  <si>
    <t>複合サービス事業</t>
  </si>
  <si>
    <t>Ｑ</t>
  </si>
  <si>
    <t>859</t>
  </si>
  <si>
    <t>障害者福祉事業</t>
  </si>
  <si>
    <t>魚介類販売業</t>
    <rPh sb="0" eb="3">
      <t>ギョカイルイ</t>
    </rPh>
    <rPh sb="3" eb="6">
      <t>ハンバイギョウ</t>
    </rPh>
    <phoneticPr fontId="30"/>
  </si>
  <si>
    <t>853</t>
  </si>
  <si>
    <t>850</t>
  </si>
  <si>
    <t>他に分類されない物品賃貸業</t>
    <rPh sb="0" eb="1">
      <t>タ</t>
    </rPh>
    <rPh sb="2" eb="4">
      <t>ブンルイ</t>
    </rPh>
    <rPh sb="8" eb="10">
      <t>ブッピン</t>
    </rPh>
    <rPh sb="10" eb="13">
      <t>チンタイギョウ</t>
    </rPh>
    <phoneticPr fontId="30"/>
  </si>
  <si>
    <t>その他の保健衛生</t>
  </si>
  <si>
    <t>104歳以上</t>
    <rPh sb="3" eb="4">
      <t>サイ</t>
    </rPh>
    <rPh sb="4" eb="6">
      <t>イジョウ</t>
    </rPh>
    <phoneticPr fontId="30"/>
  </si>
  <si>
    <t>849</t>
  </si>
  <si>
    <t>洋食器・刃物・手道具・金物類製造業</t>
  </si>
  <si>
    <t>840</t>
  </si>
  <si>
    <t>85歳以上世帯人員</t>
    <rPh sb="2" eb="3">
      <t>サイ</t>
    </rPh>
    <rPh sb="3" eb="5">
      <t>イジョウ</t>
    </rPh>
    <rPh sb="5" eb="7">
      <t>セタイ</t>
    </rPh>
    <rPh sb="7" eb="9">
      <t>ジンイン</t>
    </rPh>
    <phoneticPr fontId="30"/>
  </si>
  <si>
    <t>注）　妙正寺川公園運動広場は中野区と新宿区による共同設置。毎月1日～15日の中野区利用日の件数を算出。</t>
    <rPh sb="3" eb="6">
      <t>ミョウショウジ</t>
    </rPh>
    <rPh sb="6" eb="7">
      <t>カワ</t>
    </rPh>
    <rPh sb="7" eb="9">
      <t>コウエン</t>
    </rPh>
    <rPh sb="9" eb="11">
      <t>ウンドウ</t>
    </rPh>
    <rPh sb="11" eb="13">
      <t>ヒロバ</t>
    </rPh>
    <rPh sb="14" eb="17">
      <t>ナカノク</t>
    </rPh>
    <rPh sb="18" eb="21">
      <t>シンジュクク</t>
    </rPh>
    <rPh sb="24" eb="26">
      <t>キョウドウ</t>
    </rPh>
    <rPh sb="26" eb="28">
      <t>セッチ</t>
    </rPh>
    <rPh sb="29" eb="31">
      <t>マイツキ</t>
    </rPh>
    <rPh sb="32" eb="33">
      <t>ニチ</t>
    </rPh>
    <rPh sb="36" eb="37">
      <t>ニチ</t>
    </rPh>
    <rPh sb="38" eb="41">
      <t>ナカノク</t>
    </rPh>
    <rPh sb="41" eb="44">
      <t>リヨウビ</t>
    </rPh>
    <rPh sb="45" eb="47">
      <t>ケンスウ</t>
    </rPh>
    <rPh sb="48" eb="50">
      <t>サンシュツ</t>
    </rPh>
    <phoneticPr fontId="30"/>
  </si>
  <si>
    <t>医療に附帯するサービス業</t>
  </si>
  <si>
    <t>834</t>
  </si>
  <si>
    <t>歯科診療所</t>
  </si>
  <si>
    <t>△2.4</t>
  </si>
  <si>
    <t>一般診療所</t>
  </si>
  <si>
    <t>△ 2.13</t>
  </si>
  <si>
    <t>832</t>
  </si>
  <si>
    <t>進学率（％）</t>
    <rPh sb="0" eb="1">
      <t>ススム</t>
    </rPh>
    <rPh sb="1" eb="2">
      <t>ガク</t>
    </rPh>
    <rPh sb="2" eb="3">
      <t>リツ</t>
    </rPh>
    <phoneticPr fontId="30"/>
  </si>
  <si>
    <t>病院</t>
  </si>
  <si>
    <t>中2</t>
    <rPh sb="0" eb="1">
      <t>チュウ</t>
    </rPh>
    <phoneticPr fontId="30"/>
  </si>
  <si>
    <t>831</t>
  </si>
  <si>
    <t>830</t>
  </si>
  <si>
    <t>824</t>
  </si>
  <si>
    <t>823</t>
  </si>
  <si>
    <t>高円寺駅北口～赤羽車庫</t>
  </si>
  <si>
    <t>職業・教育支援施設</t>
  </si>
  <si>
    <t>他に分類されないサービス業</t>
  </si>
  <si>
    <t>集会場</t>
  </si>
  <si>
    <t>注）　人口は，各年1月1日現在の住民基本台帳上の人口と世帯による。</t>
    <rPh sb="0" eb="1">
      <t>チュウ</t>
    </rPh>
    <rPh sb="3" eb="5">
      <t>ジンコウ</t>
    </rPh>
    <rPh sb="7" eb="9">
      <t>カクネン</t>
    </rPh>
    <rPh sb="10" eb="11">
      <t>ガツ</t>
    </rPh>
    <rPh sb="12" eb="13">
      <t>ニチ</t>
    </rPh>
    <rPh sb="13" eb="15">
      <t>ゲンザイ</t>
    </rPh>
    <rPh sb="16" eb="18">
      <t>ジュウミン</t>
    </rPh>
    <rPh sb="18" eb="20">
      <t>キホン</t>
    </rPh>
    <rPh sb="20" eb="22">
      <t>ダイチョウ</t>
    </rPh>
    <rPh sb="22" eb="23">
      <t>ウエ</t>
    </rPh>
    <rPh sb="24" eb="26">
      <t>ジンコウ</t>
    </rPh>
    <rPh sb="27" eb="29">
      <t>セタイ</t>
    </rPh>
    <phoneticPr fontId="30"/>
  </si>
  <si>
    <t>新井5丁目</t>
  </si>
  <si>
    <t>951</t>
  </si>
  <si>
    <t>942</t>
  </si>
  <si>
    <t>6階建以上</t>
    <rPh sb="1" eb="3">
      <t>カイダテ</t>
    </rPh>
    <rPh sb="3" eb="5">
      <t>イジョウ</t>
    </rPh>
    <phoneticPr fontId="30"/>
  </si>
  <si>
    <t>その他</t>
    <rPh sb="0" eb="3">
      <t>ソノタ</t>
    </rPh>
    <phoneticPr fontId="30"/>
  </si>
  <si>
    <t>神道系宗教</t>
  </si>
  <si>
    <t>934</t>
  </si>
  <si>
    <t>学術・文化団体</t>
  </si>
  <si>
    <t>005</t>
  </si>
  <si>
    <t>年次</t>
    <rPh sb="0" eb="1">
      <t>ネン</t>
    </rPh>
    <rPh sb="1" eb="2">
      <t>ツギ</t>
    </rPh>
    <phoneticPr fontId="30"/>
  </si>
  <si>
    <t>労働団体</t>
  </si>
  <si>
    <t>931</t>
  </si>
  <si>
    <t>他に分類されない事業サービス業</t>
  </si>
  <si>
    <t>貸金業，クレジットカード業等非預金信用機関</t>
  </si>
  <si>
    <t>高額介護
サービス等給付</t>
    <rPh sb="0" eb="1">
      <t>タカ</t>
    </rPh>
    <rPh sb="1" eb="2">
      <t>ガク</t>
    </rPh>
    <rPh sb="2" eb="3">
      <t>スケ</t>
    </rPh>
    <rPh sb="3" eb="4">
      <t>ユズル</t>
    </rPh>
    <rPh sb="9" eb="10">
      <t>トウ</t>
    </rPh>
    <rPh sb="10" eb="11">
      <t>キュウ</t>
    </rPh>
    <rPh sb="11" eb="12">
      <t>ヅケ</t>
    </rPh>
    <phoneticPr fontId="30"/>
  </si>
  <si>
    <t>929</t>
  </si>
  <si>
    <t>食肉卸売業</t>
    <rPh sb="0" eb="2">
      <t>ショクニク</t>
    </rPh>
    <rPh sb="2" eb="4">
      <t>オロシウリ</t>
    </rPh>
    <rPh sb="4" eb="5">
      <t>ギョウ</t>
    </rPh>
    <phoneticPr fontId="30"/>
  </si>
  <si>
    <t>戸籍住民課</t>
    <rPh sb="4" eb="5">
      <t>カ</t>
    </rPh>
    <phoneticPr fontId="30"/>
  </si>
  <si>
    <t>速記・ワープロ入力・複写業</t>
  </si>
  <si>
    <t>921</t>
  </si>
  <si>
    <t>労働者派遣業</t>
  </si>
  <si>
    <t>7</t>
  </si>
  <si>
    <t>912</t>
  </si>
  <si>
    <t>910</t>
  </si>
  <si>
    <t>完全失業者</t>
    <rPh sb="4" eb="5">
      <t>シャ</t>
    </rPh>
    <phoneticPr fontId="30"/>
  </si>
  <si>
    <t>昭和57年以降の住宅</t>
    <rPh sb="0" eb="2">
      <t>ショウワ</t>
    </rPh>
    <rPh sb="4" eb="5">
      <t>ネン</t>
    </rPh>
    <rPh sb="5" eb="7">
      <t>イコウ</t>
    </rPh>
    <rPh sb="8" eb="10">
      <t>ジュウタク</t>
    </rPh>
    <phoneticPr fontId="30"/>
  </si>
  <si>
    <t>909</t>
  </si>
  <si>
    <t>902</t>
  </si>
  <si>
    <t>主世帯</t>
    <rPh sb="0" eb="1">
      <t>シュ</t>
    </rPh>
    <rPh sb="1" eb="2">
      <t>ヨ</t>
    </rPh>
    <phoneticPr fontId="68"/>
  </si>
  <si>
    <t>900</t>
  </si>
  <si>
    <t>891</t>
  </si>
  <si>
    <t>一般廃棄物処理業</t>
  </si>
  <si>
    <t>受診率</t>
    <rPh sb="0" eb="2">
      <t>ジュシン</t>
    </rPh>
    <rPh sb="2" eb="3">
      <t>リツ</t>
    </rPh>
    <phoneticPr fontId="30"/>
  </si>
  <si>
    <t>1級</t>
    <rPh sb="1" eb="2">
      <t>キュウ</t>
    </rPh>
    <phoneticPr fontId="30"/>
  </si>
  <si>
    <t>880</t>
  </si>
  <si>
    <t>最終予算現額</t>
    <rPh sb="0" eb="2">
      <t>サイシュウ</t>
    </rPh>
    <rPh sb="2" eb="4">
      <t>ヨサン</t>
    </rPh>
    <rPh sb="4" eb="5">
      <t>ゲン</t>
    </rPh>
    <rPh sb="5" eb="6">
      <t>ガク</t>
    </rPh>
    <phoneticPr fontId="70"/>
  </si>
  <si>
    <t>合同</t>
    <rPh sb="0" eb="2">
      <t>ゴウドウ</t>
    </rPh>
    <phoneticPr fontId="30"/>
  </si>
  <si>
    <t>会社</t>
  </si>
  <si>
    <t>容積率</t>
    <rPh sb="0" eb="2">
      <t>ヨウセキ</t>
    </rPh>
    <rPh sb="2" eb="3">
      <t>リツ</t>
    </rPh>
    <phoneticPr fontId="30"/>
  </si>
  <si>
    <t>個人</t>
  </si>
  <si>
    <t>50億円</t>
    <rPh sb="2" eb="4">
      <t>オクエン</t>
    </rPh>
    <phoneticPr fontId="30"/>
  </si>
  <si>
    <t>非鉄金属第1次製錬・精製業</t>
  </si>
  <si>
    <t>70A</t>
  </si>
  <si>
    <t>不詳</t>
    <rPh sb="0" eb="1">
      <t>フ</t>
    </rPh>
    <rPh sb="1" eb="2">
      <t>ショウ</t>
    </rPh>
    <phoneticPr fontId="30"/>
  </si>
  <si>
    <t>平成
21年</t>
    <rPh sb="0" eb="2">
      <t>ヘイセイ</t>
    </rPh>
    <rPh sb="5" eb="6">
      <t>ネン</t>
    </rPh>
    <phoneticPr fontId="30"/>
  </si>
  <si>
    <t>平成
19年</t>
    <rPh sb="0" eb="2">
      <t>ヘイセイ</t>
    </rPh>
    <rPh sb="5" eb="6">
      <t>ネン</t>
    </rPh>
    <phoneticPr fontId="30"/>
  </si>
  <si>
    <t>水道業</t>
    <rPh sb="0" eb="3">
      <t>スイドウギョウ</t>
    </rPh>
    <phoneticPr fontId="30"/>
  </si>
  <si>
    <t>Ｇ情報通信業</t>
    <rPh sb="5" eb="6">
      <t>ギョウ</t>
    </rPh>
    <phoneticPr fontId="30"/>
  </si>
  <si>
    <t>マージャンクラブ</t>
  </si>
  <si>
    <t>Ｆ電気・ガス・熱供給・水道業</t>
    <rPh sb="7" eb="8">
      <t>ネツ</t>
    </rPh>
    <rPh sb="13" eb="14">
      <t>ギョウ</t>
    </rPh>
    <phoneticPr fontId="30"/>
  </si>
  <si>
    <t>鉄道業</t>
    <rPh sb="0" eb="2">
      <t>テツドウ</t>
    </rPh>
    <rPh sb="2" eb="3">
      <t>ギョウ</t>
    </rPh>
    <phoneticPr fontId="30"/>
  </si>
  <si>
    <t>補助的金融業</t>
  </si>
  <si>
    <t>銀行業</t>
    <rPh sb="1" eb="2">
      <t>ギョウ</t>
    </rPh>
    <rPh sb="2" eb="3">
      <t>ギョウ</t>
    </rPh>
    <phoneticPr fontId="30"/>
  </si>
  <si>
    <t>その他の生活関連ｻｰﾋﾞｽ業</t>
  </si>
  <si>
    <t>不登校児童･生徒数の推移（平成26～令和2年度）</t>
    <rPh sb="18" eb="20">
      <t>レイワ</t>
    </rPh>
    <phoneticPr fontId="30"/>
  </si>
  <si>
    <t>社会保険・社会福祉・介護事業</t>
    <rPh sb="0" eb="2">
      <t>シャカイ</t>
    </rPh>
    <rPh sb="2" eb="4">
      <t>ホケン</t>
    </rPh>
    <rPh sb="5" eb="7">
      <t>シャカイ</t>
    </rPh>
    <rPh sb="7" eb="9">
      <t>フクシ</t>
    </rPh>
    <rPh sb="10" eb="12">
      <t>カイゴ</t>
    </rPh>
    <rPh sb="12" eb="14">
      <t>ジギョウ</t>
    </rPh>
    <phoneticPr fontId="30"/>
  </si>
  <si>
    <t>宗教</t>
    <rPh sb="0" eb="2">
      <t>シュウキョウ</t>
    </rPh>
    <phoneticPr fontId="30"/>
  </si>
  <si>
    <t>調味料製造業</t>
  </si>
  <si>
    <t>4階</t>
  </si>
  <si>
    <t>機械等修理業</t>
    <rPh sb="0" eb="3">
      <t>キカイトウ</t>
    </rPh>
    <rPh sb="3" eb="5">
      <t>シュウリ</t>
    </rPh>
    <rPh sb="5" eb="6">
      <t>ギョウ</t>
    </rPh>
    <phoneticPr fontId="30"/>
  </si>
  <si>
    <t>廃棄物処理業</t>
    <rPh sb="0" eb="3">
      <t>ハイキブツ</t>
    </rPh>
    <rPh sb="3" eb="5">
      <t>ショリ</t>
    </rPh>
    <phoneticPr fontId="30"/>
  </si>
  <si>
    <t>新井4丁目</t>
  </si>
  <si>
    <t>事業所数</t>
    <rPh sb="0" eb="1">
      <t>コト</t>
    </rPh>
    <rPh sb="1" eb="2">
      <t>ギョウ</t>
    </rPh>
    <rPh sb="2" eb="3">
      <t>ショ</t>
    </rPh>
    <rPh sb="3" eb="4">
      <t>スウ</t>
    </rPh>
    <phoneticPr fontId="59"/>
  </si>
  <si>
    <t>274</t>
  </si>
  <si>
    <t>△ 0.32</t>
  </si>
  <si>
    <t>27</t>
  </si>
  <si>
    <t>完全失業者数･完全失業率の推移（平成17～平成27年）</t>
  </si>
  <si>
    <t>246</t>
  </si>
  <si>
    <t>211</t>
  </si>
  <si>
    <t>その他の繊維製品製造業</t>
  </si>
  <si>
    <t>116</t>
  </si>
  <si>
    <t>総数</t>
    <rPh sb="0" eb="2">
      <t>ソウスウ</t>
    </rPh>
    <phoneticPr fontId="59"/>
  </si>
  <si>
    <t>069</t>
  </si>
  <si>
    <t>総額</t>
  </si>
  <si>
    <t>延在籍児童数</t>
    <rPh sb="0" eb="1">
      <t>ノベ</t>
    </rPh>
    <rPh sb="1" eb="3">
      <t>ザイセキ</t>
    </rPh>
    <rPh sb="3" eb="6">
      <t>ジドウスウ</t>
    </rPh>
    <phoneticPr fontId="30"/>
  </si>
  <si>
    <t>負債額</t>
    <rPh sb="0" eb="3">
      <t>フサイガク</t>
    </rPh>
    <phoneticPr fontId="70"/>
  </si>
  <si>
    <t>特別区部</t>
    <rPh sb="0" eb="1">
      <t>トク</t>
    </rPh>
    <rPh sb="1" eb="2">
      <t>ベツ</t>
    </rPh>
    <rPh sb="2" eb="3">
      <t>ク</t>
    </rPh>
    <rPh sb="3" eb="4">
      <t>ブ</t>
    </rPh>
    <phoneticPr fontId="61"/>
  </si>
  <si>
    <t>件数</t>
    <rPh sb="0" eb="2">
      <t>ケンスウ</t>
    </rPh>
    <phoneticPr fontId="70"/>
  </si>
  <si>
    <t>件数</t>
    <rPh sb="0" eb="1">
      <t>ケン</t>
    </rPh>
    <rPh sb="1" eb="2">
      <t>カズ</t>
    </rPh>
    <phoneticPr fontId="30"/>
  </si>
  <si>
    <t>償還金額</t>
    <rPh sb="0" eb="2">
      <t>ショウカン</t>
    </rPh>
    <rPh sb="2" eb="4">
      <t>キンガク</t>
    </rPh>
    <phoneticPr fontId="30"/>
  </si>
  <si>
    <t>326</t>
  </si>
  <si>
    <t>都議会議員選挙投票･開票状況（平成21～令和3年）</t>
    <rPh sb="20" eb="22">
      <t>レイワ</t>
    </rPh>
    <phoneticPr fontId="30"/>
  </si>
  <si>
    <t>31</t>
  </si>
  <si>
    <t>291</t>
  </si>
  <si>
    <t>28</t>
  </si>
  <si>
    <t>家庭内職者</t>
  </si>
  <si>
    <t>家族従業者</t>
  </si>
  <si>
    <t>ミニカー</t>
  </si>
  <si>
    <t>雇用者</t>
  </si>
  <si>
    <t>H21.7.12</t>
  </si>
  <si>
    <t>事業所税</t>
    <rPh sb="0" eb="2">
      <t>ジギョウ</t>
    </rPh>
    <rPh sb="2" eb="3">
      <t>トコロ</t>
    </rPh>
    <rPh sb="3" eb="4">
      <t>ショゼイ</t>
    </rPh>
    <phoneticPr fontId="53"/>
  </si>
  <si>
    <t>R</t>
  </si>
  <si>
    <t>16階</t>
  </si>
  <si>
    <t>C</t>
  </si>
  <si>
    <t>A～B</t>
  </si>
  <si>
    <t>女性が占める割合（％）</t>
    <rPh sb="0" eb="2">
      <t>ジョセイ</t>
    </rPh>
    <rPh sb="3" eb="4">
      <t>シ</t>
    </rPh>
    <rPh sb="6" eb="8">
      <t>ワリアイ</t>
    </rPh>
    <phoneticPr fontId="30"/>
  </si>
  <si>
    <t>民生部門</t>
    <rPh sb="0" eb="2">
      <t>ミンセイ</t>
    </rPh>
    <rPh sb="2" eb="4">
      <t>ブモン</t>
    </rPh>
    <phoneticPr fontId="30"/>
  </si>
  <si>
    <t>その他の土木建築サービス業</t>
    <rPh sb="2" eb="3">
      <t>タ</t>
    </rPh>
    <rPh sb="4" eb="6">
      <t>ドボク</t>
    </rPh>
    <rPh sb="6" eb="8">
      <t>ケンチク</t>
    </rPh>
    <rPh sb="12" eb="13">
      <t>ギョウ</t>
    </rPh>
    <phoneticPr fontId="30"/>
  </si>
  <si>
    <t>総所得金額</t>
    <rPh sb="0" eb="3">
      <t>ソウショトク</t>
    </rPh>
    <rPh sb="3" eb="5">
      <t>キンガク</t>
    </rPh>
    <phoneticPr fontId="30"/>
  </si>
  <si>
    <t>30～49㎡</t>
  </si>
  <si>
    <t>自宅外</t>
    <rPh sb="0" eb="3">
      <t>ジタクガイ</t>
    </rPh>
    <phoneticPr fontId="30"/>
  </si>
  <si>
    <t>中野駅北口～中村橋駅</t>
    <rPh sb="6" eb="8">
      <t>ナカムラ</t>
    </rPh>
    <rPh sb="8" eb="9">
      <t>ハシ</t>
    </rPh>
    <rPh sb="9" eb="10">
      <t>エキ</t>
    </rPh>
    <phoneticPr fontId="30"/>
  </si>
  <si>
    <t>新築の住宅を購入</t>
    <rPh sb="0" eb="2">
      <t>シンチク</t>
    </rPh>
    <rPh sb="3" eb="5">
      <t>ジュウタク</t>
    </rPh>
    <rPh sb="6" eb="8">
      <t>コウニュウ</t>
    </rPh>
    <phoneticPr fontId="30"/>
  </si>
  <si>
    <t>純粋持株会社</t>
    <rPh sb="0" eb="2">
      <t>ジュンスイ</t>
    </rPh>
    <rPh sb="2" eb="3">
      <t>モ</t>
    </rPh>
    <rPh sb="3" eb="4">
      <t>カブ</t>
    </rPh>
    <rPh sb="4" eb="6">
      <t>カイシャ</t>
    </rPh>
    <phoneticPr fontId="30"/>
  </si>
  <si>
    <t>その他</t>
    <rPh sb="2" eb="3">
      <t>タ</t>
    </rPh>
    <phoneticPr fontId="68"/>
  </si>
  <si>
    <t>鉄骨造</t>
    <rPh sb="0" eb="2">
      <t>テッコツ</t>
    </rPh>
    <rPh sb="2" eb="3">
      <t>ツク</t>
    </rPh>
    <phoneticPr fontId="68"/>
  </si>
  <si>
    <t>中小企業融資状況（平成27～令和2年度）</t>
    <rPh sb="14" eb="16">
      <t>レイワ</t>
    </rPh>
    <phoneticPr fontId="30"/>
  </si>
  <si>
    <t>木造</t>
  </si>
  <si>
    <t>住宅総数</t>
  </si>
  <si>
    <t>30,000
～40,000</t>
  </si>
  <si>
    <t>高10</t>
  </si>
  <si>
    <t>25,000
～30,000</t>
  </si>
  <si>
    <t>5,000
～10,000</t>
  </si>
  <si>
    <t>（普通世帯数）</t>
    <rPh sb="1" eb="3">
      <t>フツウ</t>
    </rPh>
    <rPh sb="3" eb="5">
      <t>セタイ</t>
    </rPh>
    <rPh sb="5" eb="6">
      <t>スウ</t>
    </rPh>
    <phoneticPr fontId="68"/>
  </si>
  <si>
    <t>総数</t>
    <rPh sb="0" eb="2">
      <t>ソウスウ</t>
    </rPh>
    <phoneticPr fontId="68"/>
  </si>
  <si>
    <t>中野区</t>
    <rPh sb="0" eb="1">
      <t>ナカ</t>
    </rPh>
    <rPh sb="1" eb="2">
      <t>ノ</t>
    </rPh>
    <rPh sb="2" eb="3">
      <t>ク</t>
    </rPh>
    <phoneticPr fontId="30"/>
  </si>
  <si>
    <t>55～59</t>
  </si>
  <si>
    <t>（各年4月1日現在）</t>
  </si>
  <si>
    <t>持ち家</t>
  </si>
  <si>
    <t>財務</t>
  </si>
  <si>
    <t>戸数</t>
  </si>
  <si>
    <t>建築物の数</t>
  </si>
  <si>
    <t>胃がんハイリスク診査</t>
    <rPh sb="8" eb="10">
      <t>シンサ</t>
    </rPh>
    <phoneticPr fontId="30"/>
  </si>
  <si>
    <t>整備率</t>
    <rPh sb="0" eb="1">
      <t>ヒトシ</t>
    </rPh>
    <rPh sb="1" eb="2">
      <t>ソナエ</t>
    </rPh>
    <rPh sb="2" eb="3">
      <t>リツ</t>
    </rPh>
    <phoneticPr fontId="30"/>
  </si>
  <si>
    <t>鉄骨鉄筋コンクリート造</t>
  </si>
  <si>
    <t>コンクリートブロック造</t>
  </si>
  <si>
    <t>構成員数</t>
    <rPh sb="0" eb="3">
      <t>コウセイイン</t>
    </rPh>
    <rPh sb="3" eb="4">
      <t>スウ</t>
    </rPh>
    <phoneticPr fontId="30"/>
  </si>
  <si>
    <t>（各年3月31日現在）</t>
    <rPh sb="1" eb="2">
      <t>カク</t>
    </rPh>
    <rPh sb="2" eb="3">
      <t>トシ</t>
    </rPh>
    <phoneticPr fontId="30"/>
  </si>
  <si>
    <t>鉄骨造</t>
  </si>
  <si>
    <t>59</t>
  </si>
  <si>
    <t>（生産年齢人口割合）</t>
    <rPh sb="1" eb="3">
      <t>セイサン</t>
    </rPh>
    <rPh sb="3" eb="5">
      <t>ネンレイ</t>
    </rPh>
    <rPh sb="5" eb="7">
      <t>ジンコウ</t>
    </rPh>
    <rPh sb="7" eb="9">
      <t>ワリアイ</t>
    </rPh>
    <phoneticPr fontId="30"/>
  </si>
  <si>
    <t>鉄筋コンクリート造</t>
  </si>
  <si>
    <t>木造</t>
    <rPh sb="0" eb="2">
      <t>モクゾウ</t>
    </rPh>
    <phoneticPr fontId="30"/>
  </si>
  <si>
    <t>注）　農地法4条：農地以外の土地にするため受理したもの</t>
  </si>
  <si>
    <t>令3．1．1～令3．12．31</t>
    <rPh sb="0" eb="1">
      <t>レイ</t>
    </rPh>
    <rPh sb="7" eb="8">
      <t>レイ</t>
    </rPh>
    <phoneticPr fontId="30"/>
  </si>
  <si>
    <t>八王子市</t>
    <rPh sb="0" eb="4">
      <t>ハチオウジシ</t>
    </rPh>
    <phoneticPr fontId="61"/>
  </si>
  <si>
    <t>A</t>
  </si>
  <si>
    <t>75歳以上世帯人員</t>
    <rPh sb="2" eb="3">
      <t>サイ</t>
    </rPh>
    <rPh sb="3" eb="5">
      <t>イジョウ</t>
    </rPh>
    <rPh sb="5" eb="7">
      <t>セタイ</t>
    </rPh>
    <rPh sb="7" eb="9">
      <t>ジンイン</t>
    </rPh>
    <phoneticPr fontId="30"/>
  </si>
  <si>
    <t>区内での従業・通学</t>
    <rPh sb="0" eb="1">
      <t>ク</t>
    </rPh>
    <rPh sb="1" eb="2">
      <t>ウチ</t>
    </rPh>
    <rPh sb="4" eb="5">
      <t>ジュウ</t>
    </rPh>
    <rPh sb="5" eb="6">
      <t>ギョウ</t>
    </rPh>
    <rPh sb="7" eb="8">
      <t>ツウ</t>
    </rPh>
    <rPh sb="8" eb="9">
      <t>ガク</t>
    </rPh>
    <phoneticPr fontId="61"/>
  </si>
  <si>
    <t>住宅合計</t>
    <rPh sb="0" eb="2">
      <t>ジュウタク</t>
    </rPh>
    <rPh sb="2" eb="4">
      <t>ゴウケイ</t>
    </rPh>
    <phoneticPr fontId="30"/>
  </si>
  <si>
    <t>構造</t>
    <rPh sb="0" eb="2">
      <t>コウゾウ</t>
    </rPh>
    <phoneticPr fontId="30"/>
  </si>
  <si>
    <t>水準未満の世帯</t>
  </si>
  <si>
    <t>準耐火造</t>
    <rPh sb="0" eb="1">
      <t>ジュン</t>
    </rPh>
    <rPh sb="1" eb="3">
      <t>タイカ</t>
    </rPh>
    <rPh sb="3" eb="4">
      <t>ゾウ</t>
    </rPh>
    <phoneticPr fontId="30"/>
  </si>
  <si>
    <t>上鷺宮3丁目</t>
  </si>
  <si>
    <t>耐火造</t>
    <rPh sb="0" eb="2">
      <t>タイカ</t>
    </rPh>
    <rPh sb="2" eb="3">
      <t>ゾウ</t>
    </rPh>
    <phoneticPr fontId="30"/>
  </si>
  <si>
    <t>建物構造比率</t>
    <rPh sb="0" eb="2">
      <t>タテモノ</t>
    </rPh>
    <rPh sb="2" eb="4">
      <t>コウゾウ</t>
    </rPh>
    <rPh sb="4" eb="6">
      <t>ヒリツ</t>
    </rPh>
    <phoneticPr fontId="30"/>
  </si>
  <si>
    <t>中高層化率</t>
    <rPh sb="0" eb="1">
      <t>チュウ</t>
    </rPh>
    <rPh sb="1" eb="4">
      <t>コウソウカ</t>
    </rPh>
    <rPh sb="4" eb="5">
      <t>リツ</t>
    </rPh>
    <phoneticPr fontId="30"/>
  </si>
  <si>
    <t>平均敷地面積</t>
    <rPh sb="0" eb="2">
      <t>ヘイキン</t>
    </rPh>
    <rPh sb="2" eb="4">
      <t>シキチ</t>
    </rPh>
    <rPh sb="4" eb="6">
      <t>メンセキ</t>
    </rPh>
    <phoneticPr fontId="30"/>
  </si>
  <si>
    <t>千川通り</t>
    <rPh sb="0" eb="2">
      <t>センカワ</t>
    </rPh>
    <rPh sb="2" eb="3">
      <t>ドオ</t>
    </rPh>
    <phoneticPr fontId="30"/>
  </si>
  <si>
    <t>未改良</t>
    <rPh sb="0" eb="1">
      <t>ミ</t>
    </rPh>
    <rPh sb="1" eb="3">
      <t>カイリョウ</t>
    </rPh>
    <phoneticPr fontId="30"/>
  </si>
  <si>
    <t>計</t>
    <rPh sb="0" eb="1">
      <t>ケイ</t>
    </rPh>
    <phoneticPr fontId="30"/>
  </si>
  <si>
    <t>016</t>
  </si>
  <si>
    <t>区有通路</t>
    <rPh sb="0" eb="1">
      <t>ク</t>
    </rPh>
    <rPh sb="1" eb="2">
      <t>ユウ</t>
    </rPh>
    <rPh sb="2" eb="4">
      <t>ツウロ</t>
    </rPh>
    <phoneticPr fontId="30"/>
  </si>
  <si>
    <t>△ 42</t>
  </si>
  <si>
    <t>都道</t>
    <rPh sb="0" eb="1">
      <t>ト</t>
    </rPh>
    <rPh sb="1" eb="2">
      <t>ドウ</t>
    </rPh>
    <phoneticPr fontId="30"/>
  </si>
  <si>
    <t>製造品出荷額等</t>
  </si>
  <si>
    <t>バス路線別乗車人数（平成27～令和2年度）</t>
    <rPh sb="15" eb="17">
      <t>レイワ</t>
    </rPh>
    <phoneticPr fontId="30"/>
  </si>
  <si>
    <t>年度</t>
    <rPh sb="0" eb="2">
      <t>ネンド</t>
    </rPh>
    <phoneticPr fontId="30"/>
  </si>
  <si>
    <t>ＬＥＤ灯</t>
    <rPh sb="3" eb="4">
      <t>トウ</t>
    </rPh>
    <phoneticPr fontId="30"/>
  </si>
  <si>
    <t>警視庁総務部文書課</t>
    <rPh sb="0" eb="3">
      <t>ケイシチョウ</t>
    </rPh>
    <rPh sb="3" eb="5">
      <t>ソウム</t>
    </rPh>
    <rPh sb="5" eb="6">
      <t>ブ</t>
    </rPh>
    <rPh sb="6" eb="8">
      <t>ブンショ</t>
    </rPh>
    <rPh sb="8" eb="9">
      <t>カ</t>
    </rPh>
    <phoneticPr fontId="30"/>
  </si>
  <si>
    <t>街路灯</t>
    <rPh sb="0" eb="1">
      <t>ガイ</t>
    </rPh>
    <rPh sb="1" eb="2">
      <t>ロ</t>
    </rPh>
    <rPh sb="2" eb="3">
      <t>トウ</t>
    </rPh>
    <phoneticPr fontId="30"/>
  </si>
  <si>
    <t>公衆便所</t>
  </si>
  <si>
    <t>地域支えあい推進</t>
    <rPh sb="0" eb="2">
      <t>チイキ</t>
    </rPh>
    <rPh sb="2" eb="3">
      <t>ササ</t>
    </rPh>
    <rPh sb="6" eb="8">
      <t>スイシン</t>
    </rPh>
    <phoneticPr fontId="30"/>
  </si>
  <si>
    <t>児童遊園</t>
    <rPh sb="0" eb="1">
      <t>コ</t>
    </rPh>
    <rPh sb="1" eb="2">
      <t>ワラベ</t>
    </rPh>
    <rPh sb="2" eb="3">
      <t>ユウ</t>
    </rPh>
    <rPh sb="3" eb="4">
      <t>エン</t>
    </rPh>
    <phoneticPr fontId="30"/>
  </si>
  <si>
    <t>資料　　関東バス(株)運輸部</t>
    <rPh sb="0" eb="2">
      <t>シリョウ</t>
    </rPh>
    <rPh sb="4" eb="6">
      <t>カントウ</t>
    </rPh>
    <rPh sb="8" eb="11">
      <t>カブ</t>
    </rPh>
    <rPh sb="11" eb="13">
      <t>ウンユ</t>
    </rPh>
    <rPh sb="13" eb="14">
      <t>ブ</t>
    </rPh>
    <phoneticPr fontId="61"/>
  </si>
  <si>
    <t>147</t>
  </si>
  <si>
    <t>公園</t>
  </si>
  <si>
    <t>賭博</t>
    <rPh sb="0" eb="2">
      <t>トバク</t>
    </rPh>
    <phoneticPr fontId="30"/>
  </si>
  <si>
    <t>薬剤一部負担分</t>
  </si>
  <si>
    <t>風俗犯</t>
    <rPh sb="0" eb="2">
      <t>フウゾク</t>
    </rPh>
    <rPh sb="2" eb="3">
      <t>ハン</t>
    </rPh>
    <phoneticPr fontId="30"/>
  </si>
  <si>
    <t>土地</t>
  </si>
  <si>
    <t>知能犯</t>
    <rPh sb="0" eb="3">
      <t>チノウハン</t>
    </rPh>
    <phoneticPr fontId="30"/>
  </si>
  <si>
    <t>△ 2.22</t>
  </si>
  <si>
    <t>阿佐谷線</t>
  </si>
  <si>
    <t>窃盗犯</t>
    <rPh sb="0" eb="3">
      <t>セットウハン</t>
    </rPh>
    <phoneticPr fontId="30"/>
  </si>
  <si>
    <t>夫婦，子供と両親から成る世帯</t>
  </si>
  <si>
    <t>粗暴犯</t>
    <rPh sb="0" eb="2">
      <t>ソボウ</t>
    </rPh>
    <rPh sb="2" eb="3">
      <t>ハン</t>
    </rPh>
    <phoneticPr fontId="30"/>
  </si>
  <si>
    <t>平成27年</t>
    <rPh sb="0" eb="2">
      <t>ヘイセイ</t>
    </rPh>
    <rPh sb="4" eb="5">
      <t>ネン</t>
    </rPh>
    <phoneticPr fontId="61"/>
  </si>
  <si>
    <t>負傷者数</t>
    <rPh sb="0" eb="1">
      <t>フ</t>
    </rPh>
    <rPh sb="1" eb="2">
      <t>キズ</t>
    </rPh>
    <rPh sb="2" eb="3">
      <t>モノ</t>
    </rPh>
    <rPh sb="3" eb="4">
      <t>スウ</t>
    </rPh>
    <phoneticPr fontId="30"/>
  </si>
  <si>
    <t>死亡者数</t>
    <rPh sb="0" eb="1">
      <t>シ</t>
    </rPh>
    <rPh sb="1" eb="2">
      <t>ボウ</t>
    </rPh>
    <rPh sb="2" eb="3">
      <t>シャ</t>
    </rPh>
    <rPh sb="3" eb="4">
      <t>スウ</t>
    </rPh>
    <phoneticPr fontId="30"/>
  </si>
  <si>
    <t>全区</t>
    <rPh sb="0" eb="1">
      <t>ゼン</t>
    </rPh>
    <rPh sb="1" eb="2">
      <t>ク</t>
    </rPh>
    <phoneticPr fontId="30"/>
  </si>
  <si>
    <t>自然発火</t>
    <rPh sb="0" eb="2">
      <t>シゼン</t>
    </rPh>
    <rPh sb="2" eb="4">
      <t>ハッカ</t>
    </rPh>
    <phoneticPr fontId="30"/>
  </si>
  <si>
    <t>職員数　</t>
  </si>
  <si>
    <t>仮設小屋</t>
  </si>
  <si>
    <t>浴場</t>
  </si>
  <si>
    <t>注）　本表は建築基準法の規定により建築主から知事に届出のあった建築工事届により着工住宅を工事別に分類したもので，「新設」とは建築物の新築・増築又は改築によって住宅の戸が新たに造られるものである。</t>
    <rPh sb="44" eb="46">
      <t>コウジ</t>
    </rPh>
    <phoneticPr fontId="30"/>
  </si>
  <si>
    <t>娯楽施設</t>
  </si>
  <si>
    <t>住宅</t>
    <rPh sb="0" eb="2">
      <t>ジュウタク</t>
    </rPh>
    <phoneticPr fontId="30"/>
  </si>
  <si>
    <t>学校</t>
  </si>
  <si>
    <t>2028年</t>
    <rPh sb="4" eb="5">
      <t>ネン</t>
    </rPh>
    <phoneticPr fontId="30"/>
  </si>
  <si>
    <t>江原町3丁目</t>
  </si>
  <si>
    <t>（各地区の割合）</t>
    <rPh sb="1" eb="4">
      <t>カクチク</t>
    </rPh>
    <rPh sb="5" eb="7">
      <t>ワリアイ</t>
    </rPh>
    <phoneticPr fontId="30"/>
  </si>
  <si>
    <t>総合危険度</t>
    <rPh sb="2" eb="5">
      <t>キケンド</t>
    </rPh>
    <phoneticPr fontId="30"/>
  </si>
  <si>
    <t>道路実延長1）</t>
    <rPh sb="0" eb="2">
      <t>ドウロ</t>
    </rPh>
    <rPh sb="2" eb="3">
      <t>ジツ</t>
    </rPh>
    <rPh sb="3" eb="5">
      <t>エンチョウ</t>
    </rPh>
    <phoneticPr fontId="30"/>
  </si>
  <si>
    <t>町丁目名</t>
  </si>
  <si>
    <t>52D</t>
  </si>
  <si>
    <t>小型車</t>
    <rPh sb="0" eb="3">
      <t>コガタシャ</t>
    </rPh>
    <phoneticPr fontId="30"/>
  </si>
  <si>
    <t>施設</t>
    <rPh sb="0" eb="1">
      <t>シ</t>
    </rPh>
    <rPh sb="1" eb="2">
      <t>セツ</t>
    </rPh>
    <phoneticPr fontId="30"/>
  </si>
  <si>
    <t>交通量</t>
    <rPh sb="0" eb="2">
      <t>コウツウ</t>
    </rPh>
    <rPh sb="2" eb="3">
      <t>リョウ</t>
    </rPh>
    <phoneticPr fontId="30"/>
  </si>
  <si>
    <t>測定期日</t>
    <rPh sb="0" eb="2">
      <t>ソクテイ</t>
    </rPh>
    <rPh sb="2" eb="4">
      <t>キジツ</t>
    </rPh>
    <phoneticPr fontId="30"/>
  </si>
  <si>
    <t>注）　婚姻・離婚は非本籍分も含む。</t>
    <rPh sb="0" eb="1">
      <t>チュウ</t>
    </rPh>
    <rPh sb="3" eb="5">
      <t>コンイン</t>
    </rPh>
    <rPh sb="6" eb="8">
      <t>リコン</t>
    </rPh>
    <rPh sb="9" eb="10">
      <t>ヒ</t>
    </rPh>
    <rPh sb="10" eb="12">
      <t>ホンセキ</t>
    </rPh>
    <rPh sb="12" eb="13">
      <t>ブン</t>
    </rPh>
    <rPh sb="14" eb="15">
      <t>フク</t>
    </rPh>
    <phoneticPr fontId="55"/>
  </si>
  <si>
    <t>道路名</t>
    <rPh sb="0" eb="1">
      <t>ミチ</t>
    </rPh>
    <rPh sb="1" eb="2">
      <t>ミチ</t>
    </rPh>
    <rPh sb="2" eb="3">
      <t>メイ</t>
    </rPh>
    <phoneticPr fontId="30"/>
  </si>
  <si>
    <t>資料　中野区「健康福祉部事業概要」</t>
    <rPh sb="0" eb="2">
      <t>シリョウ</t>
    </rPh>
    <rPh sb="3" eb="5">
      <t>ナカノ</t>
    </rPh>
    <rPh sb="7" eb="9">
      <t>ケンコウ</t>
    </rPh>
    <rPh sb="9" eb="11">
      <t>フクシ</t>
    </rPh>
    <rPh sb="11" eb="12">
      <t>ブ</t>
    </rPh>
    <rPh sb="12" eb="14">
      <t>ジギョウ</t>
    </rPh>
    <rPh sb="14" eb="16">
      <t>ガイヨウ</t>
    </rPh>
    <phoneticPr fontId="30"/>
  </si>
  <si>
    <t>50ｃｃ以下</t>
    <rPh sb="4" eb="6">
      <t>イカ</t>
    </rPh>
    <phoneticPr fontId="30"/>
  </si>
  <si>
    <t>90ｃｃ以下</t>
    <rPh sb="4" eb="6">
      <t>イカ</t>
    </rPh>
    <phoneticPr fontId="30"/>
  </si>
  <si>
    <t>原付二種</t>
    <rPh sb="0" eb="2">
      <t>ゲンツキ</t>
    </rPh>
    <rPh sb="2" eb="4">
      <t>ニシュ</t>
    </rPh>
    <phoneticPr fontId="30"/>
  </si>
  <si>
    <t>小型二輪</t>
    <rPh sb="0" eb="2">
      <t>コガタ</t>
    </rPh>
    <rPh sb="2" eb="4">
      <t>ニリン</t>
    </rPh>
    <phoneticPr fontId="30"/>
  </si>
  <si>
    <t>令和元年度</t>
  </si>
  <si>
    <t>普通</t>
    <rPh sb="0" eb="2">
      <t>フツウ</t>
    </rPh>
    <phoneticPr fontId="30"/>
  </si>
  <si>
    <t>繰入金</t>
    <rPh sb="0" eb="3">
      <t>クリイレキン</t>
    </rPh>
    <phoneticPr fontId="53"/>
  </si>
  <si>
    <t>乗用車</t>
    <rPh sb="0" eb="3">
      <t>ジョウヨウシャ</t>
    </rPh>
    <phoneticPr fontId="30"/>
  </si>
  <si>
    <t>東京メトロ丸の内線</t>
    <rPh sb="0" eb="2">
      <t>トウキョウ</t>
    </rPh>
    <rPh sb="5" eb="6">
      <t>マル</t>
    </rPh>
    <rPh sb="7" eb="8">
      <t>ウチ</t>
    </rPh>
    <rPh sb="8" eb="9">
      <t>セン</t>
    </rPh>
    <phoneticPr fontId="30"/>
  </si>
  <si>
    <t>新中野</t>
    <rPh sb="0" eb="3">
      <t>シンナカノ</t>
    </rPh>
    <phoneticPr fontId="30"/>
  </si>
  <si>
    <t>財政力指数</t>
    <rPh sb="0" eb="3">
      <t>ザイセイリョク</t>
    </rPh>
    <rPh sb="3" eb="5">
      <t>シスウ</t>
    </rPh>
    <phoneticPr fontId="30"/>
  </si>
  <si>
    <t>日大線</t>
  </si>
  <si>
    <t>赤羽線</t>
  </si>
  <si>
    <t>中野駅北口～吉祥寺駅</t>
  </si>
  <si>
    <t>中野駅北口～江古田駅</t>
  </si>
  <si>
    <t>聖堂線</t>
  </si>
  <si>
    <t>中野駅～永福町</t>
  </si>
  <si>
    <t>平成29年</t>
    <rPh sb="0" eb="2">
      <t>ヘイセイ</t>
    </rPh>
    <rPh sb="4" eb="5">
      <t>ネン</t>
    </rPh>
    <phoneticPr fontId="30"/>
  </si>
  <si>
    <t>永福町～新宿駅西口</t>
  </si>
  <si>
    <t>方南線</t>
  </si>
  <si>
    <t>練馬線</t>
  </si>
  <si>
    <t>初台線</t>
  </si>
  <si>
    <t>65歳以上世帯員のいる一般世帯</t>
    <rPh sb="2" eb="5">
      <t>サイイジョウ</t>
    </rPh>
    <rPh sb="5" eb="8">
      <t>セタイイン</t>
    </rPh>
    <rPh sb="11" eb="13">
      <t>イッパン</t>
    </rPh>
    <rPh sb="13" eb="15">
      <t>セタイ</t>
    </rPh>
    <phoneticPr fontId="30"/>
  </si>
  <si>
    <t>068</t>
  </si>
  <si>
    <t>△ 19</t>
  </si>
  <si>
    <t>第2次産業人口</t>
    <rPh sb="0" eb="1">
      <t>ダイ</t>
    </rPh>
    <rPh sb="2" eb="3">
      <t>ジ</t>
    </rPh>
    <rPh sb="3" eb="5">
      <t>サンギョウ</t>
    </rPh>
    <rPh sb="5" eb="7">
      <t>ジンコウ</t>
    </rPh>
    <phoneticPr fontId="30"/>
  </si>
  <si>
    <t>幡代線</t>
  </si>
  <si>
    <t>赤羽駅東口～高円寺駅北口</t>
  </si>
  <si>
    <t>中野線</t>
  </si>
  <si>
    <t>ふんじん</t>
  </si>
  <si>
    <t>観察・資料活用の技能・表現</t>
    <rPh sb="0" eb="2">
      <t>カンサツ</t>
    </rPh>
    <rPh sb="3" eb="5">
      <t>シリョウ</t>
    </rPh>
    <rPh sb="5" eb="7">
      <t>カツヨウ</t>
    </rPh>
    <rPh sb="8" eb="10">
      <t>ギノウ</t>
    </rPh>
    <rPh sb="11" eb="13">
      <t>ヒョウゲン</t>
    </rPh>
    <phoneticPr fontId="30"/>
  </si>
  <si>
    <t>昼間人口</t>
  </si>
  <si>
    <t>ばい煙</t>
    <rPh sb="2" eb="3">
      <t>ケムリ</t>
    </rPh>
    <phoneticPr fontId="30"/>
  </si>
  <si>
    <t>建設</t>
    <rPh sb="0" eb="2">
      <t>ケンセツ</t>
    </rPh>
    <phoneticPr fontId="30"/>
  </si>
  <si>
    <t>中野1丁目</t>
  </si>
  <si>
    <t>悪臭</t>
    <rPh sb="0" eb="2">
      <t>アクシュウ</t>
    </rPh>
    <phoneticPr fontId="30"/>
  </si>
  <si>
    <t>拠点回収</t>
    <rPh sb="0" eb="2">
      <t>キョテン</t>
    </rPh>
    <rPh sb="2" eb="4">
      <t>カイシュウ</t>
    </rPh>
    <phoneticPr fontId="30"/>
  </si>
  <si>
    <t>70,000
～80,000</t>
  </si>
  <si>
    <t>粗大</t>
    <rPh sb="0" eb="2">
      <t>ソダイ</t>
    </rPh>
    <phoneticPr fontId="30"/>
  </si>
  <si>
    <t>不燃</t>
    <rPh sb="0" eb="2">
      <t>フネン</t>
    </rPh>
    <phoneticPr fontId="30"/>
  </si>
  <si>
    <t>貨物運送取扱業（集配利用運送業を除く）</t>
  </si>
  <si>
    <t>夜</t>
    <rPh sb="0" eb="1">
      <t>ヨル</t>
    </rPh>
    <phoneticPr fontId="30"/>
  </si>
  <si>
    <t>昼</t>
    <rPh sb="0" eb="1">
      <t>ヒル</t>
    </rPh>
    <phoneticPr fontId="30"/>
  </si>
  <si>
    <t>振動（デシベル）</t>
    <rPh sb="0" eb="2">
      <t>シンドウ</t>
    </rPh>
    <phoneticPr fontId="30"/>
  </si>
  <si>
    <t>騒音（デシベル）</t>
    <rPh sb="0" eb="2">
      <t>ソウオン</t>
    </rPh>
    <phoneticPr fontId="30"/>
  </si>
  <si>
    <t>2年</t>
  </si>
  <si>
    <t>（老年人口割合）</t>
    <rPh sb="1" eb="3">
      <t>ロウネン</t>
    </rPh>
    <rPh sb="3" eb="5">
      <t>ジンコウ</t>
    </rPh>
    <rPh sb="5" eb="7">
      <t>ワリアイ</t>
    </rPh>
    <phoneticPr fontId="30"/>
  </si>
  <si>
    <t>宿33</t>
  </si>
  <si>
    <t>△ 1.38</t>
  </si>
  <si>
    <t>収納額</t>
    <rPh sb="0" eb="2">
      <t>シュウノウ</t>
    </rPh>
    <rPh sb="2" eb="3">
      <t>ガク</t>
    </rPh>
    <phoneticPr fontId="30"/>
  </si>
  <si>
    <t>調定額</t>
    <rPh sb="0" eb="3">
      <t>チョウテイガク</t>
    </rPh>
    <phoneticPr fontId="30"/>
  </si>
  <si>
    <t>測量業</t>
    <rPh sb="0" eb="2">
      <t>ソクリョウ</t>
    </rPh>
    <rPh sb="2" eb="3">
      <t>ギョウ</t>
    </rPh>
    <phoneticPr fontId="30"/>
  </si>
  <si>
    <t>収納状況</t>
    <rPh sb="0" eb="2">
      <t>シュウノウ</t>
    </rPh>
    <rPh sb="2" eb="4">
      <t>ジョウキョウ</t>
    </rPh>
    <phoneticPr fontId="30"/>
  </si>
  <si>
    <t>要介護1</t>
    <rPh sb="0" eb="3">
      <t>ヨウカイゴ</t>
    </rPh>
    <phoneticPr fontId="30"/>
  </si>
  <si>
    <t>要支援2</t>
    <rPh sb="0" eb="1">
      <t>ヨウ</t>
    </rPh>
    <rPh sb="1" eb="2">
      <t>ササ</t>
    </rPh>
    <rPh sb="2" eb="3">
      <t>エン</t>
    </rPh>
    <phoneticPr fontId="30"/>
  </si>
  <si>
    <t>公明党
議員団</t>
  </si>
  <si>
    <t>被保険者数</t>
    <rPh sb="0" eb="1">
      <t>ヒ</t>
    </rPh>
    <rPh sb="1" eb="4">
      <t>ホケンシャ</t>
    </rPh>
    <rPh sb="4" eb="5">
      <t>スウ</t>
    </rPh>
    <phoneticPr fontId="30"/>
  </si>
  <si>
    <t>93</t>
  </si>
  <si>
    <t>給付状況</t>
    <rPh sb="0" eb="2">
      <t>キュウフ</t>
    </rPh>
    <rPh sb="2" eb="4">
      <t>ジョウキョウ</t>
    </rPh>
    <phoneticPr fontId="30"/>
  </si>
  <si>
    <t>医療費</t>
    <rPh sb="0" eb="2">
      <t>イリョウ</t>
    </rPh>
    <rPh sb="2" eb="3">
      <t>ヒ</t>
    </rPh>
    <phoneticPr fontId="30"/>
  </si>
  <si>
    <t>総額</t>
    <rPh sb="0" eb="2">
      <t>ソウガク</t>
    </rPh>
    <phoneticPr fontId="30"/>
  </si>
  <si>
    <t>受診件数</t>
    <rPh sb="0" eb="2">
      <t>ジュシンシャ</t>
    </rPh>
    <rPh sb="2" eb="4">
      <t>ケンスウ</t>
    </rPh>
    <phoneticPr fontId="30"/>
  </si>
  <si>
    <t>被保険者数</t>
    <rPh sb="0" eb="4">
      <t>ヒホケンシャ</t>
    </rPh>
    <rPh sb="4" eb="5">
      <t>スウ</t>
    </rPh>
    <phoneticPr fontId="30"/>
  </si>
  <si>
    <t>特定入所者介護
サービス等給付</t>
    <rPh sb="0" eb="2">
      <t>トクテイ</t>
    </rPh>
    <rPh sb="2" eb="5">
      <t>ニュウショシャ</t>
    </rPh>
    <rPh sb="5" eb="7">
      <t>カイゴ</t>
    </rPh>
    <rPh sb="12" eb="13">
      <t>トウ</t>
    </rPh>
    <rPh sb="13" eb="15">
      <t>キュウフ</t>
    </rPh>
    <phoneticPr fontId="30"/>
  </si>
  <si>
    <t>共同住宅（非木造）</t>
  </si>
  <si>
    <t>国保優先</t>
    <rPh sb="0" eb="2">
      <t>コクホ</t>
    </rPh>
    <rPh sb="2" eb="4">
      <t>ユウセン</t>
    </rPh>
    <phoneticPr fontId="30"/>
  </si>
  <si>
    <t>他法負担分</t>
  </si>
  <si>
    <t>総数</t>
    <rPh sb="0" eb="1">
      <t>ソウ</t>
    </rPh>
    <rPh sb="1" eb="2">
      <t>カズ</t>
    </rPh>
    <phoneticPr fontId="30"/>
  </si>
  <si>
    <t>18歳未満</t>
    <rPh sb="2" eb="3">
      <t>サイ</t>
    </rPh>
    <rPh sb="3" eb="5">
      <t>ミマン</t>
    </rPh>
    <phoneticPr fontId="30"/>
  </si>
  <si>
    <t>18歳以上</t>
    <rPh sb="2" eb="3">
      <t>サイ</t>
    </rPh>
    <rPh sb="3" eb="5">
      <t>イジョウ</t>
    </rPh>
    <phoneticPr fontId="30"/>
  </si>
  <si>
    <t>23</t>
  </si>
  <si>
    <t>夫婦と両親からなる世帯</t>
    <rPh sb="0" eb="2">
      <t>フウフ</t>
    </rPh>
    <rPh sb="3" eb="5">
      <t>リョウシン</t>
    </rPh>
    <rPh sb="9" eb="11">
      <t>セタイ</t>
    </rPh>
    <phoneticPr fontId="30"/>
  </si>
  <si>
    <t>下肢</t>
  </si>
  <si>
    <t>上肢</t>
  </si>
  <si>
    <t>興行場</t>
    <rPh sb="0" eb="2">
      <t>コウギョウ</t>
    </rPh>
    <rPh sb="2" eb="3">
      <t>ジョウ</t>
    </rPh>
    <phoneticPr fontId="30"/>
  </si>
  <si>
    <t>内部</t>
  </si>
  <si>
    <t>心疾患</t>
    <rPh sb="0" eb="3">
      <t>シンシッカン</t>
    </rPh>
    <phoneticPr fontId="30"/>
  </si>
  <si>
    <t>立ち幅とび</t>
    <rPh sb="0" eb="1">
      <t>タ</t>
    </rPh>
    <rPh sb="2" eb="3">
      <t>ハバ</t>
    </rPh>
    <phoneticPr fontId="30"/>
  </si>
  <si>
    <t>視覚</t>
  </si>
  <si>
    <t>従業地･通学地による常住市区町村別15歳以上就業者数及び15歳以上通学者数（平成27年10月1日）</t>
  </si>
  <si>
    <t>納付率（％）</t>
    <rPh sb="0" eb="2">
      <t>ノウフ</t>
    </rPh>
    <rPh sb="2" eb="3">
      <t>リツ</t>
    </rPh>
    <phoneticPr fontId="30"/>
  </si>
  <si>
    <t>船舶製造・修理業，舶用機関製造業</t>
  </si>
  <si>
    <t>△ 232</t>
  </si>
  <si>
    <t>納付月数</t>
    <rPh sb="0" eb="2">
      <t>ノウフ</t>
    </rPh>
    <rPh sb="2" eb="3">
      <t>ゲツ</t>
    </rPh>
    <rPh sb="3" eb="4">
      <t>スウ</t>
    </rPh>
    <phoneticPr fontId="30"/>
  </si>
  <si>
    <t>納付対象月数</t>
    <rPh sb="0" eb="2">
      <t>ノウフ</t>
    </rPh>
    <rPh sb="2" eb="4">
      <t>タイショウ</t>
    </rPh>
    <rPh sb="4" eb="5">
      <t>ゲツ</t>
    </rPh>
    <rPh sb="5" eb="6">
      <t>スウ</t>
    </rPh>
    <phoneticPr fontId="30"/>
  </si>
  <si>
    <t>上高田3丁目</t>
  </si>
  <si>
    <t>寡婦</t>
    <rPh sb="0" eb="2">
      <t>カフ</t>
    </rPh>
    <phoneticPr fontId="30"/>
  </si>
  <si>
    <t>資料　東京都総務局統計部人口統計課「学校基本調査報告」</t>
  </si>
  <si>
    <t>70B</t>
  </si>
  <si>
    <t>遺児</t>
    <rPh sb="0" eb="2">
      <t>イジ</t>
    </rPh>
    <phoneticPr fontId="30"/>
  </si>
  <si>
    <t>山手通り</t>
  </si>
  <si>
    <t>障害給付</t>
    <rPh sb="0" eb="2">
      <t>ショウガイ</t>
    </rPh>
    <rPh sb="2" eb="4">
      <t>キュウフ</t>
    </rPh>
    <phoneticPr fontId="30"/>
  </si>
  <si>
    <t>道路旅客
運送業</t>
    <rPh sb="2" eb="4">
      <t>リョカク</t>
    </rPh>
    <rPh sb="5" eb="8">
      <t>ウンソウギョウ</t>
    </rPh>
    <phoneticPr fontId="30"/>
  </si>
  <si>
    <t>老齢給付</t>
    <rPh sb="0" eb="2">
      <t>ロウレイ</t>
    </rPh>
    <rPh sb="2" eb="4">
      <t>キュウフ</t>
    </rPh>
    <phoneticPr fontId="30"/>
  </si>
  <si>
    <t>資料 中野区「選挙の記録」</t>
    <rPh sb="3" eb="6">
      <t>ナカノク</t>
    </rPh>
    <rPh sb="7" eb="9">
      <t>センキョ</t>
    </rPh>
    <rPh sb="10" eb="12">
      <t>キロク</t>
    </rPh>
    <phoneticPr fontId="30"/>
  </si>
  <si>
    <t>72E</t>
  </si>
  <si>
    <t>福祉年金</t>
    <rPh sb="0" eb="2">
      <t>フクシ</t>
    </rPh>
    <rPh sb="2" eb="4">
      <t>ネンキン</t>
    </rPh>
    <phoneticPr fontId="30"/>
  </si>
  <si>
    <t>一般負傷</t>
    <rPh sb="0" eb="2">
      <t>イッパン</t>
    </rPh>
    <rPh sb="2" eb="4">
      <t>フショウ</t>
    </rPh>
    <phoneticPr fontId="57"/>
  </si>
  <si>
    <t>拠出制年金</t>
    <rPh sb="0" eb="2">
      <t>キョシュツ</t>
    </rPh>
    <rPh sb="2" eb="3">
      <t>セイ</t>
    </rPh>
    <rPh sb="3" eb="5">
      <t>ネンキン</t>
    </rPh>
    <phoneticPr fontId="30"/>
  </si>
  <si>
    <t>教育扶助</t>
  </si>
  <si>
    <t>住宅扶助</t>
  </si>
  <si>
    <t>人員</t>
  </si>
  <si>
    <t>大和町2丁目</t>
  </si>
  <si>
    <t>住宅扶助</t>
    <rPh sb="0" eb="2">
      <t>ジュウタク</t>
    </rPh>
    <rPh sb="2" eb="4">
      <t>フジョ</t>
    </rPh>
    <phoneticPr fontId="30"/>
  </si>
  <si>
    <t>13.0ｍ以上</t>
  </si>
  <si>
    <t>無所属</t>
  </si>
  <si>
    <t>医療扶助</t>
  </si>
  <si>
    <t>立憲民主党</t>
    <rPh sb="0" eb="2">
      <t>リッケン</t>
    </rPh>
    <rPh sb="2" eb="5">
      <t>ミンシュトウ</t>
    </rPh>
    <phoneticPr fontId="30"/>
  </si>
  <si>
    <t>医療扶助</t>
    <rPh sb="0" eb="2">
      <t>イリョウフジョ</t>
    </rPh>
    <phoneticPr fontId="30"/>
  </si>
  <si>
    <t>介護扶助</t>
    <rPh sb="0" eb="2">
      <t>カイゴ</t>
    </rPh>
    <phoneticPr fontId="30"/>
  </si>
  <si>
    <t>私立〔人）</t>
    <rPh sb="0" eb="2">
      <t>シリツ</t>
    </rPh>
    <rPh sb="3" eb="4">
      <t>ニン</t>
    </rPh>
    <phoneticPr fontId="30"/>
  </si>
  <si>
    <t>実施日数</t>
    <rPh sb="0" eb="2">
      <t>ジッシ</t>
    </rPh>
    <rPh sb="2" eb="4">
      <t>ニッスウ</t>
    </rPh>
    <phoneticPr fontId="30"/>
  </si>
  <si>
    <t>自殺</t>
    <rPh sb="0" eb="2">
      <t>ジサツ</t>
    </rPh>
    <phoneticPr fontId="30"/>
  </si>
  <si>
    <t>死亡数</t>
    <rPh sb="0" eb="3">
      <t>シボウスウ</t>
    </rPh>
    <phoneticPr fontId="30"/>
  </si>
  <si>
    <t>人数</t>
    <rPh sb="0" eb="2">
      <t>ニンズウ</t>
    </rPh>
    <phoneticPr fontId="30"/>
  </si>
  <si>
    <t>一般病院</t>
    <rPh sb="0" eb="2">
      <t>イッパン</t>
    </rPh>
    <rPh sb="2" eb="4">
      <t>ビョウイン</t>
    </rPh>
    <phoneticPr fontId="30"/>
  </si>
  <si>
    <t>結核療養所</t>
    <rPh sb="0" eb="2">
      <t>ケッカク</t>
    </rPh>
    <rPh sb="2" eb="4">
      <t>リョウヨウ</t>
    </rPh>
    <rPh sb="4" eb="5">
      <t>ジョ</t>
    </rPh>
    <phoneticPr fontId="30"/>
  </si>
  <si>
    <t>療養病床</t>
    <rPh sb="0" eb="2">
      <t>リョウヨウ</t>
    </rPh>
    <rPh sb="2" eb="4">
      <t>ビョウショウ</t>
    </rPh>
    <phoneticPr fontId="30"/>
  </si>
  <si>
    <t>感染症病床</t>
    <rPh sb="0" eb="3">
      <t>カンセンショウ</t>
    </rPh>
    <rPh sb="3" eb="5">
      <t>ビョウショウ</t>
    </rPh>
    <phoneticPr fontId="30"/>
  </si>
  <si>
    <t>結核病床</t>
    <rPh sb="0" eb="2">
      <t>ケッカク</t>
    </rPh>
    <rPh sb="2" eb="4">
      <t>ビョウショウ</t>
    </rPh>
    <phoneticPr fontId="30"/>
  </si>
  <si>
    <t>一般診療所</t>
    <rPh sb="0" eb="2">
      <t>イッパン</t>
    </rPh>
    <rPh sb="2" eb="5">
      <t>シンリョウジョ</t>
    </rPh>
    <phoneticPr fontId="30"/>
  </si>
  <si>
    <t>対象者数</t>
    <rPh sb="0" eb="2">
      <t>タイショウ</t>
    </rPh>
    <rPh sb="2" eb="3">
      <t>シャ</t>
    </rPh>
    <rPh sb="3" eb="4">
      <t>スウ</t>
    </rPh>
    <phoneticPr fontId="30"/>
  </si>
  <si>
    <t>食品製造業</t>
    <rPh sb="0" eb="2">
      <t>ショクヒン</t>
    </rPh>
    <rPh sb="2" eb="5">
      <t>セイゾウギョウ</t>
    </rPh>
    <phoneticPr fontId="30"/>
  </si>
  <si>
    <t>食肉販売業</t>
    <rPh sb="0" eb="2">
      <t>ショクニク</t>
    </rPh>
    <rPh sb="2" eb="5">
      <t>ハンバイギョウ</t>
    </rPh>
    <phoneticPr fontId="30"/>
  </si>
  <si>
    <t>氷雪販売業</t>
    <rPh sb="0" eb="2">
      <t>ヒョウセツ</t>
    </rPh>
    <rPh sb="2" eb="5">
      <t>ハンバイギョウ</t>
    </rPh>
    <phoneticPr fontId="30"/>
  </si>
  <si>
    <t>79A</t>
  </si>
  <si>
    <t>喫茶店</t>
    <rPh sb="0" eb="3">
      <t>キッサテン</t>
    </rPh>
    <phoneticPr fontId="30"/>
  </si>
  <si>
    <t>コインシャワー</t>
  </si>
  <si>
    <t>墓地等</t>
    <rPh sb="0" eb="3">
      <t>ボチトウ</t>
    </rPh>
    <phoneticPr fontId="30"/>
  </si>
  <si>
    <t>公務執行妨害</t>
    <rPh sb="0" eb="2">
      <t>コウム</t>
    </rPh>
    <rPh sb="2" eb="4">
      <t>シッコウ</t>
    </rPh>
    <rPh sb="4" eb="6">
      <t>ボウガイ</t>
    </rPh>
    <phoneticPr fontId="30"/>
  </si>
  <si>
    <t>004</t>
  </si>
  <si>
    <t>旅館業</t>
    <rPh sb="0" eb="3">
      <t>リョカンギョウ</t>
    </rPh>
    <phoneticPr fontId="30"/>
  </si>
  <si>
    <t>（単位：ｔ）</t>
  </si>
  <si>
    <t>クリーニング所</t>
    <rPh sb="6" eb="7">
      <t>ショ</t>
    </rPh>
    <phoneticPr fontId="30"/>
  </si>
  <si>
    <t>美容所</t>
    <rPh sb="0" eb="2">
      <t>ビヨウ</t>
    </rPh>
    <rPh sb="2" eb="3">
      <t>ショ</t>
    </rPh>
    <phoneticPr fontId="30"/>
  </si>
  <si>
    <t>令和2年度</t>
    <rPh sb="0" eb="2">
      <t>レイワ</t>
    </rPh>
    <rPh sb="3" eb="4">
      <t>トシ</t>
    </rPh>
    <phoneticPr fontId="30"/>
  </si>
  <si>
    <t>理容所</t>
    <rPh sb="0" eb="2">
      <t>リヨウ</t>
    </rPh>
    <rPh sb="2" eb="3">
      <t>ショ</t>
    </rPh>
    <phoneticPr fontId="30"/>
  </si>
  <si>
    <t>注）　15歳から49歳までの女子の年齢別出生率を合計したもので，1人の女子が一生の間に生む平均子ども数に相当する。</t>
    <rPh sb="0" eb="1">
      <t>チュウ</t>
    </rPh>
    <rPh sb="5" eb="6">
      <t>サイ</t>
    </rPh>
    <rPh sb="10" eb="11">
      <t>サイ</t>
    </rPh>
    <rPh sb="14" eb="16">
      <t>ジョシ</t>
    </rPh>
    <rPh sb="17" eb="19">
      <t>ネンレイ</t>
    </rPh>
    <rPh sb="19" eb="20">
      <t>ベツ</t>
    </rPh>
    <rPh sb="20" eb="22">
      <t>シュッショウ</t>
    </rPh>
    <rPh sb="22" eb="23">
      <t>リツ</t>
    </rPh>
    <rPh sb="24" eb="26">
      <t>ゴウケイ</t>
    </rPh>
    <phoneticPr fontId="30"/>
  </si>
  <si>
    <t>総数</t>
    <rPh sb="0" eb="2">
      <t>ソウスウ</t>
    </rPh>
    <phoneticPr fontId="74"/>
  </si>
  <si>
    <t>平均</t>
  </si>
  <si>
    <t>成人</t>
    <rPh sb="0" eb="2">
      <t>セイジン</t>
    </rPh>
    <phoneticPr fontId="30"/>
  </si>
  <si>
    <t>高校生</t>
    <rPh sb="0" eb="3">
      <t>コウコウセイ</t>
    </rPh>
    <phoneticPr fontId="30"/>
  </si>
  <si>
    <t>　　　0歳児，3歳児，4歳以上児については，当該児保育を実施している保育園数</t>
    <rPh sb="13" eb="15">
      <t>イジョウ</t>
    </rPh>
    <phoneticPr fontId="30"/>
  </si>
  <si>
    <t>小学生</t>
    <rPh sb="0" eb="3">
      <t>ショウガクセイ</t>
    </rPh>
    <phoneticPr fontId="30"/>
  </si>
  <si>
    <t>児童館利用状況</t>
    <rPh sb="0" eb="3">
      <t>ジドウカン</t>
    </rPh>
    <rPh sb="3" eb="5">
      <t>リヨウ</t>
    </rPh>
    <rPh sb="5" eb="7">
      <t>ジョウキョウ</t>
    </rPh>
    <phoneticPr fontId="30"/>
  </si>
  <si>
    <t>昭和5年</t>
    <rPh sb="0" eb="1">
      <t>アキラ</t>
    </rPh>
    <rPh sb="1" eb="2">
      <t>ワ</t>
    </rPh>
    <rPh sb="3" eb="4">
      <t>ネン</t>
    </rPh>
    <phoneticPr fontId="30"/>
  </si>
  <si>
    <t>定員</t>
    <rPh sb="0" eb="2">
      <t>テイイン</t>
    </rPh>
    <phoneticPr fontId="30"/>
  </si>
  <si>
    <t>注6）　一般職に属する職員である。</t>
  </si>
  <si>
    <t>クラブ数</t>
    <rPh sb="3" eb="4">
      <t>スウ</t>
    </rPh>
    <phoneticPr fontId="30"/>
  </si>
  <si>
    <t>民間学童クラブ在籍状況</t>
    <rPh sb="0" eb="2">
      <t>ミンカン</t>
    </rPh>
    <rPh sb="2" eb="4">
      <t>ガクドウ</t>
    </rPh>
    <rPh sb="7" eb="9">
      <t>ザイセキ</t>
    </rPh>
    <rPh sb="9" eb="11">
      <t>ジョウキョウ</t>
    </rPh>
    <phoneticPr fontId="30"/>
  </si>
  <si>
    <t>荻04</t>
  </si>
  <si>
    <t>　　　平成29年度より復興特別法人税は、その他の項目に合算され、算出されている。</t>
    <rPh sb="3" eb="5">
      <t>ヘイセイ</t>
    </rPh>
    <rPh sb="7" eb="9">
      <t>ネンド</t>
    </rPh>
    <rPh sb="11" eb="13">
      <t>フッコウ</t>
    </rPh>
    <rPh sb="13" eb="15">
      <t>トクベツ</t>
    </rPh>
    <rPh sb="15" eb="18">
      <t>ホウジンゼイ</t>
    </rPh>
    <rPh sb="22" eb="23">
      <t>タ</t>
    </rPh>
    <rPh sb="24" eb="26">
      <t>コウモク</t>
    </rPh>
    <rPh sb="27" eb="29">
      <t>ガッサン</t>
    </rPh>
    <rPh sb="32" eb="34">
      <t>サンシュツ</t>
    </rPh>
    <phoneticPr fontId="30"/>
  </si>
  <si>
    <t>学童クラブ利用状況</t>
    <rPh sb="0" eb="2">
      <t>ガクドウ</t>
    </rPh>
    <rPh sb="5" eb="7">
      <t>リヨウ</t>
    </rPh>
    <rPh sb="7" eb="9">
      <t>ジョウキョウ</t>
    </rPh>
    <phoneticPr fontId="30"/>
  </si>
  <si>
    <t>教員数（本務者）</t>
    <rPh sb="0" eb="3">
      <t>キョウインスウ</t>
    </rPh>
    <rPh sb="4" eb="6">
      <t>ホンム</t>
    </rPh>
    <rPh sb="6" eb="7">
      <t>ジャ</t>
    </rPh>
    <phoneticPr fontId="30"/>
  </si>
  <si>
    <t>路線距離（キロ）</t>
  </si>
  <si>
    <t>3歳</t>
    <rPh sb="1" eb="2">
      <t>サイ</t>
    </rPh>
    <phoneticPr fontId="30"/>
  </si>
  <si>
    <t>出荷額等</t>
  </si>
  <si>
    <t>重傷事故</t>
    <rPh sb="0" eb="2">
      <t>ジュウショウ</t>
    </rPh>
    <rPh sb="2" eb="4">
      <t>ジコ</t>
    </rPh>
    <phoneticPr fontId="30"/>
  </si>
  <si>
    <t>日野市</t>
    <rPh sb="0" eb="3">
      <t>ヒノシ</t>
    </rPh>
    <phoneticPr fontId="61"/>
  </si>
  <si>
    <t>注）施術所の内訳に出張業を含む</t>
    <rPh sb="0" eb="1">
      <t>チュウ</t>
    </rPh>
    <rPh sb="2" eb="4">
      <t>セジュツ</t>
    </rPh>
    <rPh sb="4" eb="5">
      <t>ジョ</t>
    </rPh>
    <rPh sb="6" eb="8">
      <t>ウチワケ</t>
    </rPh>
    <rPh sb="9" eb="11">
      <t>シュッチョウ</t>
    </rPh>
    <rPh sb="11" eb="12">
      <t>ギョウ</t>
    </rPh>
    <rPh sb="13" eb="14">
      <t>フク</t>
    </rPh>
    <phoneticPr fontId="30"/>
  </si>
  <si>
    <t>15歳以上通学者</t>
    <rPh sb="2" eb="5">
      <t>サイイジョウ</t>
    </rPh>
    <phoneticPr fontId="30"/>
  </si>
  <si>
    <t>幼稚園</t>
    <rPh sb="0" eb="3">
      <t>ヨウチエン</t>
    </rPh>
    <phoneticPr fontId="30"/>
  </si>
  <si>
    <t>小学校</t>
    <rPh sb="0" eb="3">
      <t>ショウガッコウ</t>
    </rPh>
    <phoneticPr fontId="30"/>
  </si>
  <si>
    <t>中学校</t>
    <rPh sb="0" eb="3">
      <t>チュウガッコウ</t>
    </rPh>
    <phoneticPr fontId="30"/>
  </si>
  <si>
    <t>非侵入窃盗</t>
  </si>
  <si>
    <t>高等学校</t>
    <rPh sb="0" eb="2">
      <t>コウトウ</t>
    </rPh>
    <rPh sb="2" eb="4">
      <t>ガッコウ</t>
    </rPh>
    <phoneticPr fontId="30"/>
  </si>
  <si>
    <t>45～49</t>
  </si>
  <si>
    <t>卒業者数</t>
    <rPh sb="2" eb="3">
      <t>シャ</t>
    </rPh>
    <rPh sb="3" eb="4">
      <t>スウ</t>
    </rPh>
    <phoneticPr fontId="30"/>
  </si>
  <si>
    <t>出産支援休暇</t>
    <rPh sb="0" eb="2">
      <t>シュッサン</t>
    </rPh>
    <rPh sb="2" eb="4">
      <t>シエン</t>
    </rPh>
    <rPh sb="4" eb="6">
      <t>キュウカ</t>
    </rPh>
    <phoneticPr fontId="30"/>
  </si>
  <si>
    <t>・・</t>
  </si>
  <si>
    <t>△ 23</t>
  </si>
  <si>
    <t>区立（人）</t>
    <rPh sb="0" eb="2">
      <t>クリツ</t>
    </rPh>
    <rPh sb="3" eb="4">
      <t>ニン</t>
    </rPh>
    <phoneticPr fontId="30"/>
  </si>
  <si>
    <t>道路貨物
運送業</t>
    <rPh sb="2" eb="4">
      <t>カモツ</t>
    </rPh>
    <rPh sb="5" eb="8">
      <t>ウンソウギョウ</t>
    </rPh>
    <phoneticPr fontId="30"/>
  </si>
  <si>
    <t>盗品等</t>
    <rPh sb="0" eb="2">
      <t>トウヒン</t>
    </rPh>
    <rPh sb="2" eb="3">
      <t>トウ</t>
    </rPh>
    <phoneticPr fontId="30"/>
  </si>
  <si>
    <t>横領</t>
    <rPh sb="0" eb="2">
      <t>オウリョウ</t>
    </rPh>
    <phoneticPr fontId="30"/>
  </si>
  <si>
    <t>詐欺</t>
  </si>
  <si>
    <t>15～19歳</t>
    <rPh sb="5" eb="6">
      <t>サイ</t>
    </rPh>
    <phoneticPr fontId="30"/>
  </si>
  <si>
    <t>②西武鉄道の乗客数（平成27～令和2年度）</t>
    <rPh sb="1" eb="3">
      <t>セイブ</t>
    </rPh>
    <rPh sb="3" eb="5">
      <t>テツドウ</t>
    </rPh>
    <rPh sb="6" eb="7">
      <t>ジョウ</t>
    </rPh>
    <rPh sb="7" eb="8">
      <t>キャク</t>
    </rPh>
    <rPh sb="8" eb="9">
      <t>スウ</t>
    </rPh>
    <rPh sb="10" eb="12">
      <t>ヘイセイ</t>
    </rPh>
    <rPh sb="15" eb="17">
      <t>レイワ</t>
    </rPh>
    <rPh sb="18" eb="20">
      <t>ネンド</t>
    </rPh>
    <phoneticPr fontId="61"/>
  </si>
  <si>
    <t>窃盗犯</t>
  </si>
  <si>
    <t>粗暴犯</t>
  </si>
  <si>
    <t>凶悪犯</t>
  </si>
  <si>
    <t>言語文化理解</t>
    <rPh sb="0" eb="2">
      <t>ゲンゴ</t>
    </rPh>
    <rPh sb="2" eb="4">
      <t>ブンカ</t>
    </rPh>
    <rPh sb="4" eb="6">
      <t>リカイ</t>
    </rPh>
    <phoneticPr fontId="30"/>
  </si>
  <si>
    <t>理解の能力</t>
    <rPh sb="0" eb="2">
      <t>リカイ</t>
    </rPh>
    <rPh sb="3" eb="5">
      <t>ノウリョク</t>
    </rPh>
    <phoneticPr fontId="30"/>
  </si>
  <si>
    <t>表現の能力</t>
    <rPh sb="0" eb="2">
      <t>ヒョウゲン</t>
    </rPh>
    <rPh sb="3" eb="5">
      <t>ノウリョク</t>
    </rPh>
    <phoneticPr fontId="30"/>
  </si>
  <si>
    <t>自然事象についての知識・理解</t>
    <rPh sb="0" eb="2">
      <t>シゼン</t>
    </rPh>
    <rPh sb="2" eb="4">
      <t>ジショウ</t>
    </rPh>
    <rPh sb="9" eb="11">
      <t>チシキ</t>
    </rPh>
    <rPh sb="12" eb="14">
      <t>リカイ</t>
    </rPh>
    <phoneticPr fontId="30"/>
  </si>
  <si>
    <t>観察・実験の技能・表現</t>
    <rPh sb="0" eb="2">
      <t>カンサツ</t>
    </rPh>
    <rPh sb="3" eb="5">
      <t>ジッケン</t>
    </rPh>
    <rPh sb="6" eb="8">
      <t>ギノウ</t>
    </rPh>
    <rPh sb="9" eb="11">
      <t>ヒョウゲン</t>
    </rPh>
    <phoneticPr fontId="30"/>
  </si>
  <si>
    <t>各種食料品小売業</t>
    <rPh sb="0" eb="2">
      <t>カクシュ</t>
    </rPh>
    <rPh sb="2" eb="5">
      <t>ショクリョウヒン</t>
    </rPh>
    <rPh sb="5" eb="8">
      <t>コウリギョウ</t>
    </rPh>
    <phoneticPr fontId="30"/>
  </si>
  <si>
    <t>科学的な思考</t>
    <rPh sb="0" eb="3">
      <t>カガクテキ</t>
    </rPh>
    <rPh sb="4" eb="6">
      <t>シコウ</t>
    </rPh>
    <phoneticPr fontId="30"/>
  </si>
  <si>
    <t>数量・図形などについての知識・理解</t>
    <rPh sb="0" eb="2">
      <t>スウリョウ</t>
    </rPh>
    <rPh sb="3" eb="5">
      <t>ズケイ</t>
    </rPh>
    <rPh sb="12" eb="14">
      <t>チシキ</t>
    </rPh>
    <rPh sb="15" eb="17">
      <t>リカイ</t>
    </rPh>
    <phoneticPr fontId="30"/>
  </si>
  <si>
    <t>124</t>
  </si>
  <si>
    <t>数学的な表現・処理</t>
    <rPh sb="0" eb="3">
      <t>スウガクテキ</t>
    </rPh>
    <rPh sb="4" eb="6">
      <t>ヒョウゲン</t>
    </rPh>
    <rPh sb="7" eb="9">
      <t>ショリ</t>
    </rPh>
    <phoneticPr fontId="30"/>
  </si>
  <si>
    <t>数学的な見方や考え方</t>
    <rPh sb="0" eb="3">
      <t>スウガクテキ</t>
    </rPh>
    <rPh sb="4" eb="6">
      <t>ミカタ</t>
    </rPh>
    <rPh sb="7" eb="8">
      <t>カンガ</t>
    </rPh>
    <rPh sb="9" eb="10">
      <t>カタ</t>
    </rPh>
    <phoneticPr fontId="30"/>
  </si>
  <si>
    <t>社会的事象についての知識・理解</t>
    <rPh sb="0" eb="3">
      <t>シャカイテキ</t>
    </rPh>
    <rPh sb="3" eb="5">
      <t>ジショウ</t>
    </rPh>
    <rPh sb="10" eb="12">
      <t>チシキ</t>
    </rPh>
    <rPh sb="13" eb="15">
      <t>リカイ</t>
    </rPh>
    <phoneticPr fontId="30"/>
  </si>
  <si>
    <t>70～74</t>
  </si>
  <si>
    <t>社会的な思考・判断</t>
    <rPh sb="0" eb="3">
      <t>シャカイテキ</t>
    </rPh>
    <rPh sb="4" eb="6">
      <t>シコウ</t>
    </rPh>
    <rPh sb="7" eb="9">
      <t>ハンダン</t>
    </rPh>
    <phoneticPr fontId="30"/>
  </si>
  <si>
    <t>区立図書館個人貸出者数（平成27～令和2年度）</t>
    <rPh sb="17" eb="19">
      <t>レイワ</t>
    </rPh>
    <phoneticPr fontId="30"/>
  </si>
  <si>
    <t>聞く・話す力</t>
    <rPh sb="0" eb="1">
      <t>キ</t>
    </rPh>
    <rPh sb="3" eb="4">
      <t>ハナ</t>
    </rPh>
    <rPh sb="5" eb="6">
      <t>チカラ</t>
    </rPh>
    <phoneticPr fontId="30"/>
  </si>
  <si>
    <t>中3</t>
    <rPh sb="0" eb="1">
      <t>チュウ</t>
    </rPh>
    <phoneticPr fontId="30"/>
  </si>
  <si>
    <t>女子</t>
    <rPh sb="0" eb="2">
      <t>ジョシ</t>
    </rPh>
    <phoneticPr fontId="30"/>
  </si>
  <si>
    <t>持久走</t>
    <rPh sb="0" eb="2">
      <t>ジキュウ</t>
    </rPh>
    <rPh sb="2" eb="3">
      <t>ハシ</t>
    </rPh>
    <phoneticPr fontId="30"/>
  </si>
  <si>
    <t>資料　保育園・幼稚園課</t>
    <rPh sb="0" eb="2">
      <t>シリョウ</t>
    </rPh>
    <rPh sb="3" eb="6">
      <t>ホイクエン</t>
    </rPh>
    <rPh sb="7" eb="11">
      <t>ヨウチエンカ</t>
    </rPh>
    <phoneticPr fontId="30"/>
  </si>
  <si>
    <t>20mシャトルラン</t>
  </si>
  <si>
    <t>反復横とび</t>
    <rPh sb="0" eb="2">
      <t>ハンプク</t>
    </rPh>
    <rPh sb="2" eb="3">
      <t>ヨコ</t>
    </rPh>
    <phoneticPr fontId="30"/>
  </si>
  <si>
    <t>部分休業</t>
    <rPh sb="0" eb="2">
      <t>ブブン</t>
    </rPh>
    <rPh sb="2" eb="4">
      <t>キュウギョウ</t>
    </rPh>
    <phoneticPr fontId="30"/>
  </si>
  <si>
    <t>長座体前屈</t>
    <rPh sb="0" eb="2">
      <t>チョウザ</t>
    </rPh>
    <rPh sb="2" eb="5">
      <t>タイゼンクツ</t>
    </rPh>
    <phoneticPr fontId="30"/>
  </si>
  <si>
    <t>民営借家（木造）</t>
    <rPh sb="0" eb="1">
      <t>タミ</t>
    </rPh>
    <rPh sb="1" eb="2">
      <t>エイ</t>
    </rPh>
    <rPh sb="2" eb="3">
      <t>シャク</t>
    </rPh>
    <rPh sb="3" eb="4">
      <t>イエ</t>
    </rPh>
    <rPh sb="5" eb="6">
      <t>キ</t>
    </rPh>
    <rPh sb="6" eb="7">
      <t>ヅクリ</t>
    </rPh>
    <phoneticPr fontId="61"/>
  </si>
  <si>
    <t>上体起こし</t>
    <rPh sb="0" eb="2">
      <t>ジョウタイ</t>
    </rPh>
    <rPh sb="2" eb="3">
      <t>オ</t>
    </rPh>
    <phoneticPr fontId="30"/>
  </si>
  <si>
    <t>区分</t>
  </si>
  <si>
    <t>小6</t>
    <rPh sb="0" eb="1">
      <t>ショウ</t>
    </rPh>
    <phoneticPr fontId="30"/>
  </si>
  <si>
    <t>不燃化率（延べ面積ベース）</t>
    <rPh sb="0" eb="3">
      <t>フネンカ</t>
    </rPh>
    <rPh sb="3" eb="4">
      <t>リツ</t>
    </rPh>
    <phoneticPr fontId="30"/>
  </si>
  <si>
    <t>小5</t>
    <rPh sb="0" eb="1">
      <t>ショウ</t>
    </rPh>
    <phoneticPr fontId="30"/>
  </si>
  <si>
    <t>若宮3丁目</t>
  </si>
  <si>
    <t>小4</t>
    <rPh sb="0" eb="1">
      <t>ショウ</t>
    </rPh>
    <phoneticPr fontId="30"/>
  </si>
  <si>
    <t>がん具・娯楽用品小売業</t>
    <rPh sb="4" eb="6">
      <t>ゴラク</t>
    </rPh>
    <rPh sb="6" eb="8">
      <t>ヨウヒン</t>
    </rPh>
    <rPh sb="8" eb="11">
      <t>コウリギョウ</t>
    </rPh>
    <phoneticPr fontId="30"/>
  </si>
  <si>
    <t>1年</t>
    <rPh sb="1" eb="2">
      <t>ネン</t>
    </rPh>
    <phoneticPr fontId="30"/>
  </si>
  <si>
    <t>5年</t>
    <rPh sb="1" eb="2">
      <t>ネン</t>
    </rPh>
    <phoneticPr fontId="30"/>
  </si>
  <si>
    <t>保険者負担分</t>
  </si>
  <si>
    <t>4年</t>
    <rPh sb="1" eb="2">
      <t>ネン</t>
    </rPh>
    <phoneticPr fontId="30"/>
  </si>
  <si>
    <t>学校数</t>
    <rPh sb="0" eb="3">
      <t>ガッコウスウ</t>
    </rPh>
    <phoneticPr fontId="30"/>
  </si>
  <si>
    <t>中35</t>
  </si>
  <si>
    <t>視聴覚資料</t>
    <rPh sb="0" eb="3">
      <t>シチョウカク</t>
    </rPh>
    <rPh sb="3" eb="5">
      <t>シリョウ</t>
    </rPh>
    <phoneticPr fontId="30"/>
  </si>
  <si>
    <t>10～
19人</t>
    <rPh sb="6" eb="7">
      <t>ニン</t>
    </rPh>
    <phoneticPr fontId="30"/>
  </si>
  <si>
    <t>図書</t>
    <rPh sb="0" eb="2">
      <t>トショ</t>
    </rPh>
    <phoneticPr fontId="30"/>
  </si>
  <si>
    <t>文化財数</t>
    <rPh sb="0" eb="3">
      <t>ブンカザイ</t>
    </rPh>
    <rPh sb="3" eb="4">
      <t>スウ</t>
    </rPh>
    <phoneticPr fontId="30"/>
  </si>
  <si>
    <t>健康づくり健診</t>
  </si>
  <si>
    <t>国登録</t>
    <rPh sb="0" eb="1">
      <t>クニ</t>
    </rPh>
    <rPh sb="1" eb="3">
      <t>トウロク</t>
    </rPh>
    <phoneticPr fontId="30"/>
  </si>
  <si>
    <t>中野区指定</t>
    <rPh sb="0" eb="3">
      <t>ナカノク</t>
    </rPh>
    <rPh sb="3" eb="5">
      <t>シテイ</t>
    </rPh>
    <phoneticPr fontId="30"/>
  </si>
  <si>
    <t>特別区たばこ税</t>
  </si>
  <si>
    <t>その他</t>
    <rPh sb="2" eb="3">
      <t>タ</t>
    </rPh>
    <phoneticPr fontId="61"/>
  </si>
  <si>
    <t>注）　統計表の数値は，表章単位未満の位を四捨五入しているため，総額と内訳の合計は必ずしも一致しない。</t>
    <rPh sb="0" eb="1">
      <t>チュウ</t>
    </rPh>
    <rPh sb="3" eb="6">
      <t>トウケイヒョウ</t>
    </rPh>
    <rPh sb="7" eb="9">
      <t>スウチ</t>
    </rPh>
    <rPh sb="11" eb="12">
      <t>ヒョウ</t>
    </rPh>
    <rPh sb="12" eb="13">
      <t>ショウ</t>
    </rPh>
    <rPh sb="15" eb="17">
      <t>ミマン</t>
    </rPh>
    <rPh sb="18" eb="19">
      <t>クライ</t>
    </rPh>
    <rPh sb="20" eb="24">
      <t>シシャゴニュウ</t>
    </rPh>
    <rPh sb="31" eb="33">
      <t>ソウガク</t>
    </rPh>
    <rPh sb="34" eb="36">
      <t>ウチワケ</t>
    </rPh>
    <rPh sb="37" eb="39">
      <t>ゴウケイ</t>
    </rPh>
    <rPh sb="40" eb="41">
      <t>カナラ</t>
    </rPh>
    <rPh sb="44" eb="46">
      <t>イッチ</t>
    </rPh>
    <phoneticPr fontId="30"/>
  </si>
  <si>
    <t>映画館</t>
    <rPh sb="0" eb="3">
      <t>エイガカン</t>
    </rPh>
    <phoneticPr fontId="30"/>
  </si>
  <si>
    <t>潤滑油・グリース製造業（石油精製業によらないもの）</t>
  </si>
  <si>
    <t>年次</t>
    <rPh sb="1" eb="2">
      <t>ツギ</t>
    </rPh>
    <phoneticPr fontId="30"/>
  </si>
  <si>
    <t>テニス場</t>
    <rPh sb="0" eb="4">
      <t>テニスジョウ</t>
    </rPh>
    <phoneticPr fontId="30"/>
  </si>
  <si>
    <t>野球場</t>
  </si>
  <si>
    <t>コロナウイルス感染</t>
    <rPh sb="7" eb="9">
      <t>カンセン</t>
    </rPh>
    <phoneticPr fontId="30"/>
  </si>
  <si>
    <t>令和3年</t>
    <rPh sb="0" eb="2">
      <t>レイワ</t>
    </rPh>
    <rPh sb="3" eb="4">
      <t>ネン</t>
    </rPh>
    <phoneticPr fontId="30"/>
  </si>
  <si>
    <t>九中（中野中）プール</t>
    <rPh sb="0" eb="1">
      <t>キュウ</t>
    </rPh>
    <rPh sb="1" eb="2">
      <t>チュウ</t>
    </rPh>
    <rPh sb="3" eb="5">
      <t>ナカノ</t>
    </rPh>
    <rPh sb="5" eb="6">
      <t>チュウ</t>
    </rPh>
    <phoneticPr fontId="30"/>
  </si>
  <si>
    <t>（各年5月1日現在）</t>
    <rPh sb="1" eb="2">
      <t>カク</t>
    </rPh>
    <rPh sb="2" eb="3">
      <t>ネン</t>
    </rPh>
    <rPh sb="4" eb="5">
      <t>５ガツ</t>
    </rPh>
    <rPh sb="6" eb="7">
      <t>１ニチ</t>
    </rPh>
    <rPh sb="7" eb="9">
      <t>ゲンザイ</t>
    </rPh>
    <phoneticPr fontId="30"/>
  </si>
  <si>
    <t>中野体育館</t>
    <rPh sb="0" eb="2">
      <t>ナカノ</t>
    </rPh>
    <rPh sb="2" eb="5">
      <t>タイイクカン</t>
    </rPh>
    <phoneticPr fontId="30"/>
  </si>
  <si>
    <t>最終予算現額</t>
    <rPh sb="0" eb="2">
      <t>サイシュウ</t>
    </rPh>
    <rPh sb="2" eb="6">
      <t>ヨサンガク</t>
    </rPh>
    <phoneticPr fontId="54"/>
  </si>
  <si>
    <t>当初予算額</t>
    <rPh sb="0" eb="2">
      <t>トウショ</t>
    </rPh>
    <rPh sb="2" eb="5">
      <t>ヨサンガク</t>
    </rPh>
    <phoneticPr fontId="54"/>
  </si>
  <si>
    <t>実質公債費比率（％）</t>
    <rPh sb="0" eb="2">
      <t>ジッシツ</t>
    </rPh>
    <rPh sb="2" eb="5">
      <t>コウサイヒ</t>
    </rPh>
    <rPh sb="5" eb="7">
      <t>ヒリツ</t>
    </rPh>
    <phoneticPr fontId="30"/>
  </si>
  <si>
    <t>（年少人口割合）</t>
    <rPh sb="1" eb="3">
      <t>ネンショウ</t>
    </rPh>
    <rPh sb="3" eb="5">
      <t>ジンコウ</t>
    </rPh>
    <rPh sb="5" eb="7">
      <t>ワリアイ</t>
    </rPh>
    <phoneticPr fontId="30"/>
  </si>
  <si>
    <t>注）　東京都平均</t>
  </si>
  <si>
    <t>公債費</t>
    <rPh sb="0" eb="2">
      <t>コウサイ</t>
    </rPh>
    <rPh sb="2" eb="3">
      <t>ヒ</t>
    </rPh>
    <phoneticPr fontId="53"/>
  </si>
  <si>
    <t>令和2年国勢調査</t>
    <rPh sb="0" eb="2">
      <t>レイワ</t>
    </rPh>
    <rPh sb="3" eb="4">
      <t>ネン</t>
    </rPh>
    <rPh sb="4" eb="6">
      <t>コクセイ</t>
    </rPh>
    <rPh sb="6" eb="8">
      <t>チョウサ</t>
    </rPh>
    <phoneticPr fontId="30"/>
  </si>
  <si>
    <t>総額</t>
    <rPh sb="0" eb="2">
      <t>ソウガク</t>
    </rPh>
    <phoneticPr fontId="53"/>
  </si>
  <si>
    <t>積立金</t>
    <rPh sb="0" eb="3">
      <t>ツミタテキン</t>
    </rPh>
    <phoneticPr fontId="53"/>
  </si>
  <si>
    <t>資料　環境課</t>
    <rPh sb="0" eb="2">
      <t>シリョウ</t>
    </rPh>
    <rPh sb="3" eb="6">
      <t>カンキョウカ</t>
    </rPh>
    <phoneticPr fontId="30"/>
  </si>
  <si>
    <t>扶助費</t>
    <rPh sb="0" eb="3">
      <t>フジョヒ</t>
    </rPh>
    <phoneticPr fontId="53"/>
  </si>
  <si>
    <t>維持補修費</t>
    <rPh sb="0" eb="2">
      <t>イジ</t>
    </rPh>
    <rPh sb="2" eb="4">
      <t>ホシュウ</t>
    </rPh>
    <rPh sb="4" eb="5">
      <t>ヒ</t>
    </rPh>
    <phoneticPr fontId="53"/>
  </si>
  <si>
    <t>人件費</t>
    <rPh sb="0" eb="3">
      <t>ジンケンヒ</t>
    </rPh>
    <phoneticPr fontId="53"/>
  </si>
  <si>
    <t>金額</t>
  </si>
  <si>
    <t>保険給付費</t>
  </si>
  <si>
    <t>株式・有限・相互会社</t>
    <rPh sb="3" eb="5">
      <t>ユウゲン</t>
    </rPh>
    <rPh sb="6" eb="8">
      <t>ソウゴ</t>
    </rPh>
    <rPh sb="8" eb="10">
      <t>ガイシャ</t>
    </rPh>
    <phoneticPr fontId="30"/>
  </si>
  <si>
    <t>広域連合納付金</t>
    <rPh sb="0" eb="2">
      <t>コウイキ</t>
    </rPh>
    <rPh sb="2" eb="4">
      <t>レンゴウ</t>
    </rPh>
    <rPh sb="4" eb="7">
      <t>ノウフキン</t>
    </rPh>
    <phoneticPr fontId="53"/>
  </si>
  <si>
    <t>後期高齢者医療保険料</t>
    <rPh sb="0" eb="2">
      <t>コウキ</t>
    </rPh>
    <rPh sb="2" eb="5">
      <t>コウレイシャ</t>
    </rPh>
    <rPh sb="5" eb="7">
      <t>イリョウ</t>
    </rPh>
    <rPh sb="7" eb="9">
      <t>ホケン</t>
    </rPh>
    <rPh sb="9" eb="10">
      <t>リョウ</t>
    </rPh>
    <phoneticPr fontId="53"/>
  </si>
  <si>
    <t>当初予算額</t>
  </si>
  <si>
    <t>30～39</t>
  </si>
  <si>
    <t>北部</t>
    <rPh sb="0" eb="2">
      <t>ホクブ</t>
    </rPh>
    <phoneticPr fontId="30"/>
  </si>
  <si>
    <t>債権</t>
  </si>
  <si>
    <t>物品</t>
  </si>
  <si>
    <t>個人</t>
    <rPh sb="0" eb="2">
      <t>コジン</t>
    </rPh>
    <phoneticPr fontId="53"/>
  </si>
  <si>
    <t>切創</t>
    <rPh sb="0" eb="1">
      <t>セツ</t>
    </rPh>
    <phoneticPr fontId="30"/>
  </si>
  <si>
    <t>挫傷</t>
    <rPh sb="0" eb="2">
      <t>ザショウ</t>
    </rPh>
    <phoneticPr fontId="30"/>
  </si>
  <si>
    <t>アゼルバイジャン</t>
  </si>
  <si>
    <t>育児休業</t>
    <rPh sb="0" eb="2">
      <t>イクジ</t>
    </rPh>
    <rPh sb="2" eb="4">
      <t>キュウギョウ</t>
    </rPh>
    <phoneticPr fontId="30"/>
  </si>
  <si>
    <t>短期の介護休暇</t>
    <rPh sb="0" eb="2">
      <t>タンキ</t>
    </rPh>
    <rPh sb="3" eb="5">
      <t>カイゴ</t>
    </rPh>
    <rPh sb="5" eb="7">
      <t>キュウカ</t>
    </rPh>
    <phoneticPr fontId="30"/>
  </si>
  <si>
    <t>ボランティア休暇</t>
    <rPh sb="6" eb="8">
      <t>キュウカ</t>
    </rPh>
    <phoneticPr fontId="30"/>
  </si>
  <si>
    <t>妊娠出産休暇</t>
    <rPh sb="0" eb="2">
      <t>ニンシン</t>
    </rPh>
    <rPh sb="2" eb="4">
      <t>シュッサン</t>
    </rPh>
    <rPh sb="4" eb="6">
      <t>キュウカ</t>
    </rPh>
    <phoneticPr fontId="30"/>
  </si>
  <si>
    <t>病気休暇</t>
    <rPh sb="0" eb="2">
      <t>ビョウキ</t>
    </rPh>
    <rPh sb="2" eb="4">
      <t>キュウカ</t>
    </rPh>
    <phoneticPr fontId="30"/>
  </si>
  <si>
    <t>中央2-18</t>
    <rPh sb="0" eb="2">
      <t>チュウオウ</t>
    </rPh>
    <phoneticPr fontId="30"/>
  </si>
  <si>
    <t>懲戒処分</t>
    <rPh sb="0" eb="2">
      <t>チョウカイ</t>
    </rPh>
    <rPh sb="2" eb="4">
      <t>ショブン</t>
    </rPh>
    <phoneticPr fontId="30"/>
  </si>
  <si>
    <t>分限処分</t>
    <rPh sb="0" eb="2">
      <t>ブンゲン</t>
    </rPh>
    <rPh sb="2" eb="4">
      <t>ショブン</t>
    </rPh>
    <phoneticPr fontId="30"/>
  </si>
  <si>
    <t>区職員数</t>
    <rPh sb="0" eb="1">
      <t>ク</t>
    </rPh>
    <rPh sb="1" eb="4">
      <t>ショクインスウ</t>
    </rPh>
    <phoneticPr fontId="30"/>
  </si>
  <si>
    <t>予算</t>
    <rPh sb="0" eb="2">
      <t>ヨサン</t>
    </rPh>
    <phoneticPr fontId="30"/>
  </si>
  <si>
    <t>120,000
～150,000</t>
  </si>
  <si>
    <t>震災対策</t>
    <rPh sb="0" eb="2">
      <t>シンサイ</t>
    </rPh>
    <rPh sb="2" eb="4">
      <t>タイサク</t>
    </rPh>
    <phoneticPr fontId="30"/>
  </si>
  <si>
    <t>中野駅周辺地区等整備</t>
    <rPh sb="0" eb="2">
      <t>ナカノ</t>
    </rPh>
    <rPh sb="2" eb="3">
      <t>エキ</t>
    </rPh>
    <rPh sb="3" eb="5">
      <t>シュウヘン</t>
    </rPh>
    <rPh sb="5" eb="7">
      <t>チク</t>
    </rPh>
    <rPh sb="7" eb="8">
      <t>トウ</t>
    </rPh>
    <rPh sb="8" eb="10">
      <t>セイビ</t>
    </rPh>
    <phoneticPr fontId="30"/>
  </si>
  <si>
    <t>区民</t>
    <rPh sb="0" eb="2">
      <t>クミン</t>
    </rPh>
    <phoneticPr fontId="30"/>
  </si>
  <si>
    <t>臨時会</t>
    <rPh sb="0" eb="2">
      <t>リンジ</t>
    </rPh>
    <rPh sb="2" eb="3">
      <t>カイ</t>
    </rPh>
    <phoneticPr fontId="30"/>
  </si>
  <si>
    <t>定例会</t>
    <rPh sb="0" eb="3">
      <t>テイレイカイ</t>
    </rPh>
    <phoneticPr fontId="30"/>
  </si>
  <si>
    <t>本会議・委員会名</t>
    <rPh sb="0" eb="3">
      <t>ホンカイギ</t>
    </rPh>
    <rPh sb="4" eb="7">
      <t>イインカイ</t>
    </rPh>
    <rPh sb="7" eb="8">
      <t>メイ</t>
    </rPh>
    <phoneticPr fontId="30"/>
  </si>
  <si>
    <t>不詳</t>
  </si>
  <si>
    <t>資料　東京地下鉄（株）「各駅の乗降人員ランキング」</t>
    <rPh sb="0" eb="2">
      <t>シリョウ</t>
    </rPh>
    <rPh sb="3" eb="5">
      <t>トウキョウ</t>
    </rPh>
    <rPh sb="5" eb="8">
      <t>チカテツ</t>
    </rPh>
    <rPh sb="8" eb="11">
      <t>カブ</t>
    </rPh>
    <rPh sb="12" eb="14">
      <t>カクエキ</t>
    </rPh>
    <rPh sb="15" eb="17">
      <t>ジョウコウ</t>
    </rPh>
    <rPh sb="17" eb="19">
      <t>ジンイン</t>
    </rPh>
    <phoneticPr fontId="30"/>
  </si>
  <si>
    <t>有権者数</t>
  </si>
  <si>
    <t>平均</t>
    <rPh sb="0" eb="1">
      <t>ヒラ</t>
    </rPh>
    <rPh sb="1" eb="2">
      <t>タモツ</t>
    </rPh>
    <phoneticPr fontId="30"/>
  </si>
  <si>
    <t>～5年</t>
  </si>
  <si>
    <t>民営借家（非木造）</t>
    <rPh sb="0" eb="1">
      <t>タミ</t>
    </rPh>
    <rPh sb="1" eb="2">
      <t>エイ</t>
    </rPh>
    <rPh sb="2" eb="3">
      <t>シャク</t>
    </rPh>
    <rPh sb="3" eb="4">
      <t>イエ</t>
    </rPh>
    <rPh sb="5" eb="6">
      <t>ヒ</t>
    </rPh>
    <rPh sb="6" eb="7">
      <t>キ</t>
    </rPh>
    <rPh sb="7" eb="8">
      <t>ヅクリ</t>
    </rPh>
    <phoneticPr fontId="61"/>
  </si>
  <si>
    <t>総数</t>
    <rPh sb="0" eb="1">
      <t>ソウ</t>
    </rPh>
    <rPh sb="1" eb="2">
      <t>スウ</t>
    </rPh>
    <phoneticPr fontId="30"/>
  </si>
  <si>
    <t>投票率（％）</t>
    <rPh sb="0" eb="2">
      <t>トウヒョウ</t>
    </rPh>
    <rPh sb="2" eb="3">
      <t>リツ</t>
    </rPh>
    <phoneticPr fontId="30"/>
  </si>
  <si>
    <t>有権者数</t>
    <rPh sb="0" eb="3">
      <t>ユウケンシャ</t>
    </rPh>
    <rPh sb="3" eb="4">
      <t>カズ</t>
    </rPh>
    <phoneticPr fontId="30"/>
  </si>
  <si>
    <t>執行年月日</t>
    <rPh sb="0" eb="2">
      <t>シッコウ</t>
    </rPh>
    <rPh sb="2" eb="5">
      <t>ネンガッピ</t>
    </rPh>
    <phoneticPr fontId="30"/>
  </si>
  <si>
    <t>中野駅北口～丸山営業所2）</t>
  </si>
  <si>
    <t>10～19人</t>
  </si>
  <si>
    <t>日本維新の会</t>
    <rPh sb="0" eb="2">
      <t>ニホン</t>
    </rPh>
    <rPh sb="2" eb="4">
      <t>イシン</t>
    </rPh>
    <rPh sb="5" eb="6">
      <t>カイ</t>
    </rPh>
    <phoneticPr fontId="30"/>
  </si>
  <si>
    <t>介護保険の状況（平成27～令和2年度）</t>
    <rPh sb="13" eb="15">
      <t>レイワ</t>
    </rPh>
    <phoneticPr fontId="30"/>
  </si>
  <si>
    <t>諸派</t>
    <rPh sb="0" eb="2">
      <t>ショハ</t>
    </rPh>
    <phoneticPr fontId="30"/>
  </si>
  <si>
    <t>注）　調定額，収入額ともに現年課税分及び滞納繰越分の合計額である。</t>
    <rPh sb="0" eb="1">
      <t>チュウ</t>
    </rPh>
    <rPh sb="3" eb="4">
      <t>チョウテイ</t>
    </rPh>
    <rPh sb="4" eb="5">
      <t>テイ</t>
    </rPh>
    <rPh sb="5" eb="6">
      <t>ガク</t>
    </rPh>
    <rPh sb="7" eb="10">
      <t>シュウニュウガク</t>
    </rPh>
    <rPh sb="13" eb="14">
      <t>ゲン</t>
    </rPh>
    <rPh sb="14" eb="15">
      <t>ネン</t>
    </rPh>
    <rPh sb="15" eb="17">
      <t>カゼイ</t>
    </rPh>
    <rPh sb="17" eb="18">
      <t>ブン</t>
    </rPh>
    <rPh sb="18" eb="19">
      <t>オヨ</t>
    </rPh>
    <rPh sb="20" eb="22">
      <t>タイノウ</t>
    </rPh>
    <rPh sb="22" eb="24">
      <t>クリコ</t>
    </rPh>
    <rPh sb="24" eb="25">
      <t>ブン</t>
    </rPh>
    <rPh sb="26" eb="29">
      <t>ゴウケイガク</t>
    </rPh>
    <phoneticPr fontId="53"/>
  </si>
  <si>
    <t>0～4歳</t>
    <rPh sb="3" eb="4">
      <t>サイ</t>
    </rPh>
    <phoneticPr fontId="30"/>
  </si>
  <si>
    <t>財産収入</t>
  </si>
  <si>
    <t>中央3丁目</t>
  </si>
  <si>
    <t>総額</t>
    <rPh sb="0" eb="1">
      <t>フサ</t>
    </rPh>
    <rPh sb="1" eb="2">
      <t>ガク</t>
    </rPh>
    <phoneticPr fontId="30"/>
  </si>
  <si>
    <t>都民のくらしむき</t>
  </si>
  <si>
    <t>東京の物価</t>
  </si>
  <si>
    <t>ＪＲ東日本</t>
  </si>
  <si>
    <t>42</t>
  </si>
  <si>
    <t>年次</t>
    <rPh sb="0" eb="1">
      <t>トシ</t>
    </rPh>
    <rPh sb="1" eb="2">
      <t>ツギ</t>
    </rPh>
    <phoneticPr fontId="30"/>
  </si>
  <si>
    <t>085</t>
  </si>
  <si>
    <t>種別</t>
  </si>
  <si>
    <t>特別区税</t>
  </si>
  <si>
    <t>種別</t>
    <rPh sb="0" eb="1">
      <t>シュネンド</t>
    </rPh>
    <rPh sb="1" eb="2">
      <t>ベツ</t>
    </rPh>
    <phoneticPr fontId="53"/>
  </si>
  <si>
    <t>和装製品・その他の衣服・繊維製身の周り品製造業</t>
    <rPh sb="0" eb="2">
      <t>ワソウ</t>
    </rPh>
    <rPh sb="2" eb="4">
      <t>セイヒン</t>
    </rPh>
    <rPh sb="7" eb="8">
      <t>タ</t>
    </rPh>
    <rPh sb="9" eb="11">
      <t>イフク</t>
    </rPh>
    <rPh sb="12" eb="15">
      <t>センイセイ</t>
    </rPh>
    <rPh sb="15" eb="16">
      <t>ミ</t>
    </rPh>
    <rPh sb="17" eb="18">
      <t>マワ</t>
    </rPh>
    <rPh sb="19" eb="20">
      <t>ヒン</t>
    </rPh>
    <rPh sb="20" eb="23">
      <t>セイゾウギョウ</t>
    </rPh>
    <phoneticPr fontId="30"/>
  </si>
  <si>
    <t>～10年</t>
  </si>
  <si>
    <t>投資的経費</t>
    <rPh sb="0" eb="3">
      <t>トウシテキ</t>
    </rPh>
    <rPh sb="3" eb="5">
      <t>ケイヒ</t>
    </rPh>
    <phoneticPr fontId="53"/>
  </si>
  <si>
    <t>投資及び出資金・貸付金</t>
    <rPh sb="0" eb="2">
      <t>トウシ</t>
    </rPh>
    <rPh sb="2" eb="3">
      <t>オヨ</t>
    </rPh>
    <rPh sb="4" eb="7">
      <t>シュッシキン</t>
    </rPh>
    <rPh sb="8" eb="10">
      <t>カシツケ</t>
    </rPh>
    <rPh sb="10" eb="11">
      <t>キン</t>
    </rPh>
    <phoneticPr fontId="53"/>
  </si>
  <si>
    <t>（年度1日平均）</t>
  </si>
  <si>
    <t>区分</t>
    <rPh sb="0" eb="1">
      <t>ク</t>
    </rPh>
    <rPh sb="1" eb="2">
      <t>ブン</t>
    </rPh>
    <phoneticPr fontId="30"/>
  </si>
  <si>
    <t>学級数</t>
    <rPh sb="2" eb="3">
      <t>スウ</t>
    </rPh>
    <phoneticPr fontId="30"/>
  </si>
  <si>
    <t>無床</t>
    <rPh sb="0" eb="1">
      <t>ムショウ</t>
    </rPh>
    <rPh sb="1" eb="2">
      <t>トコ</t>
    </rPh>
    <phoneticPr fontId="30"/>
  </si>
  <si>
    <t>障害給付</t>
    <rPh sb="0" eb="1">
      <t>ショウ</t>
    </rPh>
    <rPh sb="1" eb="2">
      <t>ガイ</t>
    </rPh>
    <rPh sb="2" eb="3">
      <t>キュウ</t>
    </rPh>
    <rPh sb="3" eb="4">
      <t>ヅケ</t>
    </rPh>
    <phoneticPr fontId="30"/>
  </si>
  <si>
    <t>年度</t>
    <rPh sb="1" eb="2">
      <t>ド</t>
    </rPh>
    <phoneticPr fontId="30"/>
  </si>
  <si>
    <t>滞納繰越分</t>
    <rPh sb="0" eb="1">
      <t>タイ</t>
    </rPh>
    <rPh sb="1" eb="2">
      <t>オサム</t>
    </rPh>
    <rPh sb="2" eb="3">
      <t>クリ</t>
    </rPh>
    <rPh sb="3" eb="4">
      <t>コシ</t>
    </rPh>
    <rPh sb="4" eb="5">
      <t>ブン</t>
    </rPh>
    <phoneticPr fontId="30"/>
  </si>
  <si>
    <t>居宅
サービス等給付</t>
    <rPh sb="0" eb="1">
      <t>キョ</t>
    </rPh>
    <rPh sb="1" eb="2">
      <t>タク</t>
    </rPh>
    <rPh sb="7" eb="8">
      <t>トウ</t>
    </rPh>
    <rPh sb="8" eb="9">
      <t>キュウ</t>
    </rPh>
    <rPh sb="9" eb="10">
      <t>ヅケ</t>
    </rPh>
    <phoneticPr fontId="30"/>
  </si>
  <si>
    <t>収納率（％）</t>
    <rPh sb="0" eb="2">
      <t>シュウノウ</t>
    </rPh>
    <rPh sb="2" eb="3">
      <t>リツ</t>
    </rPh>
    <phoneticPr fontId="30"/>
  </si>
  <si>
    <t>国籍別外国人数（平成31～令和4年）</t>
    <rPh sb="8" eb="10">
      <t>ヘイセイ</t>
    </rPh>
    <rPh sb="13" eb="15">
      <t>レイワ</t>
    </rPh>
    <phoneticPr fontId="30"/>
  </si>
  <si>
    <t>平成
22年</t>
    <rPh sb="0" eb="2">
      <t>ヘイセイ</t>
    </rPh>
    <rPh sb="5" eb="6">
      <t>ネン</t>
    </rPh>
    <phoneticPr fontId="30"/>
  </si>
  <si>
    <t>施設介護
サービス等給付</t>
    <rPh sb="0" eb="1">
      <t>シ</t>
    </rPh>
    <rPh sb="1" eb="2">
      <t>セツ</t>
    </rPh>
    <rPh sb="2" eb="3">
      <t>スケ</t>
    </rPh>
    <rPh sb="3" eb="4">
      <t>ユズル</t>
    </rPh>
    <rPh sb="9" eb="10">
      <t>トウ</t>
    </rPh>
    <rPh sb="10" eb="11">
      <t>キュウ</t>
    </rPh>
    <rPh sb="11" eb="12">
      <t>ヅケ</t>
    </rPh>
    <phoneticPr fontId="30"/>
  </si>
  <si>
    <t>合名･合資</t>
    <rPh sb="0" eb="2">
      <t>ゴウメイ</t>
    </rPh>
    <rPh sb="3" eb="5">
      <t>ゴウシ</t>
    </rPh>
    <phoneticPr fontId="30"/>
  </si>
  <si>
    <t>審査支払
手数料</t>
    <rPh sb="0" eb="2">
      <t>シンサ</t>
    </rPh>
    <rPh sb="2" eb="4">
      <t>シハライ</t>
    </rPh>
    <rPh sb="5" eb="6">
      <t>テ</t>
    </rPh>
    <rPh sb="6" eb="7">
      <t>カズ</t>
    </rPh>
    <rPh sb="7" eb="8">
      <t>リョウ</t>
    </rPh>
    <phoneticPr fontId="30"/>
  </si>
  <si>
    <t>　　　子宮がん検診及び乳がん検診については「女性特有のがん検診」受診者を含む。</t>
  </si>
  <si>
    <t>系統番号・路線名</t>
  </si>
  <si>
    <t>計量器・測定器・分析機器・試験機・測量機械器具・理化学機械器具製造業</t>
    <rPh sb="0" eb="3">
      <t>ケイリョウキ</t>
    </rPh>
    <rPh sb="4" eb="7">
      <t>ソクテイキ</t>
    </rPh>
    <rPh sb="8" eb="10">
      <t>ブンセキ</t>
    </rPh>
    <rPh sb="10" eb="12">
      <t>キキ</t>
    </rPh>
    <rPh sb="13" eb="16">
      <t>シケンキ</t>
    </rPh>
    <rPh sb="17" eb="19">
      <t>ソクリョウ</t>
    </rPh>
    <rPh sb="19" eb="21">
      <t>キカイ</t>
    </rPh>
    <rPh sb="21" eb="23">
      <t>キグ</t>
    </rPh>
    <rPh sb="24" eb="27">
      <t>リカガク</t>
    </rPh>
    <rPh sb="27" eb="29">
      <t>キカイ</t>
    </rPh>
    <rPh sb="29" eb="31">
      <t>キグ</t>
    </rPh>
    <rPh sb="31" eb="33">
      <t>セイゾウ</t>
    </rPh>
    <rPh sb="33" eb="34">
      <t>ギョウ</t>
    </rPh>
    <phoneticPr fontId="30"/>
  </si>
  <si>
    <t>発～着</t>
  </si>
  <si>
    <t>△ 278</t>
  </si>
  <si>
    <t>電球・電気照明器具製造業</t>
    <rPh sb="0" eb="2">
      <t>デンキュウ</t>
    </rPh>
    <rPh sb="3" eb="5">
      <t>デンキ</t>
    </rPh>
    <rPh sb="5" eb="7">
      <t>ショウメイ</t>
    </rPh>
    <rPh sb="7" eb="9">
      <t>キグ</t>
    </rPh>
    <rPh sb="9" eb="12">
      <t>セイゾウギョウ</t>
    </rPh>
    <phoneticPr fontId="30"/>
  </si>
  <si>
    <t>国際興業バス</t>
  </si>
  <si>
    <t>赤31‐2</t>
  </si>
  <si>
    <t>渋63</t>
  </si>
  <si>
    <t>006</t>
  </si>
  <si>
    <t>中83</t>
  </si>
  <si>
    <t>渋64</t>
  </si>
  <si>
    <t>中92</t>
  </si>
  <si>
    <t>087</t>
  </si>
  <si>
    <t>西武バス</t>
  </si>
  <si>
    <t>関東バス</t>
  </si>
  <si>
    <t>宿02</t>
  </si>
  <si>
    <t>宿08</t>
  </si>
  <si>
    <t>阿45</t>
  </si>
  <si>
    <t>中20</t>
  </si>
  <si>
    <t>中24</t>
  </si>
  <si>
    <t>高70</t>
  </si>
  <si>
    <r>
      <t>注）　総数は公社とURが開発した団地内の公園</t>
    </r>
    <r>
      <rPr>
        <sz val="9"/>
        <color auto="1"/>
        <rFont val="BIZ UDゴシック"/>
      </rPr>
      <t>も計上している（5か所、改修等により1,387㎡増により面積6,400㎡）</t>
    </r>
    <rPh sb="3" eb="5">
      <t>ソウスウ</t>
    </rPh>
    <rPh sb="6" eb="8">
      <t>コウシャ</t>
    </rPh>
    <rPh sb="12" eb="14">
      <t>カイハツ</t>
    </rPh>
    <rPh sb="16" eb="18">
      <t>ダンチ</t>
    </rPh>
    <rPh sb="18" eb="19">
      <t>ナイ</t>
    </rPh>
    <rPh sb="20" eb="22">
      <t>コウエン</t>
    </rPh>
    <rPh sb="23" eb="25">
      <t>ケイジョウ</t>
    </rPh>
    <rPh sb="32" eb="33">
      <t>ショ</t>
    </rPh>
    <rPh sb="34" eb="36">
      <t>カイシュウ</t>
    </rPh>
    <rPh sb="36" eb="37">
      <t>トウ</t>
    </rPh>
    <rPh sb="46" eb="47">
      <t>ゾウ</t>
    </rPh>
    <rPh sb="50" eb="52">
      <t>メンセキ</t>
    </rPh>
    <phoneticPr fontId="61"/>
  </si>
  <si>
    <t>阿02</t>
  </si>
  <si>
    <t>（単位：人）</t>
    <rPh sb="4" eb="5">
      <t>ニン</t>
    </rPh>
    <phoneticPr fontId="30"/>
  </si>
  <si>
    <t>50ｍ走</t>
    <rPh sb="3" eb="4">
      <t>ソウ</t>
    </rPh>
    <phoneticPr fontId="30"/>
  </si>
  <si>
    <t>フィットネスクラブ</t>
  </si>
  <si>
    <t>荻05</t>
  </si>
  <si>
    <t>荻06</t>
  </si>
  <si>
    <t>荻07</t>
  </si>
  <si>
    <t>産業大分類</t>
  </si>
  <si>
    <t>最低居住面積水準</t>
  </si>
  <si>
    <t>持ち家</t>
    <rPh sb="0" eb="1">
      <t>モ</t>
    </rPh>
    <rPh sb="2" eb="3">
      <t>イエ</t>
    </rPh>
    <phoneticPr fontId="61"/>
  </si>
  <si>
    <t>50</t>
  </si>
  <si>
    <t>借家</t>
    <rPh sb="0" eb="1">
      <t>シャク</t>
    </rPh>
    <rPh sb="1" eb="2">
      <t>イエ</t>
    </rPh>
    <phoneticPr fontId="61"/>
  </si>
  <si>
    <t>給与住宅</t>
    <rPh sb="0" eb="1">
      <t>キュウ</t>
    </rPh>
    <rPh sb="1" eb="2">
      <t>クミ</t>
    </rPh>
    <rPh sb="2" eb="3">
      <t>ジュウ</t>
    </rPh>
    <rPh sb="3" eb="4">
      <t>タク</t>
    </rPh>
    <phoneticPr fontId="61"/>
  </si>
  <si>
    <t>資料　都市計画課</t>
    <rPh sb="0" eb="2">
      <t>シリョウ</t>
    </rPh>
    <rPh sb="3" eb="5">
      <t>トシ</t>
    </rPh>
    <rPh sb="5" eb="7">
      <t>ケイカク</t>
    </rPh>
    <rPh sb="7" eb="8">
      <t>カ</t>
    </rPh>
    <phoneticPr fontId="30"/>
  </si>
  <si>
    <t>長屋建</t>
  </si>
  <si>
    <t>哲学</t>
  </si>
  <si>
    <t>長屋建</t>
    <rPh sb="0" eb="1">
      <t>チョウ</t>
    </rPh>
    <rPh sb="1" eb="2">
      <t>ヤ</t>
    </rPh>
    <rPh sb="2" eb="3">
      <t>ダテ</t>
    </rPh>
    <phoneticPr fontId="61"/>
  </si>
  <si>
    <t>共同住宅</t>
  </si>
  <si>
    <t>産業小分類</t>
  </si>
  <si>
    <t>共同住宅</t>
    <rPh sb="0" eb="1">
      <t>トモ</t>
    </rPh>
    <rPh sb="1" eb="2">
      <t>ドウ</t>
    </rPh>
    <rPh sb="2" eb="3">
      <t>ジュウ</t>
    </rPh>
    <rPh sb="3" eb="4">
      <t>タク</t>
    </rPh>
    <phoneticPr fontId="61"/>
  </si>
  <si>
    <t>新設</t>
  </si>
  <si>
    <t>50～69</t>
  </si>
  <si>
    <t>100～149</t>
  </si>
  <si>
    <t>注）　各年10月における調査日1日間の実駐車台数である。</t>
    <rPh sb="0" eb="1">
      <t>チュウ</t>
    </rPh>
    <rPh sb="3" eb="5">
      <t>カクネン</t>
    </rPh>
    <rPh sb="7" eb="8">
      <t>ガツ</t>
    </rPh>
    <rPh sb="12" eb="15">
      <t>チョウサビ</t>
    </rPh>
    <rPh sb="16" eb="17">
      <t>ヒ</t>
    </rPh>
    <rPh sb="17" eb="18">
      <t>アイダ</t>
    </rPh>
    <rPh sb="19" eb="20">
      <t>ジツ</t>
    </rPh>
    <rPh sb="20" eb="24">
      <t>チュウシャダイスウ</t>
    </rPh>
    <phoneticPr fontId="30"/>
  </si>
  <si>
    <t>150㎡以上</t>
  </si>
  <si>
    <t>中古品小売業</t>
    <rPh sb="0" eb="2">
      <t>チュウコ</t>
    </rPh>
    <rPh sb="2" eb="3">
      <t>ヒン</t>
    </rPh>
    <rPh sb="3" eb="6">
      <t>コウリギョウ</t>
    </rPh>
    <phoneticPr fontId="30"/>
  </si>
  <si>
    <t>3～5</t>
  </si>
  <si>
    <t>25</t>
  </si>
  <si>
    <t>民間</t>
    <rPh sb="0" eb="1">
      <t>ミン</t>
    </rPh>
    <rPh sb="1" eb="2">
      <t>カン</t>
    </rPh>
    <phoneticPr fontId="30"/>
  </si>
  <si>
    <t>持ち家総数</t>
    <rPh sb="3" eb="4">
      <t>ソウ</t>
    </rPh>
    <phoneticPr fontId="59"/>
  </si>
  <si>
    <t>耐震性が確保されていた</t>
  </si>
  <si>
    <t>耐震性が確保されていなかった</t>
  </si>
  <si>
    <t>地域</t>
  </si>
  <si>
    <t>耐震診断をしたことはない</t>
  </si>
  <si>
    <t>うち家事</t>
    <rPh sb="2" eb="3">
      <t>カジ</t>
    </rPh>
    <rPh sb="3" eb="4">
      <t>コト</t>
    </rPh>
    <phoneticPr fontId="30"/>
  </si>
  <si>
    <t>うち通学</t>
  </si>
  <si>
    <t>休業者</t>
    <rPh sb="0" eb="1">
      <t>キュウ</t>
    </rPh>
    <rPh sb="1" eb="2">
      <t>ギョウ</t>
    </rPh>
    <rPh sb="2" eb="3">
      <t>モノ</t>
    </rPh>
    <phoneticPr fontId="30"/>
  </si>
  <si>
    <t>家事のほか仕事</t>
  </si>
  <si>
    <t>漁業</t>
    <rPh sb="0" eb="1">
      <t>リョウ</t>
    </rPh>
    <rPh sb="1" eb="2">
      <t>ギョウ</t>
    </rPh>
    <phoneticPr fontId="30"/>
  </si>
  <si>
    <t>建設業</t>
    <rPh sb="0" eb="1">
      <t>ダテ</t>
    </rPh>
    <rPh sb="1" eb="2">
      <t>セツ</t>
    </rPh>
    <rPh sb="2" eb="3">
      <t>ギョウ</t>
    </rPh>
    <phoneticPr fontId="30"/>
  </si>
  <si>
    <t>製造業</t>
    <rPh sb="0" eb="1">
      <t>セイ</t>
    </rPh>
    <rPh sb="1" eb="2">
      <t>ヅクリ</t>
    </rPh>
    <rPh sb="2" eb="3">
      <t>ギョウ</t>
    </rPh>
    <phoneticPr fontId="30"/>
  </si>
  <si>
    <t>情報通信業</t>
    <rPh sb="0" eb="2">
      <t>ジョウホウ</t>
    </rPh>
    <rPh sb="2" eb="5">
      <t>ツウシンギョウ</t>
    </rPh>
    <phoneticPr fontId="64"/>
  </si>
  <si>
    <t>Ａ農業，林業</t>
  </si>
  <si>
    <t>（再掲）第1次産業</t>
  </si>
  <si>
    <t>（再掲）第3次産業</t>
  </si>
  <si>
    <t>うち農業</t>
  </si>
  <si>
    <t>09～32総数</t>
  </si>
  <si>
    <t>Ｒサービス業（他に分類されないもの）</t>
    <rPh sb="5" eb="6">
      <t>ギョウ</t>
    </rPh>
    <rPh sb="7" eb="8">
      <t>タ</t>
    </rPh>
    <rPh sb="9" eb="11">
      <t>ブンルイ</t>
    </rPh>
    <phoneticPr fontId="30"/>
  </si>
  <si>
    <t>Ｐ医療・福祉</t>
    <rPh sb="1" eb="2">
      <t>イ</t>
    </rPh>
    <rPh sb="2" eb="3">
      <t>イ</t>
    </rPh>
    <rPh sb="4" eb="5">
      <t>フク</t>
    </rPh>
    <rPh sb="5" eb="6">
      <t>シ</t>
    </rPh>
    <phoneticPr fontId="30"/>
  </si>
  <si>
    <t>Ｑ複合サービス事業</t>
    <rPh sb="1" eb="3">
      <t>フクゴウ</t>
    </rPh>
    <rPh sb="7" eb="8">
      <t>ジ</t>
    </rPh>
    <rPh sb="8" eb="9">
      <t>ギョウ</t>
    </rPh>
    <phoneticPr fontId="30"/>
  </si>
  <si>
    <t>管理，補助的経済活動を行う事業所</t>
  </si>
  <si>
    <t>製鉄業</t>
    <rPh sb="0" eb="3">
      <t>セイテツギョウ</t>
    </rPh>
    <phoneticPr fontId="30"/>
  </si>
  <si>
    <t>経営コンサルタント業，純粋持株会社</t>
  </si>
  <si>
    <t>他に分類されない小売業</t>
  </si>
  <si>
    <t>74</t>
  </si>
  <si>
    <t xml:space="preserve">      公衆便所の面積は清掃面積</t>
    <rPh sb="6" eb="8">
      <t>コウシュウ</t>
    </rPh>
    <rPh sb="8" eb="10">
      <t>ベンジョ</t>
    </rPh>
    <rPh sb="11" eb="13">
      <t>メンセキ</t>
    </rPh>
    <rPh sb="14" eb="16">
      <t>セイソウ</t>
    </rPh>
    <rPh sb="16" eb="18">
      <t>メンセキ</t>
    </rPh>
    <phoneticPr fontId="30"/>
  </si>
  <si>
    <t>自宅</t>
  </si>
  <si>
    <t>総数
1）</t>
  </si>
  <si>
    <t>自宅外</t>
  </si>
  <si>
    <t>特別区部</t>
  </si>
  <si>
    <t>他県</t>
  </si>
  <si>
    <t>1階建</t>
    <rPh sb="2" eb="3">
      <t>タ</t>
    </rPh>
    <phoneticPr fontId="68"/>
  </si>
  <si>
    <t>市・郡・島部</t>
  </si>
  <si>
    <t>（再掲）</t>
  </si>
  <si>
    <t>うち乗物盗</t>
    <rPh sb="2" eb="4">
      <t>ノリモノ</t>
    </rPh>
    <rPh sb="4" eb="5">
      <t>トウ</t>
    </rPh>
    <phoneticPr fontId="30"/>
  </si>
  <si>
    <t>年齢中位数</t>
    <rPh sb="4" eb="5">
      <t>スウ</t>
    </rPh>
    <phoneticPr fontId="30"/>
  </si>
  <si>
    <t>資料　育成活動推進課</t>
    <rPh sb="0" eb="2">
      <t>シリョウ</t>
    </rPh>
    <rPh sb="3" eb="5">
      <t>イクセイ</t>
    </rPh>
    <rPh sb="5" eb="7">
      <t>カツドウ</t>
    </rPh>
    <rPh sb="7" eb="10">
      <t>スイシンカ</t>
    </rPh>
    <phoneticPr fontId="69"/>
  </si>
  <si>
    <t>Ⅱ.周辺特別区比較</t>
    <rPh sb="2" eb="3">
      <t>シュウ</t>
    </rPh>
    <rPh sb="3" eb="4">
      <t>ヘン</t>
    </rPh>
    <rPh sb="4" eb="5">
      <t>トク</t>
    </rPh>
    <rPh sb="5" eb="6">
      <t>ベツ</t>
    </rPh>
    <rPh sb="6" eb="7">
      <t>ク</t>
    </rPh>
    <rPh sb="7" eb="8">
      <t>ヒ</t>
    </rPh>
    <rPh sb="8" eb="9">
      <t>クラベル</t>
    </rPh>
    <phoneticPr fontId="30"/>
  </si>
  <si>
    <t>構造</t>
  </si>
  <si>
    <t>要介護4</t>
    <rPh sb="0" eb="1">
      <t>ヨウ</t>
    </rPh>
    <rPh sb="1" eb="2">
      <t>スケ</t>
    </rPh>
    <rPh sb="2" eb="3">
      <t>ユズル</t>
    </rPh>
    <phoneticPr fontId="30"/>
  </si>
  <si>
    <t>江古田4-3</t>
  </si>
  <si>
    <t>軽度（4度）</t>
    <rPh sb="0" eb="2">
      <t>ケイド</t>
    </rPh>
    <rPh sb="4" eb="5">
      <t>ド</t>
    </rPh>
    <phoneticPr fontId="30"/>
  </si>
  <si>
    <t>平成26年度</t>
  </si>
  <si>
    <t>食料・飲料卸売業</t>
    <rPh sb="0" eb="2">
      <t>ショクリョウ</t>
    </rPh>
    <rPh sb="3" eb="5">
      <t>インリョウ</t>
    </rPh>
    <rPh sb="5" eb="8">
      <t>オロシウリギョウ</t>
    </rPh>
    <phoneticPr fontId="30"/>
  </si>
  <si>
    <t>野方3丁目</t>
  </si>
  <si>
    <t>都内</t>
    <rPh sb="0" eb="1">
      <t>ミヤコ</t>
    </rPh>
    <rPh sb="1" eb="2">
      <t>ウチ</t>
    </rPh>
    <phoneticPr fontId="61"/>
  </si>
  <si>
    <t>すぐに手術が必要な者または病院移送を要する者</t>
    <rPh sb="3" eb="5">
      <t>シュジュツ</t>
    </rPh>
    <rPh sb="6" eb="8">
      <t>ヒツヨウ</t>
    </rPh>
    <rPh sb="9" eb="10">
      <t>モノ</t>
    </rPh>
    <rPh sb="13" eb="15">
      <t>ビョウイン</t>
    </rPh>
    <rPh sb="15" eb="17">
      <t>イソウ</t>
    </rPh>
    <rPh sb="18" eb="19">
      <t>ヨウ</t>
    </rPh>
    <rPh sb="21" eb="22">
      <t>モノ</t>
    </rPh>
    <phoneticPr fontId="30"/>
  </si>
  <si>
    <t>△ 0.11</t>
  </si>
  <si>
    <t>リベリア</t>
  </si>
  <si>
    <t>注1）　労働力状態「不詳」を含む。</t>
    <rPh sb="0" eb="1">
      <t>チュウ</t>
    </rPh>
    <phoneticPr fontId="30"/>
  </si>
  <si>
    <t>36</t>
  </si>
  <si>
    <t>漁業（水産養殖業を除く）</t>
  </si>
  <si>
    <t>フィジー</t>
  </si>
  <si>
    <t>平成28年度</t>
  </si>
  <si>
    <t>医療業</t>
    <rPh sb="0" eb="2">
      <t>イリョウ</t>
    </rPh>
    <phoneticPr fontId="30"/>
  </si>
  <si>
    <t>鷺宮3丁目</t>
  </si>
  <si>
    <t>コイン・オペレーションクリーニング</t>
  </si>
  <si>
    <t>区 道</t>
    <rPh sb="0" eb="1">
      <t>ク</t>
    </rPh>
    <rPh sb="2" eb="3">
      <t>ミチ</t>
    </rPh>
    <phoneticPr fontId="61"/>
  </si>
  <si>
    <t>注）　居住期間は，日本人のみで算出している。</t>
    <rPh sb="0" eb="1">
      <t>チュウ</t>
    </rPh>
    <rPh sb="3" eb="5">
      <t>キョジュウ</t>
    </rPh>
    <rPh sb="5" eb="7">
      <t>キカン</t>
    </rPh>
    <rPh sb="9" eb="12">
      <t>ニホンジン</t>
    </rPh>
    <rPh sb="15" eb="17">
      <t>サンシュツ</t>
    </rPh>
    <phoneticPr fontId="75"/>
  </si>
  <si>
    <t>体力テストの結果[中野スタンダード通過率]（令和2年度）</t>
    <rPh sb="22" eb="24">
      <t>レイワ</t>
    </rPh>
    <phoneticPr fontId="30"/>
  </si>
  <si>
    <t>注）　その他の増減：職権による記載と削除，国外転入，転出等の差引である。</t>
    <rPh sb="0" eb="1">
      <t>チュウ</t>
    </rPh>
    <rPh sb="3" eb="6">
      <t>ソノタ</t>
    </rPh>
    <rPh sb="7" eb="9">
      <t>ゾウゲン</t>
    </rPh>
    <rPh sb="10" eb="11">
      <t>ショクシュ</t>
    </rPh>
    <rPh sb="11" eb="12">
      <t>ケンリ</t>
    </rPh>
    <rPh sb="15" eb="17">
      <t>キサイ</t>
    </rPh>
    <rPh sb="18" eb="20">
      <t>サクジョ</t>
    </rPh>
    <rPh sb="21" eb="23">
      <t>コクガイ</t>
    </rPh>
    <rPh sb="23" eb="25">
      <t>テンニュウ</t>
    </rPh>
    <rPh sb="26" eb="28">
      <t>テンシュツ</t>
    </rPh>
    <rPh sb="28" eb="29">
      <t>トウ</t>
    </rPh>
    <rPh sb="30" eb="32">
      <t>サシヒキ</t>
    </rPh>
    <phoneticPr fontId="55"/>
  </si>
  <si>
    <t>在学者数3)</t>
    <rPh sb="0" eb="3">
      <t>ザイガクシャ</t>
    </rPh>
    <rPh sb="3" eb="4">
      <t>スウ</t>
    </rPh>
    <phoneticPr fontId="30"/>
  </si>
  <si>
    <t>72</t>
  </si>
  <si>
    <t>　　　中部（中野，中央，上高田，東中野）</t>
  </si>
  <si>
    <t>　　　南部（南台，弥生町，本町）</t>
  </si>
  <si>
    <t>　　　北部（新井，沼袋，野方，松が丘，江古田，江原町，丸山）</t>
  </si>
  <si>
    <t>Ⅲ．土地</t>
  </si>
  <si>
    <t>他に分類されないその他の生活関連サービス業</t>
    <rPh sb="0" eb="1">
      <t>タ</t>
    </rPh>
    <rPh sb="2" eb="4">
      <t>ブンルイ</t>
    </rPh>
    <rPh sb="10" eb="11">
      <t>タ</t>
    </rPh>
    <rPh sb="12" eb="14">
      <t>セイカツ</t>
    </rPh>
    <rPh sb="14" eb="16">
      <t>カンレン</t>
    </rPh>
    <rPh sb="20" eb="21">
      <t>ギョウ</t>
    </rPh>
    <phoneticPr fontId="30"/>
  </si>
  <si>
    <t>　　　老年人口指数＝（老年人口／生産年齢人口）×100</t>
    <rPh sb="3" eb="5">
      <t>ロウネン</t>
    </rPh>
    <rPh sb="5" eb="7">
      <t>ジンコウ</t>
    </rPh>
    <rPh sb="7" eb="9">
      <t>シスウ</t>
    </rPh>
    <rPh sb="11" eb="13">
      <t>ロウネン</t>
    </rPh>
    <rPh sb="13" eb="15">
      <t>ジンコウ</t>
    </rPh>
    <rPh sb="16" eb="18">
      <t>セイサン</t>
    </rPh>
    <rPh sb="18" eb="20">
      <t>ネンレイ</t>
    </rPh>
    <rPh sb="20" eb="22">
      <t>ジンコウ</t>
    </rPh>
    <phoneticPr fontId="30"/>
  </si>
  <si>
    <t>　　　従属人口指数=（（年少人口+老年人口）／生産年齢人口）×100</t>
    <rPh sb="3" eb="5">
      <t>ジュウゾク</t>
    </rPh>
    <rPh sb="5" eb="7">
      <t>ジンコウ</t>
    </rPh>
    <rPh sb="7" eb="9">
      <t>シスウ</t>
    </rPh>
    <rPh sb="12" eb="14">
      <t>ネンショウ</t>
    </rPh>
    <rPh sb="14" eb="16">
      <t>ジンコウ</t>
    </rPh>
    <rPh sb="17" eb="19">
      <t>ロウネン</t>
    </rPh>
    <rPh sb="19" eb="21">
      <t>ジンコウ</t>
    </rPh>
    <rPh sb="23" eb="25">
      <t>セイサン</t>
    </rPh>
    <rPh sb="25" eb="27">
      <t>ネンレイ</t>
    </rPh>
    <rPh sb="27" eb="29">
      <t>ジンコウ</t>
    </rPh>
    <phoneticPr fontId="30"/>
  </si>
  <si>
    <t>老齢基礎</t>
  </si>
  <si>
    <t>注）　産業分類の項目名は，適宜簡略化した。</t>
    <rPh sb="0" eb="1">
      <t>チュウ</t>
    </rPh>
    <phoneticPr fontId="59"/>
  </si>
  <si>
    <t>源泉所得税及復興特別所得税</t>
    <rPh sb="0" eb="2">
      <t>ゲンセン</t>
    </rPh>
    <rPh sb="2" eb="5">
      <t>ショトクゼイ</t>
    </rPh>
    <rPh sb="5" eb="6">
      <t>オヨ</t>
    </rPh>
    <rPh sb="6" eb="8">
      <t>フッコウ</t>
    </rPh>
    <rPh sb="8" eb="10">
      <t>トクベツ</t>
    </rPh>
    <rPh sb="10" eb="13">
      <t>ショトクゼイ</t>
    </rPh>
    <phoneticPr fontId="30"/>
  </si>
  <si>
    <t>注）　建築の時期「不詳」を含む。</t>
    <rPh sb="0" eb="1">
      <t>チュウ</t>
    </rPh>
    <phoneticPr fontId="30"/>
  </si>
  <si>
    <t>注）　中野署・野方署の数値は，各署の取扱件数であり，周辺区を含む場合がある。</t>
    <rPh sb="0" eb="1">
      <t>チュウ</t>
    </rPh>
    <rPh sb="3" eb="6">
      <t>ナカノショ</t>
    </rPh>
    <rPh sb="7" eb="9">
      <t>ノガタ</t>
    </rPh>
    <rPh sb="9" eb="10">
      <t>ショ</t>
    </rPh>
    <rPh sb="11" eb="13">
      <t>スウチ</t>
    </rPh>
    <rPh sb="15" eb="17">
      <t>カクショ</t>
    </rPh>
    <rPh sb="18" eb="20">
      <t>トリアツカイ</t>
    </rPh>
    <rPh sb="20" eb="22">
      <t>ケンスウ</t>
    </rPh>
    <rPh sb="26" eb="28">
      <t>シュウヘン</t>
    </rPh>
    <rPh sb="28" eb="29">
      <t>ク</t>
    </rPh>
    <rPh sb="30" eb="31">
      <t>フク</t>
    </rPh>
    <rPh sb="32" eb="34">
      <t>バアイ</t>
    </rPh>
    <phoneticPr fontId="30"/>
  </si>
  <si>
    <t>資料　警視庁総務部文書課</t>
    <rPh sb="0" eb="2">
      <t>シリョウ</t>
    </rPh>
    <rPh sb="3" eb="6">
      <t>ケイシチョウ</t>
    </rPh>
    <rPh sb="6" eb="8">
      <t>ソウム</t>
    </rPh>
    <rPh sb="8" eb="9">
      <t>ブ</t>
    </rPh>
    <rPh sb="9" eb="11">
      <t>ブンショ</t>
    </rPh>
    <rPh sb="11" eb="12">
      <t>カ</t>
    </rPh>
    <phoneticPr fontId="30"/>
  </si>
  <si>
    <t>資料　警視庁総務部文書課</t>
  </si>
  <si>
    <t>特別区交付金</t>
  </si>
  <si>
    <t>資料　警視庁総務部文書課「警視庁の統計」</t>
    <rPh sb="0" eb="2">
      <t>シリョウ</t>
    </rPh>
    <rPh sb="3" eb="6">
      <t>ケイシチョウ</t>
    </rPh>
    <rPh sb="6" eb="8">
      <t>ソウム</t>
    </rPh>
    <rPh sb="8" eb="9">
      <t>ブ</t>
    </rPh>
    <rPh sb="9" eb="11">
      <t>ブンショ</t>
    </rPh>
    <rPh sb="11" eb="12">
      <t>カ</t>
    </rPh>
    <rPh sb="13" eb="16">
      <t>ケイシチョウ</t>
    </rPh>
    <rPh sb="17" eb="19">
      <t>トウケイ</t>
    </rPh>
    <phoneticPr fontId="30"/>
  </si>
  <si>
    <t>年少人口
（0～14歳）</t>
    <rPh sb="0" eb="2">
      <t>ネンショウ</t>
    </rPh>
    <rPh sb="2" eb="4">
      <t>ジンコウ</t>
    </rPh>
    <rPh sb="10" eb="11">
      <t>サイ</t>
    </rPh>
    <phoneticPr fontId="30"/>
  </si>
  <si>
    <t>注）　局施設は総数に含まない。</t>
    <rPh sb="0" eb="1">
      <t>チュウ</t>
    </rPh>
    <phoneticPr fontId="30"/>
  </si>
  <si>
    <t>008</t>
  </si>
  <si>
    <t>　　　被保険者世帯数，被保険者数，受診件数の各年度の数字は平均値</t>
    <rPh sb="3" eb="7">
      <t>ヒホケンシャ</t>
    </rPh>
    <rPh sb="7" eb="10">
      <t>セタイスウ</t>
    </rPh>
    <rPh sb="11" eb="15">
      <t>ヒホケンシャ</t>
    </rPh>
    <rPh sb="15" eb="16">
      <t>スウ</t>
    </rPh>
    <rPh sb="17" eb="19">
      <t>ジュシン</t>
    </rPh>
    <rPh sb="19" eb="21">
      <t>ケンスウ</t>
    </rPh>
    <rPh sb="22" eb="23">
      <t>カク</t>
    </rPh>
    <rPh sb="23" eb="25">
      <t>ネンド</t>
    </rPh>
    <rPh sb="26" eb="28">
      <t>スウジ</t>
    </rPh>
    <rPh sb="29" eb="31">
      <t>ヘイキン</t>
    </rPh>
    <rPh sb="31" eb="32">
      <t>アタイ</t>
    </rPh>
    <phoneticPr fontId="30"/>
  </si>
  <si>
    <t>2級</t>
    <rPh sb="1" eb="2">
      <t>キュウ</t>
    </rPh>
    <phoneticPr fontId="30"/>
  </si>
  <si>
    <t>注）　被保険者数，認定者数，受給者数の各年度の数字は平均値</t>
    <rPh sb="0" eb="1">
      <t>チュウ</t>
    </rPh>
    <rPh sb="3" eb="7">
      <t>ヒホケンシャ</t>
    </rPh>
    <rPh sb="7" eb="8">
      <t>カズ</t>
    </rPh>
    <rPh sb="9" eb="12">
      <t>ニンテイシャ</t>
    </rPh>
    <rPh sb="12" eb="13">
      <t>スウ</t>
    </rPh>
    <rPh sb="14" eb="17">
      <t>ジュキュウシャ</t>
    </rPh>
    <rPh sb="17" eb="18">
      <t>スウ</t>
    </rPh>
    <rPh sb="19" eb="20">
      <t>カク</t>
    </rPh>
    <rPh sb="20" eb="22">
      <t>ネンド</t>
    </rPh>
    <rPh sb="23" eb="25">
      <t>スウジ</t>
    </rPh>
    <rPh sb="26" eb="28">
      <t>ヘイキン</t>
    </rPh>
    <rPh sb="28" eb="29">
      <t>アタイ</t>
    </rPh>
    <phoneticPr fontId="30"/>
  </si>
  <si>
    <t>40，000
～50，000</t>
  </si>
  <si>
    <t>令和3年</t>
    <rPh sb="0" eb="2">
      <t>レイワ</t>
    </rPh>
    <rPh sb="3" eb="4">
      <t>ネン</t>
    </rPh>
    <phoneticPr fontId="61"/>
  </si>
  <si>
    <t>土地利用の状況（平成23年，平成28年）</t>
  </si>
  <si>
    <t>50，000
～60，000</t>
  </si>
  <si>
    <t>農業，林業</t>
  </si>
  <si>
    <t>他に分類されない教育，学習支援業</t>
  </si>
  <si>
    <t>外国の会社</t>
    <rPh sb="0" eb="2">
      <t>ガイコク</t>
    </rPh>
    <rPh sb="3" eb="5">
      <t>カイシャ</t>
    </rPh>
    <phoneticPr fontId="30"/>
  </si>
  <si>
    <t>　　　子宮がん検診及び乳がん検診は国指針で2年に1回の受診となっているので，対象人口率を基にした受診率は前年度と当該年度の受診者数の合計数を当該年度の対象者数で除した値としている。</t>
    <rPh sb="3" eb="5">
      <t>シキュウ</t>
    </rPh>
    <rPh sb="7" eb="9">
      <t>ケンシン</t>
    </rPh>
    <rPh sb="9" eb="10">
      <t>オヨ</t>
    </rPh>
    <rPh sb="11" eb="12">
      <t>ニュウ</t>
    </rPh>
    <rPh sb="14" eb="16">
      <t>ケンシン</t>
    </rPh>
    <rPh sb="17" eb="18">
      <t>クニ</t>
    </rPh>
    <rPh sb="18" eb="20">
      <t>シシン</t>
    </rPh>
    <rPh sb="22" eb="23">
      <t>ネン</t>
    </rPh>
    <rPh sb="25" eb="26">
      <t>カイ</t>
    </rPh>
    <rPh sb="27" eb="29">
      <t>ジュシン</t>
    </rPh>
    <rPh sb="38" eb="40">
      <t>タイショウ</t>
    </rPh>
    <rPh sb="40" eb="42">
      <t>ジンコウ</t>
    </rPh>
    <rPh sb="42" eb="43">
      <t>リツ</t>
    </rPh>
    <rPh sb="44" eb="45">
      <t>モト</t>
    </rPh>
    <rPh sb="48" eb="50">
      <t>ジュシン</t>
    </rPh>
    <rPh sb="50" eb="51">
      <t>リツ</t>
    </rPh>
    <rPh sb="52" eb="55">
      <t>ゼンネンド</t>
    </rPh>
    <rPh sb="56" eb="57">
      <t>トウ</t>
    </rPh>
    <phoneticPr fontId="30"/>
  </si>
  <si>
    <t>武蔵野市</t>
    <rPh sb="0" eb="4">
      <t>ムサシノシ</t>
    </rPh>
    <phoneticPr fontId="61"/>
  </si>
  <si>
    <t>貸金業，ｸﾚｼﾞｯﾄｶｰﾄﾞ業等非預金信用機関</t>
  </si>
  <si>
    <t>青梅市</t>
    <rPh sb="0" eb="3">
      <t>オウメシ</t>
    </rPh>
    <phoneticPr fontId="61"/>
  </si>
  <si>
    <t>注）　放火の疑いを含む。</t>
    <rPh sb="0" eb="1">
      <t>チュウ</t>
    </rPh>
    <rPh sb="3" eb="5">
      <t>ホウカ</t>
    </rPh>
    <rPh sb="6" eb="7">
      <t>ウタガ</t>
    </rPh>
    <rPh sb="9" eb="10">
      <t>フク</t>
    </rPh>
    <phoneticPr fontId="30"/>
  </si>
  <si>
    <t>夫婦，子供とひとり親から成る世帯</t>
  </si>
  <si>
    <t>教員数</t>
  </si>
  <si>
    <t>夫婦と他の親族（親，子供を含まない）から成る世帯</t>
  </si>
  <si>
    <t>夫婦，子供と他の親族（親を含まない）から成る世帯</t>
  </si>
  <si>
    <t>令和3年度</t>
    <rPh sb="0" eb="2">
      <t>レイワ</t>
    </rPh>
    <rPh sb="3" eb="5">
      <t>ネンド</t>
    </rPh>
    <phoneticPr fontId="61"/>
  </si>
  <si>
    <t>　　　重複障害を有する者については部位ごとに計上しているため，総数は手帳の所持者数と異なる。</t>
    <rPh sb="3" eb="5">
      <t>チョウフク</t>
    </rPh>
    <rPh sb="5" eb="7">
      <t>ショウガイ</t>
    </rPh>
    <rPh sb="8" eb="9">
      <t>ユウ</t>
    </rPh>
    <rPh sb="11" eb="12">
      <t>モノ</t>
    </rPh>
    <rPh sb="17" eb="19">
      <t>ブイ</t>
    </rPh>
    <rPh sb="22" eb="24">
      <t>ケイジョウ</t>
    </rPh>
    <rPh sb="31" eb="33">
      <t>ソウスウ</t>
    </rPh>
    <rPh sb="34" eb="36">
      <t>テチョウ</t>
    </rPh>
    <rPh sb="37" eb="40">
      <t>ショジシャ</t>
    </rPh>
    <rPh sb="40" eb="41">
      <t>スウ</t>
    </rPh>
    <rPh sb="42" eb="43">
      <t>コト</t>
    </rPh>
    <phoneticPr fontId="30"/>
  </si>
  <si>
    <t>阿佐ケ谷駅北口～白鷺1丁目</t>
  </si>
  <si>
    <t>注）　教員数には教育補助員は含まない。</t>
    <rPh sb="0" eb="1">
      <t>チュウ</t>
    </rPh>
    <rPh sb="3" eb="5">
      <t>キョウイン</t>
    </rPh>
    <rPh sb="5" eb="6">
      <t>スウ</t>
    </rPh>
    <rPh sb="8" eb="10">
      <t>キョウイク</t>
    </rPh>
    <rPh sb="10" eb="13">
      <t>ホジョイン</t>
    </rPh>
    <rPh sb="14" eb="15">
      <t>フク</t>
    </rPh>
    <phoneticPr fontId="30"/>
  </si>
  <si>
    <t>注）　区内の公・私立</t>
    <rPh sb="0" eb="1">
      <t>チュウ</t>
    </rPh>
    <rPh sb="3" eb="5">
      <t>クナイ</t>
    </rPh>
    <rPh sb="6" eb="7">
      <t>コウ</t>
    </rPh>
    <rPh sb="8" eb="10">
      <t>シリツ</t>
    </rPh>
    <phoneticPr fontId="30"/>
  </si>
  <si>
    <t>資料　中野区立図書館「中野の図書館」</t>
    <rPh sb="0" eb="2">
      <t>シリョウ</t>
    </rPh>
    <rPh sb="3" eb="5">
      <t>ナカノ</t>
    </rPh>
    <rPh sb="5" eb="7">
      <t>クリツ</t>
    </rPh>
    <rPh sb="7" eb="10">
      <t>トショカン</t>
    </rPh>
    <rPh sb="11" eb="13">
      <t>ナカノ</t>
    </rPh>
    <rPh sb="14" eb="17">
      <t>トショカン</t>
    </rPh>
    <phoneticPr fontId="30"/>
  </si>
  <si>
    <t>　　　収入額は還付未済額を含む。</t>
    <rPh sb="3" eb="6">
      <t>シュウニュウガク</t>
    </rPh>
    <rPh sb="7" eb="9">
      <t>カンプ</t>
    </rPh>
    <rPh sb="9" eb="10">
      <t>ミ</t>
    </rPh>
    <rPh sb="10" eb="11">
      <t>ス</t>
    </rPh>
    <rPh sb="11" eb="12">
      <t>ガク</t>
    </rPh>
    <rPh sb="13" eb="14">
      <t>フク</t>
    </rPh>
    <phoneticPr fontId="53"/>
  </si>
  <si>
    <t>　　　数値は中野税務署分の金額</t>
    <rPh sb="3" eb="5">
      <t>スウチ</t>
    </rPh>
    <rPh sb="6" eb="8">
      <t>ナカノ</t>
    </rPh>
    <rPh sb="8" eb="11">
      <t>ゼイムショ</t>
    </rPh>
    <rPh sb="11" eb="12">
      <t>ブン</t>
    </rPh>
    <rPh sb="13" eb="15">
      <t>キンガク</t>
    </rPh>
    <phoneticPr fontId="53"/>
  </si>
  <si>
    <t>その他の
卸売業</t>
  </si>
  <si>
    <t>注）　育児休業及び部分休業カッコ内は男性の内数</t>
    <rPh sb="0" eb="1">
      <t>チュウ</t>
    </rPh>
    <rPh sb="3" eb="5">
      <t>イクジ</t>
    </rPh>
    <rPh sb="5" eb="7">
      <t>キュウギョウ</t>
    </rPh>
    <rPh sb="7" eb="8">
      <t>オヨ</t>
    </rPh>
    <rPh sb="9" eb="11">
      <t>ブブン</t>
    </rPh>
    <rPh sb="11" eb="13">
      <t>キュウギョウ</t>
    </rPh>
    <rPh sb="16" eb="17">
      <t>ナイ</t>
    </rPh>
    <rPh sb="18" eb="20">
      <t>ダンセイ</t>
    </rPh>
    <rPh sb="21" eb="22">
      <t>ウチ</t>
    </rPh>
    <rPh sb="22" eb="23">
      <t>スウ</t>
    </rPh>
    <phoneticPr fontId="30"/>
  </si>
  <si>
    <t>（単位：面積㎡）</t>
  </si>
  <si>
    <t>（単位：円/㎡）</t>
    <rPh sb="4" eb="5">
      <t>エン</t>
    </rPh>
    <phoneticPr fontId="63"/>
  </si>
  <si>
    <t>（単位：金額万円）</t>
    <rPh sb="4" eb="6">
      <t>キンガク</t>
    </rPh>
    <rPh sb="6" eb="8">
      <t>ヒャクマンエン</t>
    </rPh>
    <phoneticPr fontId="30"/>
  </si>
  <si>
    <t>（単位：ｋｇ）</t>
  </si>
  <si>
    <t>（単位：金額千円）</t>
  </si>
  <si>
    <t>平成27年度</t>
  </si>
  <si>
    <t>不動産業，
物品賃貸業</t>
  </si>
  <si>
    <t>会社・団体の宿泊所</t>
    <rPh sb="0" eb="2">
      <t>カイシャ</t>
    </rPh>
    <rPh sb="3" eb="5">
      <t>ダンタイ</t>
    </rPh>
    <rPh sb="6" eb="8">
      <t>シュクハク</t>
    </rPh>
    <rPh sb="8" eb="9">
      <t>ジョ</t>
    </rPh>
    <phoneticPr fontId="30"/>
  </si>
  <si>
    <t>（単位：金額千円）</t>
    <rPh sb="4" eb="6">
      <t>キンガク</t>
    </rPh>
    <rPh sb="6" eb="8">
      <t>センエン</t>
    </rPh>
    <phoneticPr fontId="30"/>
  </si>
  <si>
    <t>（単位：点）</t>
    <rPh sb="4" eb="5">
      <t>テン</t>
    </rPh>
    <phoneticPr fontId="30"/>
  </si>
  <si>
    <t>26(0)</t>
  </si>
  <si>
    <t>（単位：件）</t>
    <rPh sb="4" eb="5">
      <t>ケン</t>
    </rPh>
    <phoneticPr fontId="30"/>
  </si>
  <si>
    <t>単位</t>
  </si>
  <si>
    <t>第1次産業人口</t>
    <rPh sb="0" eb="1">
      <t>ダイ</t>
    </rPh>
    <rPh sb="2" eb="3">
      <t>ジ</t>
    </rPh>
    <rPh sb="3" eb="5">
      <t>サンギョウ</t>
    </rPh>
    <rPh sb="5" eb="7">
      <t>ジンコウ</t>
    </rPh>
    <phoneticPr fontId="30"/>
  </si>
  <si>
    <t>（各年1月1日現在）</t>
  </si>
  <si>
    <t>お好み焼き・焼きそば・たこ焼き店</t>
    <rPh sb="1" eb="2">
      <t>コノ</t>
    </rPh>
    <rPh sb="3" eb="4">
      <t>ヤ</t>
    </rPh>
    <rPh sb="6" eb="7">
      <t>ヤ</t>
    </rPh>
    <rPh sb="13" eb="14">
      <t>ヤ</t>
    </rPh>
    <rPh sb="15" eb="16">
      <t>テン</t>
    </rPh>
    <phoneticPr fontId="30"/>
  </si>
  <si>
    <t>～1年</t>
    <rPh sb="2" eb="3">
      <t>１ネン</t>
    </rPh>
    <phoneticPr fontId="58"/>
  </si>
  <si>
    <t>△ 0.28</t>
  </si>
  <si>
    <t>第1回国勢調査</t>
  </si>
  <si>
    <t>注1）　世帯の家族類型「不詳」を含む。</t>
    <rPh sb="0" eb="1">
      <t>チュウ</t>
    </rPh>
    <phoneticPr fontId="30"/>
  </si>
  <si>
    <t>1世帯当たり人員</t>
  </si>
  <si>
    <t>総数1）</t>
    <rPh sb="0" eb="1">
      <t>フサ</t>
    </rPh>
    <rPh sb="1" eb="2">
      <t>カズ</t>
    </rPh>
    <phoneticPr fontId="30"/>
  </si>
  <si>
    <t>中野5-68</t>
  </si>
  <si>
    <t>注1）　存続・新設が不詳の事業所を含む。</t>
    <rPh sb="0" eb="1">
      <t>チュウ</t>
    </rPh>
    <phoneticPr fontId="30"/>
  </si>
  <si>
    <t>（1世帯当たり居住室数）</t>
    <rPh sb="2" eb="4">
      <t>セタイ</t>
    </rPh>
    <rPh sb="4" eb="5">
      <t>ア</t>
    </rPh>
    <rPh sb="7" eb="10">
      <t>キョジュウシツ</t>
    </rPh>
    <rPh sb="10" eb="11">
      <t>スウ</t>
    </rPh>
    <phoneticPr fontId="68"/>
  </si>
  <si>
    <t>85</t>
  </si>
  <si>
    <t>（1世帯当たり居住室の畳数）</t>
    <rPh sb="2" eb="5">
      <t>セタイア</t>
    </rPh>
    <rPh sb="7" eb="10">
      <t>キョジュウシツ</t>
    </rPh>
    <rPh sb="11" eb="12">
      <t>タタミ</t>
    </rPh>
    <rPh sb="12" eb="13">
      <t>スウ</t>
    </rPh>
    <phoneticPr fontId="68"/>
  </si>
  <si>
    <t>注4）　公立には都立と区立が含まれる。</t>
    <rPh sb="0" eb="1">
      <t>チュウ</t>
    </rPh>
    <phoneticPr fontId="30"/>
  </si>
  <si>
    <t>注1）　住宅の所有の関係「不詳」を含む。</t>
    <rPh sb="0" eb="1">
      <t>チュウ</t>
    </rPh>
    <rPh sb="4" eb="6">
      <t>ジュウタク</t>
    </rPh>
    <rPh sb="7" eb="9">
      <t>ショユウ</t>
    </rPh>
    <rPh sb="10" eb="12">
      <t>カンケイ</t>
    </rPh>
    <rPh sb="13" eb="15">
      <t>フショウ</t>
    </rPh>
    <rPh sb="17" eb="18">
      <t>フク</t>
    </rPh>
    <phoneticPr fontId="68"/>
  </si>
  <si>
    <t>地下1階</t>
  </si>
  <si>
    <t>中野駅～八成小学校</t>
  </si>
  <si>
    <t>区職員数6）</t>
    <rPh sb="3" eb="4">
      <t>スウ</t>
    </rPh>
    <phoneticPr fontId="30"/>
  </si>
  <si>
    <t>南台1丁目</t>
  </si>
  <si>
    <t>沼袋1丁目</t>
  </si>
  <si>
    <t>松が丘1丁目</t>
  </si>
  <si>
    <t>819</t>
  </si>
  <si>
    <t>（再掲）15～64歳</t>
    <rPh sb="1" eb="3">
      <t>サイケイ</t>
    </rPh>
    <phoneticPr fontId="30"/>
  </si>
  <si>
    <t>江古田1丁目</t>
  </si>
  <si>
    <t>本町1丁目</t>
  </si>
  <si>
    <t>丸山1丁目</t>
  </si>
  <si>
    <t>野方1丁目</t>
  </si>
  <si>
    <t>中央1丁目</t>
  </si>
  <si>
    <t>宿泊業，
飲食サービス業</t>
  </si>
  <si>
    <t>大和町1丁目</t>
  </si>
  <si>
    <t>注）　工業統計調査の調査期日は，平成26年以前が12月31日，平成29年以降が6月1日である。</t>
    <rPh sb="0" eb="1">
      <t>チュウ</t>
    </rPh>
    <rPh sb="3" eb="5">
      <t>コウギョウ</t>
    </rPh>
    <rPh sb="5" eb="7">
      <t>トウケイ</t>
    </rPh>
    <rPh sb="7" eb="9">
      <t>チョウサ</t>
    </rPh>
    <rPh sb="10" eb="12">
      <t>チョウサ</t>
    </rPh>
    <rPh sb="12" eb="14">
      <t>キジツ</t>
    </rPh>
    <rPh sb="16" eb="18">
      <t>ヘイセイ</t>
    </rPh>
    <rPh sb="20" eb="23">
      <t>ネンイゼン</t>
    </rPh>
    <rPh sb="26" eb="27">
      <t>ガツ</t>
    </rPh>
    <rPh sb="29" eb="30">
      <t>ニチ</t>
    </rPh>
    <rPh sb="31" eb="33">
      <t>ヘイセイ</t>
    </rPh>
    <rPh sb="35" eb="36">
      <t>ネン</t>
    </rPh>
    <rPh sb="36" eb="38">
      <t>イコウ</t>
    </rPh>
    <rPh sb="40" eb="41">
      <t>ガツ</t>
    </rPh>
    <rPh sb="42" eb="43">
      <t>ニチ</t>
    </rPh>
    <phoneticPr fontId="30"/>
  </si>
  <si>
    <t>若宮1丁目</t>
  </si>
  <si>
    <t>白鷺1丁目</t>
  </si>
  <si>
    <t>△ 182</t>
  </si>
  <si>
    <t>鷺宮1丁目</t>
  </si>
  <si>
    <t>年齢（各歳），男女別人口（平成27～令和2年）</t>
    <rPh sb="18" eb="20">
      <t>レイワ</t>
    </rPh>
    <rPh sb="21" eb="22">
      <t>ネン</t>
    </rPh>
    <phoneticPr fontId="30"/>
  </si>
  <si>
    <t>上高田1丁目</t>
  </si>
  <si>
    <t>上鷺宮1丁目</t>
  </si>
  <si>
    <t>新井1丁目</t>
  </si>
  <si>
    <t>荻窪駅北口～白鷺1丁目</t>
  </si>
  <si>
    <t>要支援1</t>
    <rPh sb="0" eb="1">
      <t>ヨウ</t>
    </rPh>
    <rPh sb="1" eb="3">
      <t>シエン</t>
    </rPh>
    <phoneticPr fontId="30"/>
  </si>
  <si>
    <t>平成28年7月1日現在</t>
  </si>
  <si>
    <t>第6回国勢調査</t>
  </si>
  <si>
    <t>注1）　保護停止中の世帯，人員を含む。</t>
    <rPh sb="0" eb="1">
      <t>チュウ</t>
    </rPh>
    <rPh sb="4" eb="6">
      <t>ホゴ</t>
    </rPh>
    <rPh sb="6" eb="9">
      <t>テイシチュウ</t>
    </rPh>
    <rPh sb="10" eb="12">
      <t>セタイ</t>
    </rPh>
    <rPh sb="13" eb="15">
      <t>ジンイン</t>
    </rPh>
    <rPh sb="16" eb="17">
      <t>フク</t>
    </rPh>
    <phoneticPr fontId="30"/>
  </si>
  <si>
    <t>大学1）</t>
    <rPh sb="0" eb="2">
      <t>ダイガク</t>
    </rPh>
    <phoneticPr fontId="30"/>
  </si>
  <si>
    <t>1年</t>
  </si>
  <si>
    <t>リネンサプライ業</t>
    <rPh sb="7" eb="8">
      <t>ギョウ</t>
    </rPh>
    <phoneticPr fontId="30"/>
  </si>
  <si>
    <t>第2回国勢調査</t>
  </si>
  <si>
    <t>昭和56年～平成2年</t>
    <rPh sb="0" eb="2">
      <t>ショウワ</t>
    </rPh>
    <rPh sb="4" eb="5">
      <t>ネン</t>
    </rPh>
    <phoneticPr fontId="62"/>
  </si>
  <si>
    <t>普通世帯総数2）</t>
    <rPh sb="0" eb="2">
      <t>フツウ</t>
    </rPh>
    <rPh sb="2" eb="4">
      <t>セタイ</t>
    </rPh>
    <rPh sb="4" eb="6">
      <t>ソウスウ</t>
    </rPh>
    <phoneticPr fontId="68"/>
  </si>
  <si>
    <t>注2）　世帯の年間収入階級「不詳」を含む。</t>
    <rPh sb="0" eb="1">
      <t>チュウ</t>
    </rPh>
    <rPh sb="4" eb="6">
      <t>セタイ</t>
    </rPh>
    <rPh sb="7" eb="9">
      <t>ネンカン</t>
    </rPh>
    <rPh sb="9" eb="11">
      <t>シュウニュウ</t>
    </rPh>
    <rPh sb="11" eb="13">
      <t>カイキュウ</t>
    </rPh>
    <rPh sb="14" eb="16">
      <t>フショウ</t>
    </rPh>
    <rPh sb="18" eb="19">
      <t>フク</t>
    </rPh>
    <phoneticPr fontId="68"/>
  </si>
  <si>
    <t>12階</t>
  </si>
  <si>
    <t>65歳以上世帯人員</t>
  </si>
  <si>
    <t>21階～</t>
  </si>
  <si>
    <t>南台2丁目</t>
  </si>
  <si>
    <t>弥生町2丁目</t>
  </si>
  <si>
    <t>江古田2丁目</t>
  </si>
  <si>
    <t>本町2丁目</t>
  </si>
  <si>
    <t>自動車</t>
    <rPh sb="0" eb="3">
      <t>ジドウシャ</t>
    </rPh>
    <phoneticPr fontId="30"/>
  </si>
  <si>
    <t>52</t>
  </si>
  <si>
    <t>丸山2丁目</t>
  </si>
  <si>
    <t>地下3階</t>
  </si>
  <si>
    <t>東中野2丁目</t>
  </si>
  <si>
    <t>若宮2丁目</t>
  </si>
  <si>
    <t>中野2丁目</t>
  </si>
  <si>
    <t>白鷺2丁目</t>
  </si>
  <si>
    <t>保健所</t>
    <rPh sb="0" eb="3">
      <t>ホケンジョ</t>
    </rPh>
    <phoneticPr fontId="30"/>
  </si>
  <si>
    <t>鷺宮2丁目</t>
  </si>
  <si>
    <t>上高田2丁目</t>
  </si>
  <si>
    <t>兼務</t>
  </si>
  <si>
    <t>重度（2度）</t>
    <rPh sb="0" eb="2">
      <t>ジュウド</t>
    </rPh>
    <rPh sb="4" eb="5">
      <t>ド</t>
    </rPh>
    <phoneticPr fontId="30"/>
  </si>
  <si>
    <t>100歳以上</t>
  </si>
  <si>
    <t>53</t>
  </si>
  <si>
    <t>　　　従属人口指数=（（年少人口+老年人口）／生産年齢人口）×100</t>
    <rPh sb="3" eb="5">
      <t>ジュウゾク</t>
    </rPh>
    <rPh sb="5" eb="7">
      <t>ジンコウ</t>
    </rPh>
    <rPh sb="7" eb="9">
      <t>シスウ</t>
    </rPh>
    <rPh sb="12" eb="14">
      <t>ネンショウ</t>
    </rPh>
    <rPh sb="14" eb="16">
      <t>ジンコウ</t>
    </rPh>
    <rPh sb="17" eb="19">
      <t>ロウネン</t>
    </rPh>
    <rPh sb="19" eb="21">
      <t>ジンコウ</t>
    </rPh>
    <rPh sb="23" eb="25">
      <t>セイサン</t>
    </rPh>
    <rPh sb="25" eb="27">
      <t>ネンレイ</t>
    </rPh>
    <rPh sb="27" eb="29">
      <t>ジンコウ</t>
    </rPh>
    <phoneticPr fontId="72"/>
  </si>
  <si>
    <t>01～02</t>
  </si>
  <si>
    <t>100万円未満</t>
  </si>
  <si>
    <t>200人以上</t>
  </si>
  <si>
    <t>10階</t>
  </si>
  <si>
    <t>中30</t>
    <rPh sb="0" eb="1">
      <t>ナカ</t>
    </rPh>
    <phoneticPr fontId="30"/>
  </si>
  <si>
    <t>20階</t>
  </si>
  <si>
    <t>0歳児</t>
  </si>
  <si>
    <t>（3月1日）</t>
  </si>
  <si>
    <t>76D</t>
  </si>
  <si>
    <t>～30年</t>
  </si>
  <si>
    <t>第3回国勢調査</t>
  </si>
  <si>
    <t>自然科学</t>
  </si>
  <si>
    <t>南台3丁目</t>
  </si>
  <si>
    <t>△ 320</t>
  </si>
  <si>
    <t>注）　2022年1月1日現在の住民基本台帳上の人口を基準として算出（外国人を含む）</t>
    <rPh sb="0" eb="1">
      <t>チュウ</t>
    </rPh>
    <rPh sb="12" eb="14">
      <t>ゲンザイ</t>
    </rPh>
    <rPh sb="15" eb="17">
      <t>ジュウミン</t>
    </rPh>
    <rPh sb="17" eb="19">
      <t>キホン</t>
    </rPh>
    <rPh sb="19" eb="21">
      <t>ダイチョウ</t>
    </rPh>
    <rPh sb="21" eb="22">
      <t>ウエ</t>
    </rPh>
    <rPh sb="23" eb="25">
      <t>ジンコウ</t>
    </rPh>
    <rPh sb="26" eb="28">
      <t>キジュン</t>
    </rPh>
    <rPh sb="31" eb="33">
      <t>サンシュツ</t>
    </rPh>
    <rPh sb="34" eb="37">
      <t>ガイコクジン</t>
    </rPh>
    <rPh sb="38" eb="39">
      <t>フク</t>
    </rPh>
    <phoneticPr fontId="30"/>
  </si>
  <si>
    <t>沼袋3丁目</t>
  </si>
  <si>
    <t>弥生町3丁目</t>
  </si>
  <si>
    <t>江古田3丁目</t>
  </si>
  <si>
    <t>本町3丁目</t>
  </si>
  <si>
    <t>全国都道府県
市区町村別面積調</t>
    <rPh sb="0" eb="2">
      <t>ゼンコク</t>
    </rPh>
    <rPh sb="2" eb="6">
      <t>トドウフケン</t>
    </rPh>
    <phoneticPr fontId="30"/>
  </si>
  <si>
    <t>中野3丁目</t>
  </si>
  <si>
    <t>白鷺3丁目</t>
  </si>
  <si>
    <t>都市再生機構（UR）・公社の貸家</t>
    <rPh sb="0" eb="1">
      <t>ミヤコ</t>
    </rPh>
    <rPh sb="1" eb="2">
      <t>シ</t>
    </rPh>
    <rPh sb="2" eb="3">
      <t>サイ</t>
    </rPh>
    <rPh sb="3" eb="4">
      <t>ショウ</t>
    </rPh>
    <rPh sb="4" eb="5">
      <t>キ</t>
    </rPh>
    <rPh sb="5" eb="6">
      <t>カマエ</t>
    </rPh>
    <rPh sb="11" eb="13">
      <t>コウシャ</t>
    </rPh>
    <rPh sb="14" eb="16">
      <t>カシヤ</t>
    </rPh>
    <phoneticPr fontId="61"/>
  </si>
  <si>
    <t>新井3丁目</t>
  </si>
  <si>
    <t>200～300</t>
  </si>
  <si>
    <t>要介護3</t>
    <rPh sb="0" eb="1">
      <t>ヨウ</t>
    </rPh>
    <rPh sb="1" eb="2">
      <t>スケ</t>
    </rPh>
    <rPh sb="2" eb="3">
      <t>ユズル</t>
    </rPh>
    <phoneticPr fontId="30"/>
  </si>
  <si>
    <t>家庭</t>
    <rPh sb="0" eb="2">
      <t>カテイ</t>
    </rPh>
    <phoneticPr fontId="30"/>
  </si>
  <si>
    <t>R3.10.31</t>
  </si>
  <si>
    <t>中度（3度）</t>
    <rPh sb="0" eb="2">
      <t>チュウド</t>
    </rPh>
    <rPh sb="4" eb="5">
      <t>ド</t>
    </rPh>
    <phoneticPr fontId="30"/>
  </si>
  <si>
    <t>3年</t>
  </si>
  <si>
    <t>（各年3月卒業者）</t>
  </si>
  <si>
    <t>トーゴ</t>
  </si>
  <si>
    <t>（各年3月卒業者）</t>
    <rPh sb="1" eb="2">
      <t>カク</t>
    </rPh>
    <rPh sb="2" eb="3">
      <t>ネン</t>
    </rPh>
    <rPh sb="4" eb="5">
      <t>３ガツ</t>
    </rPh>
    <rPh sb="5" eb="8">
      <t>ソツギョウシャ</t>
    </rPh>
    <phoneticPr fontId="30"/>
  </si>
  <si>
    <t>第4回国勢調査</t>
  </si>
  <si>
    <t>20～24</t>
  </si>
  <si>
    <t>弥生町2-41</t>
    <rPh sb="0" eb="2">
      <t>ヤヨイ</t>
    </rPh>
    <rPh sb="2" eb="3">
      <t>マチ</t>
    </rPh>
    <phoneticPr fontId="30"/>
  </si>
  <si>
    <t>30～34</t>
  </si>
  <si>
    <t>（12月31日）</t>
    <rPh sb="6" eb="7">
      <t>ニチ</t>
    </rPh>
    <phoneticPr fontId="30"/>
  </si>
  <si>
    <t>本郷通り</t>
  </si>
  <si>
    <t>3.5ｍ以上</t>
  </si>
  <si>
    <t>03～04</t>
  </si>
  <si>
    <t>南台4丁目</t>
  </si>
  <si>
    <t>野方6丁目</t>
  </si>
  <si>
    <t>平成28年～30年9月</t>
    <rPh sb="0" eb="2">
      <t>ヘイセイ</t>
    </rPh>
    <rPh sb="4" eb="5">
      <t>ネン</t>
    </rPh>
    <rPh sb="8" eb="9">
      <t>ネン</t>
    </rPh>
    <rPh sb="10" eb="11">
      <t>ガツ</t>
    </rPh>
    <phoneticPr fontId="30"/>
  </si>
  <si>
    <t>沼袋4丁目</t>
  </si>
  <si>
    <t>76A</t>
  </si>
  <si>
    <t>本町4丁目</t>
  </si>
  <si>
    <t>大和町4丁目</t>
  </si>
  <si>
    <t>中野4丁目</t>
  </si>
  <si>
    <t>鷺宮4丁目</t>
  </si>
  <si>
    <t>自宅</t>
    <rPh sb="0" eb="1">
      <t>ジ</t>
    </rPh>
    <rPh sb="1" eb="2">
      <t>タク</t>
    </rPh>
    <phoneticPr fontId="61"/>
  </si>
  <si>
    <t>上鷺宮4丁目</t>
  </si>
  <si>
    <t>036</t>
  </si>
  <si>
    <t>4年</t>
  </si>
  <si>
    <t>第5回国勢調査</t>
  </si>
  <si>
    <t>50～54</t>
  </si>
  <si>
    <t>74A</t>
  </si>
  <si>
    <t>05鉱業</t>
    <rPh sb="2" eb="3">
      <t>コウ</t>
    </rPh>
    <rPh sb="3" eb="4">
      <t>ギョウ</t>
    </rPh>
    <phoneticPr fontId="30"/>
  </si>
  <si>
    <t>上鷺宮3-17</t>
  </si>
  <si>
    <t>5階</t>
  </si>
  <si>
    <t>15階</t>
  </si>
  <si>
    <t>本町5丁目</t>
  </si>
  <si>
    <t>教育，
学習支援業</t>
  </si>
  <si>
    <t>野方5丁目</t>
  </si>
  <si>
    <t>一般会計性質別歳出決算額の推移（平成27～令和2年度）</t>
    <rPh sb="21" eb="23">
      <t>レイワ</t>
    </rPh>
    <phoneticPr fontId="30"/>
  </si>
  <si>
    <t>東中野5丁目</t>
  </si>
  <si>
    <t>中野5丁目</t>
  </si>
  <si>
    <t>鷺宮5丁目</t>
  </si>
  <si>
    <t>上高田5丁目</t>
  </si>
  <si>
    <t>上鷺宮5丁目</t>
  </si>
  <si>
    <t>聖堂前（弥生町5丁目）～新宿駅西口</t>
  </si>
  <si>
    <t>要介護5</t>
    <rPh sb="0" eb="1">
      <t>ヨウ</t>
    </rPh>
    <rPh sb="1" eb="2">
      <t>スケ</t>
    </rPh>
    <rPh sb="2" eb="3">
      <t>ユズル</t>
    </rPh>
    <phoneticPr fontId="30"/>
  </si>
  <si>
    <t>5歳</t>
    <rPh sb="1" eb="2">
      <t>サイ</t>
    </rPh>
    <phoneticPr fontId="30"/>
  </si>
  <si>
    <t>R2.7.5</t>
  </si>
  <si>
    <t>5年</t>
  </si>
  <si>
    <t>注）　物品については50万円以上のもの</t>
    <rPh sb="0" eb="1">
      <t>チュウ</t>
    </rPh>
    <phoneticPr fontId="76"/>
  </si>
  <si>
    <t>65歳以上</t>
    <rPh sb="2" eb="3">
      <t>サイ</t>
    </rPh>
    <phoneticPr fontId="30"/>
  </si>
  <si>
    <t>65歳以上世帯人員</t>
    <rPh sb="2" eb="5">
      <t>サイイジョウ</t>
    </rPh>
    <rPh sb="5" eb="7">
      <t>セタイ</t>
    </rPh>
    <rPh sb="7" eb="9">
      <t>ジンイン</t>
    </rPh>
    <phoneticPr fontId="30"/>
  </si>
  <si>
    <t>6階</t>
  </si>
  <si>
    <t>製鋼を行わない鋼材製造業（表面処理鋼材を除く）</t>
  </si>
  <si>
    <t>介護保険料</t>
  </si>
  <si>
    <t>弥生町6丁目</t>
  </si>
  <si>
    <t>本町6丁目</t>
  </si>
  <si>
    <t>中野6丁目</t>
  </si>
  <si>
    <t>85J</t>
  </si>
  <si>
    <t>第7回国勢調査</t>
  </si>
  <si>
    <t>7人以上</t>
    <rPh sb="1" eb="2">
      <t>ニン</t>
    </rPh>
    <rPh sb="2" eb="4">
      <t>イジョウ</t>
    </rPh>
    <phoneticPr fontId="30"/>
  </si>
  <si>
    <t>平成3年～7年</t>
    <rPh sb="0" eb="2">
      <t>ヘイセイ</t>
    </rPh>
    <rPh sb="3" eb="4">
      <t>ネン</t>
    </rPh>
    <rPh sb="6" eb="7">
      <t>ネン</t>
    </rPh>
    <phoneticPr fontId="62"/>
  </si>
  <si>
    <t>7階</t>
  </si>
  <si>
    <t>第8回国勢調査</t>
  </si>
  <si>
    <t>80～84</t>
  </si>
  <si>
    <t>地方特例交付金</t>
  </si>
  <si>
    <t>中野駅北口～練馬駅</t>
  </si>
  <si>
    <t>85歳以上</t>
  </si>
  <si>
    <t>教材用ビデオ</t>
    <rPh sb="0" eb="3">
      <t>キョウザイヨウ</t>
    </rPh>
    <phoneticPr fontId="61"/>
  </si>
  <si>
    <t>平成8年～12年</t>
    <rPh sb="0" eb="2">
      <t>ヘイセイ</t>
    </rPh>
    <rPh sb="3" eb="4">
      <t>ネン</t>
    </rPh>
    <rPh sb="7" eb="8">
      <t>ネン</t>
    </rPh>
    <phoneticPr fontId="62"/>
  </si>
  <si>
    <t>18階</t>
  </si>
  <si>
    <t>資料　東京都建設局道路管理部「東京都道路現況調書」</t>
  </si>
  <si>
    <t>018</t>
  </si>
  <si>
    <t>5～9</t>
  </si>
  <si>
    <t>25～29</t>
  </si>
  <si>
    <t>65～69</t>
  </si>
  <si>
    <t>住居侵入</t>
    <rPh sb="0" eb="2">
      <t>ジュウキョ</t>
    </rPh>
    <rPh sb="2" eb="4">
      <t>シンニュウ</t>
    </rPh>
    <phoneticPr fontId="30"/>
  </si>
  <si>
    <t>75～79</t>
  </si>
  <si>
    <t>子ども文教</t>
    <rPh sb="0" eb="1">
      <t>コ</t>
    </rPh>
    <rPh sb="3" eb="5">
      <t>ブンキョウ</t>
    </rPh>
    <phoneticPr fontId="30"/>
  </si>
  <si>
    <t>90～94</t>
  </si>
  <si>
    <t>95～99</t>
  </si>
  <si>
    <t>資料　中野区全体の面積：国土交通省国土地理院「全国都道府県市区町村別面積調（令和3年10月1日現在）」</t>
    <rPh sb="0" eb="2">
      <t>シリョウ</t>
    </rPh>
    <rPh sb="38" eb="40">
      <t>レイワ</t>
    </rPh>
    <phoneticPr fontId="77"/>
  </si>
  <si>
    <t>4～9人</t>
  </si>
  <si>
    <t>20～29人</t>
  </si>
  <si>
    <t>30～49人</t>
  </si>
  <si>
    <t>50～99人</t>
  </si>
  <si>
    <t>総記</t>
  </si>
  <si>
    <t>15～19歳</t>
  </si>
  <si>
    <t>19階</t>
  </si>
  <si>
    <t>資料　総務省統計局「平成27年国勢調査従業地・通学地による人口・就業状態等集計」</t>
    <rPh sb="32" eb="34">
      <t>シュウギョウ</t>
    </rPh>
    <rPh sb="34" eb="36">
      <t>ジョウタイ</t>
    </rPh>
    <phoneticPr fontId="30"/>
  </si>
  <si>
    <t>（1ｋ㎡当たり）</t>
  </si>
  <si>
    <t>人口増減率</t>
  </si>
  <si>
    <t>（単位：金額千円，構成比％）</t>
    <rPh sb="4" eb="6">
      <t>キンガク</t>
    </rPh>
    <rPh sb="6" eb="8">
      <t>センエン</t>
    </rPh>
    <rPh sb="9" eb="12">
      <t>コウセイヒ</t>
    </rPh>
    <phoneticPr fontId="53"/>
  </si>
  <si>
    <t>（単位：金額千円）</t>
    <rPh sb="4" eb="6">
      <t>キンガク</t>
    </rPh>
    <rPh sb="6" eb="8">
      <t>センエン</t>
    </rPh>
    <phoneticPr fontId="53"/>
  </si>
  <si>
    <t>（5月1日）</t>
  </si>
  <si>
    <t>有価証券</t>
    <rPh sb="2" eb="4">
      <t>ショウケン</t>
    </rPh>
    <phoneticPr fontId="30"/>
  </si>
  <si>
    <t>（4月1日）</t>
  </si>
  <si>
    <t>（年末）</t>
  </si>
  <si>
    <t>（1ヵ月平均）</t>
  </si>
  <si>
    <t>（年平均）</t>
  </si>
  <si>
    <t>荒川区</t>
    <rPh sb="0" eb="3">
      <t>アラカワク</t>
    </rPh>
    <phoneticPr fontId="61"/>
  </si>
  <si>
    <t>夫婦，親と他の親族（子供を含まない）から成る親族</t>
  </si>
  <si>
    <t>民営借家（専用住宅）総数</t>
    <rPh sb="11" eb="12">
      <t>カズ</t>
    </rPh>
    <phoneticPr fontId="60"/>
  </si>
  <si>
    <t>（住宅の所有の関係）</t>
    <rPh sb="1" eb="3">
      <t>ジュウタク</t>
    </rPh>
    <rPh sb="4" eb="6">
      <t>ショユウ</t>
    </rPh>
    <rPh sb="7" eb="8">
      <t>セキ</t>
    </rPh>
    <rPh sb="8" eb="9">
      <t>カカリ</t>
    </rPh>
    <phoneticPr fontId="61"/>
  </si>
  <si>
    <t>（住宅の建て方）</t>
    <rPh sb="1" eb="2">
      <t>ジュウ</t>
    </rPh>
    <rPh sb="2" eb="3">
      <t>タク</t>
    </rPh>
    <rPh sb="4" eb="5">
      <t>タ</t>
    </rPh>
    <rPh sb="6" eb="7">
      <t>カタ</t>
    </rPh>
    <phoneticPr fontId="61"/>
  </si>
  <si>
    <t>平均年齢（歳）</t>
    <rPh sb="0" eb="2">
      <t>ヘイキン</t>
    </rPh>
    <rPh sb="2" eb="4">
      <t>ネンレイ</t>
    </rPh>
    <rPh sb="5" eb="6">
      <t>サイ</t>
    </rPh>
    <phoneticPr fontId="30"/>
  </si>
  <si>
    <t>100,000
～110,000</t>
  </si>
  <si>
    <t>150,000
～200,000</t>
  </si>
  <si>
    <t>資料　中野区立図書館「中野の図書館」</t>
  </si>
  <si>
    <t>注）　被保険者数の各年度の数字は平均値</t>
    <rPh sb="0" eb="1">
      <t>チュウ</t>
    </rPh>
    <rPh sb="3" eb="7">
      <t>ヒホケンシャ</t>
    </rPh>
    <rPh sb="7" eb="8">
      <t>スウ</t>
    </rPh>
    <rPh sb="9" eb="12">
      <t>カクネンド</t>
    </rPh>
    <rPh sb="13" eb="15">
      <t>スウジ</t>
    </rPh>
    <rPh sb="16" eb="19">
      <t>ヘイキンチ</t>
    </rPh>
    <phoneticPr fontId="61"/>
  </si>
  <si>
    <t>経済センサス</t>
    <rPh sb="0" eb="2">
      <t>ケイザイ</t>
    </rPh>
    <phoneticPr fontId="30"/>
  </si>
  <si>
    <t xml:space="preserve">  　　「特別区の統計」,「学校基本調査報告」,「放送受信契約数統計要覧」,「住宅・土地統計調査報告」</t>
    <rPh sb="20" eb="22">
      <t>ホウコク</t>
    </rPh>
    <phoneticPr fontId="30"/>
  </si>
  <si>
    <t>夜間人口</t>
  </si>
  <si>
    <t>流出人口</t>
  </si>
  <si>
    <t>親族人員</t>
  </si>
  <si>
    <t>一般世帯数</t>
    <rPh sb="0" eb="1">
      <t>１</t>
    </rPh>
    <rPh sb="1" eb="2">
      <t>バン</t>
    </rPh>
    <rPh sb="2" eb="3">
      <t>ヨ</t>
    </rPh>
    <rPh sb="3" eb="4">
      <t>オビ</t>
    </rPh>
    <rPh sb="4" eb="5">
      <t>スウ</t>
    </rPh>
    <phoneticPr fontId="30"/>
  </si>
  <si>
    <t>区議会議員選挙</t>
    <rPh sb="0" eb="3">
      <t>クギカイ</t>
    </rPh>
    <rPh sb="3" eb="5">
      <t>ギイン</t>
    </rPh>
    <rPh sb="5" eb="7">
      <t>センキョ</t>
    </rPh>
    <phoneticPr fontId="30"/>
  </si>
  <si>
    <t>夫婦のみの世帯</t>
    <rPh sb="5" eb="7">
      <t>セタイ</t>
    </rPh>
    <phoneticPr fontId="30"/>
  </si>
  <si>
    <t xml:space="preserve">
世帯</t>
    <rPh sb="2" eb="3">
      <t>セ</t>
    </rPh>
    <rPh sb="3" eb="4">
      <t>タイ</t>
    </rPh>
    <phoneticPr fontId="30"/>
  </si>
  <si>
    <t>資料　中野区「人事行政の運営等の状況の公表」</t>
    <rPh sb="0" eb="2">
      <t>シリョウ</t>
    </rPh>
    <rPh sb="3" eb="6">
      <t>ナカノク</t>
    </rPh>
    <rPh sb="7" eb="9">
      <t>ジンジ</t>
    </rPh>
    <rPh sb="9" eb="11">
      <t>ギョウセイ</t>
    </rPh>
    <rPh sb="12" eb="14">
      <t>ウンエイ</t>
    </rPh>
    <rPh sb="14" eb="15">
      <t>トウ</t>
    </rPh>
    <rPh sb="16" eb="18">
      <t>ジョウキョウ</t>
    </rPh>
    <rPh sb="19" eb="21">
      <t>コウヒョウ</t>
    </rPh>
    <phoneticPr fontId="30"/>
  </si>
  <si>
    <t>（1k㎡当たり）</t>
  </si>
  <si>
    <t>うち小規模給水施設</t>
  </si>
  <si>
    <t>52E</t>
  </si>
  <si>
    <t>人口増加率</t>
  </si>
  <si>
    <t>1月1日の人口</t>
  </si>
  <si>
    <t>1世帯当たり</t>
    <rPh sb="3" eb="4">
      <t>ア</t>
    </rPh>
    <phoneticPr fontId="30"/>
  </si>
  <si>
    <t xml:space="preserve">
世帯</t>
  </si>
  <si>
    <t>079</t>
  </si>
  <si>
    <t>経営組織別･開設年別事業所数（平成28年6月1日）</t>
  </si>
  <si>
    <t>その他の職別工事業</t>
    <rPh sb="2" eb="3">
      <t>タ</t>
    </rPh>
    <rPh sb="4" eb="5">
      <t>ショク</t>
    </rPh>
    <rPh sb="5" eb="6">
      <t>ベツ</t>
    </rPh>
    <rPh sb="6" eb="9">
      <t>コウジギョウ</t>
    </rPh>
    <phoneticPr fontId="30"/>
  </si>
  <si>
    <t>特用林産物生産業（きのこ類の栽培を除く）</t>
  </si>
  <si>
    <t>その他の木製品製造業（竹，とうを含む）</t>
  </si>
  <si>
    <t>製糸業，紡績業，化学繊維・ねん糸等製造業</t>
  </si>
  <si>
    <t>認定こども園</t>
    <rPh sb="0" eb="2">
      <t>ニンテイ</t>
    </rPh>
    <rPh sb="5" eb="6">
      <t>エン</t>
    </rPh>
    <phoneticPr fontId="30"/>
  </si>
  <si>
    <t>パルプ製造業</t>
    <rPh sb="3" eb="6">
      <t>セイゾウギョウ</t>
    </rPh>
    <phoneticPr fontId="30"/>
  </si>
  <si>
    <t>無機化学工業製品製造業</t>
    <rPh sb="0" eb="2">
      <t>ムキ</t>
    </rPh>
    <rPh sb="2" eb="4">
      <t>カガク</t>
    </rPh>
    <rPh sb="4" eb="6">
      <t>コウギョウ</t>
    </rPh>
    <rPh sb="6" eb="8">
      <t>セイヒン</t>
    </rPh>
    <rPh sb="8" eb="11">
      <t>セイゾウギョウ</t>
    </rPh>
    <phoneticPr fontId="30"/>
  </si>
  <si>
    <t>油脂加工製品・石けん・合成洗剤・界面活性剤・塗料製造業</t>
  </si>
  <si>
    <t>プラスチック板・棒・管・継手・異形押出製品製造業</t>
  </si>
  <si>
    <t>ゴム製・プラスチック製履物・同附属品製造業</t>
  </si>
  <si>
    <t>ゴムベルト・ゴムホース・工業用ゴム製品製造業</t>
  </si>
  <si>
    <t>建設用粘土製品製造業（陶磁器製を除く）</t>
  </si>
  <si>
    <t>骨材・石工品等製造業</t>
    <rPh sb="0" eb="2">
      <t>コツザイ</t>
    </rPh>
    <rPh sb="3" eb="4">
      <t>イシ</t>
    </rPh>
    <rPh sb="5" eb="6">
      <t>シナ</t>
    </rPh>
    <rPh sb="6" eb="7">
      <t>トウ</t>
    </rPh>
    <rPh sb="7" eb="10">
      <t>セイゾウギョウ</t>
    </rPh>
    <phoneticPr fontId="30"/>
  </si>
  <si>
    <t>革製履物製造業</t>
    <rPh sb="0" eb="2">
      <t>カワセイ</t>
    </rPh>
    <rPh sb="2" eb="4">
      <t>ハキモノ</t>
    </rPh>
    <rPh sb="4" eb="7">
      <t>セイゾウギョウ</t>
    </rPh>
    <phoneticPr fontId="30"/>
  </si>
  <si>
    <t>暖房装置・配管工事用附属品製造業</t>
  </si>
  <si>
    <t>金属被覆・彫刻業，熱処理業（ほうろう鉄器を除く）</t>
  </si>
  <si>
    <t>注）　本表は建築基準法の規定により建築主から知事に届出のあった建築工事届による着工建築物の数であり，この調査対象は延面積10平方メートルをこえる建築物である。</t>
  </si>
  <si>
    <t>計量器・測定器・分析機器・測量機械器具・理化学機械器具製造業</t>
    <rPh sb="0" eb="3">
      <t>ケイリョウキ</t>
    </rPh>
    <rPh sb="4" eb="6">
      <t>ソクテイ</t>
    </rPh>
    <rPh sb="6" eb="7">
      <t>キ</t>
    </rPh>
    <rPh sb="8" eb="10">
      <t>ブンセキ</t>
    </rPh>
    <rPh sb="10" eb="12">
      <t>キキ</t>
    </rPh>
    <rPh sb="13" eb="15">
      <t>ソクリョウ</t>
    </rPh>
    <phoneticPr fontId="30"/>
  </si>
  <si>
    <t>発電用・送電用・配電用電気機械器具製造業</t>
  </si>
  <si>
    <t>通信機械器具・同関連機械器具製造業</t>
  </si>
  <si>
    <t>漆器製造業</t>
    <rPh sb="0" eb="1">
      <t>ウルシ</t>
    </rPh>
    <rPh sb="1" eb="2">
      <t>キ</t>
    </rPh>
    <rPh sb="2" eb="5">
      <t>セイゾウギョウ</t>
    </rPh>
    <phoneticPr fontId="30"/>
  </si>
  <si>
    <t>飯場工事現場</t>
  </si>
  <si>
    <t>インターネット付随サービス業</t>
    <rPh sb="7" eb="9">
      <t>フズイ</t>
    </rPh>
    <rPh sb="13" eb="14">
      <t>ギョウ</t>
    </rPh>
    <phoneticPr fontId="30"/>
  </si>
  <si>
    <t>その他の各種商品小売業（従業者が常時50人未満のもの）</t>
  </si>
  <si>
    <t>居住期間別人口（令和4年1月1日）</t>
    <rPh sb="8" eb="10">
      <t>レイワ</t>
    </rPh>
    <phoneticPr fontId="30"/>
  </si>
  <si>
    <t>機械器具小売業（自動車，自転車を除く）</t>
  </si>
  <si>
    <t>農耕用品小売業</t>
    <rPh sb="0" eb="2">
      <t>ノウコウ</t>
    </rPh>
    <rPh sb="2" eb="4">
      <t>ヨウヒン</t>
    </rPh>
    <rPh sb="4" eb="7">
      <t>コウリギョウ</t>
    </rPh>
    <phoneticPr fontId="30"/>
  </si>
  <si>
    <t>資料　総務省統計局「平成27年国勢調査従業地・通学地集計その1」</t>
  </si>
  <si>
    <t>不動産代理業・仲介業</t>
    <rPh sb="0" eb="3">
      <t>フドウサン</t>
    </rPh>
    <rPh sb="3" eb="5">
      <t>ダイリ</t>
    </rPh>
    <rPh sb="5" eb="6">
      <t>ギョウ</t>
    </rPh>
    <rPh sb="7" eb="9">
      <t>チュウカイ</t>
    </rPh>
    <rPh sb="9" eb="10">
      <t>ギョウ</t>
    </rPh>
    <phoneticPr fontId="30"/>
  </si>
  <si>
    <t>歯科技工所</t>
    <rPh sb="0" eb="1">
      <t>ハ</t>
    </rPh>
    <rPh sb="1" eb="2">
      <t>カ</t>
    </rPh>
    <rPh sb="2" eb="3">
      <t>ワザ</t>
    </rPh>
    <rPh sb="3" eb="4">
      <t>コウ</t>
    </rPh>
    <rPh sb="4" eb="5">
      <t>トコロ</t>
    </rPh>
    <phoneticPr fontId="30"/>
  </si>
  <si>
    <t>その他の技術サービス業</t>
    <rPh sb="2" eb="3">
      <t>タ</t>
    </rPh>
    <rPh sb="4" eb="6">
      <t>ギジュツ</t>
    </rPh>
    <rPh sb="10" eb="11">
      <t>ギョウ</t>
    </rPh>
    <phoneticPr fontId="30"/>
  </si>
  <si>
    <t>教養・技能教授業</t>
    <rPh sb="0" eb="2">
      <t>キョウヨウ</t>
    </rPh>
    <rPh sb="3" eb="5">
      <t>ギノウ</t>
    </rPh>
    <rPh sb="5" eb="7">
      <t>キョウジュ</t>
    </rPh>
    <rPh sb="7" eb="8">
      <t>ギョウ</t>
    </rPh>
    <phoneticPr fontId="30"/>
  </si>
  <si>
    <t>その他の社会保険・社会福祉・介護事業</t>
  </si>
  <si>
    <t>その他の食料品製造業</t>
    <rPh sb="2" eb="3">
      <t>タ</t>
    </rPh>
    <rPh sb="4" eb="7">
      <t>ショクリョウヒン</t>
    </rPh>
    <rPh sb="7" eb="10">
      <t>セイゾウギョウ</t>
    </rPh>
    <phoneticPr fontId="30"/>
  </si>
  <si>
    <t>運輸に附帯するサービス業</t>
    <rPh sb="0" eb="2">
      <t>ウンユ</t>
    </rPh>
    <rPh sb="3" eb="5">
      <t>フタイ</t>
    </rPh>
    <rPh sb="11" eb="12">
      <t>ギョウ</t>
    </rPh>
    <phoneticPr fontId="30"/>
  </si>
  <si>
    <t>熱供給業</t>
    <rPh sb="0" eb="1">
      <t>ネツ</t>
    </rPh>
    <rPh sb="1" eb="3">
      <t>キョウキュウ</t>
    </rPh>
    <rPh sb="3" eb="4">
      <t>ギョウ</t>
    </rPh>
    <phoneticPr fontId="30"/>
  </si>
  <si>
    <t>84</t>
  </si>
  <si>
    <t>現金給与総額</t>
  </si>
  <si>
    <t>原材料使用額等</t>
    <rPh sb="0" eb="1">
      <t>ハラ</t>
    </rPh>
    <rPh sb="1" eb="2">
      <t>ザイ</t>
    </rPh>
    <rPh sb="2" eb="3">
      <t>リョウ</t>
    </rPh>
    <phoneticPr fontId="59"/>
  </si>
  <si>
    <t>電気･ガス･熱供給・水道業</t>
    <rPh sb="0" eb="1">
      <t>デン</t>
    </rPh>
    <rPh sb="1" eb="2">
      <t>キ</t>
    </rPh>
    <rPh sb="6" eb="7">
      <t>ネツ</t>
    </rPh>
    <rPh sb="7" eb="9">
      <t>キョウキュウ</t>
    </rPh>
    <rPh sb="10" eb="11">
      <t>ミズ</t>
    </rPh>
    <rPh sb="11" eb="12">
      <t>ミチ</t>
    </rPh>
    <rPh sb="12" eb="13">
      <t>ギョウ</t>
    </rPh>
    <phoneticPr fontId="74"/>
  </si>
  <si>
    <t>産業（大分類）</t>
    <rPh sb="0" eb="1">
      <t>サン</t>
    </rPh>
    <rPh sb="1" eb="2">
      <t>ギョウ</t>
    </rPh>
    <phoneticPr fontId="30"/>
  </si>
  <si>
    <t>Ｉ卸売業・小売業　</t>
  </si>
  <si>
    <t>労働力人口</t>
    <rPh sb="0" eb="1">
      <t>ロウ</t>
    </rPh>
    <rPh sb="1" eb="2">
      <t>ドウ</t>
    </rPh>
    <rPh sb="2" eb="3">
      <t>チカラ</t>
    </rPh>
    <phoneticPr fontId="30"/>
  </si>
  <si>
    <t>資料　中野区「決算特別委員会資料」</t>
    <rPh sb="0" eb="2">
      <t>シリョウ</t>
    </rPh>
    <rPh sb="3" eb="6">
      <t>ナカノク</t>
    </rPh>
    <rPh sb="7" eb="9">
      <t>ケッサン</t>
    </rPh>
    <rPh sb="9" eb="11">
      <t>トクベツ</t>
    </rPh>
    <rPh sb="11" eb="14">
      <t>イインカイ</t>
    </rPh>
    <rPh sb="14" eb="16">
      <t>シリョウ</t>
    </rPh>
    <phoneticPr fontId="30"/>
  </si>
  <si>
    <t>平成
28年</t>
    <rPh sb="0" eb="2">
      <t>ヘイセイ</t>
    </rPh>
    <rPh sb="5" eb="6">
      <t>ネン</t>
    </rPh>
    <phoneticPr fontId="30"/>
  </si>
  <si>
    <t>農地転用状況（平成27～令和2年）</t>
    <rPh sb="12" eb="14">
      <t>レイワ</t>
    </rPh>
    <phoneticPr fontId="30"/>
  </si>
  <si>
    <t>就業者</t>
    <rPh sb="0" eb="1">
      <t>ジュ</t>
    </rPh>
    <rPh sb="1" eb="2">
      <t>ギョウ</t>
    </rPh>
    <phoneticPr fontId="30"/>
  </si>
  <si>
    <t>11階建以上</t>
    <rPh sb="3" eb="4">
      <t>タ</t>
    </rPh>
    <phoneticPr fontId="68"/>
  </si>
  <si>
    <t>ごみ収集状況（平成27～令和2年度）</t>
    <rPh sb="12" eb="14">
      <t>レイワ</t>
    </rPh>
    <rPh sb="15" eb="16">
      <t>トシ</t>
    </rPh>
    <phoneticPr fontId="30"/>
  </si>
  <si>
    <t>2階建以上</t>
    <rPh sb="2" eb="3">
      <t>タ</t>
    </rPh>
    <phoneticPr fontId="68"/>
  </si>
  <si>
    <t>1500万円以上</t>
  </si>
  <si>
    <t>400～500</t>
  </si>
  <si>
    <t>500～700</t>
  </si>
  <si>
    <t>700～1000</t>
  </si>
  <si>
    <t>世帯の年間収入階級</t>
  </si>
  <si>
    <t>4階以上の建築物数</t>
  </si>
  <si>
    <t>器物損壊等</t>
    <rPh sb="0" eb="2">
      <t>キブツ</t>
    </rPh>
    <rPh sb="2" eb="4">
      <t>ソンカイ</t>
    </rPh>
    <rPh sb="4" eb="5">
      <t>トウ</t>
    </rPh>
    <phoneticPr fontId="30"/>
  </si>
  <si>
    <t>アパート住宅</t>
  </si>
  <si>
    <t>旅館料理店</t>
  </si>
  <si>
    <t>72F</t>
  </si>
  <si>
    <t>△ 193</t>
  </si>
  <si>
    <t>計</t>
  </si>
  <si>
    <t>鉄筋・鉄骨コンクリート造</t>
    <rPh sb="0" eb="2">
      <t>テッキン</t>
    </rPh>
    <rPh sb="3" eb="5">
      <t>テッコツ</t>
    </rPh>
    <rPh sb="11" eb="12">
      <t>ツク</t>
    </rPh>
    <phoneticPr fontId="68"/>
  </si>
  <si>
    <t>法律事務所</t>
  </si>
  <si>
    <t>持込1）</t>
  </si>
  <si>
    <t>日本料理店</t>
    <rPh sb="0" eb="2">
      <t>ニホン</t>
    </rPh>
    <rPh sb="2" eb="4">
      <t>リョウリ</t>
    </rPh>
    <rPh sb="4" eb="5">
      <t>テン</t>
    </rPh>
    <phoneticPr fontId="30"/>
  </si>
  <si>
    <t>六ふっ化硫黄</t>
    <rPh sb="0" eb="1">
      <t>ロク</t>
    </rPh>
    <rPh sb="3" eb="4">
      <t>カ</t>
    </rPh>
    <rPh sb="4" eb="6">
      <t>イオウ</t>
    </rPh>
    <phoneticPr fontId="30"/>
  </si>
  <si>
    <t>産業部門</t>
    <rPh sb="0" eb="2">
      <t>サンギョウ</t>
    </rPh>
    <rPh sb="2" eb="4">
      <t>ブモン</t>
    </rPh>
    <phoneticPr fontId="30"/>
  </si>
  <si>
    <t>鉄道</t>
    <rPh sb="0" eb="2">
      <t>テツドウ</t>
    </rPh>
    <phoneticPr fontId="30"/>
  </si>
  <si>
    <t>農業</t>
    <rPh sb="0" eb="2">
      <t>ノウギョウ</t>
    </rPh>
    <phoneticPr fontId="30"/>
  </si>
  <si>
    <t>　　　 年度分については，各年度月平均世帯，人員である。</t>
    <rPh sb="4" eb="7">
      <t>ネンドブン</t>
    </rPh>
    <rPh sb="13" eb="16">
      <t>カクネンド</t>
    </rPh>
    <rPh sb="16" eb="17">
      <t>ツキ</t>
    </rPh>
    <rPh sb="17" eb="19">
      <t>ヘイキン</t>
    </rPh>
    <rPh sb="19" eb="21">
      <t>セタイ</t>
    </rPh>
    <rPh sb="22" eb="23">
      <t>ジンコウ</t>
    </rPh>
    <rPh sb="23" eb="24">
      <t>イン</t>
    </rPh>
    <phoneticPr fontId="30"/>
  </si>
  <si>
    <t>製造業</t>
    <rPh sb="0" eb="3">
      <t>セイゾウギョウ</t>
    </rPh>
    <phoneticPr fontId="30"/>
  </si>
  <si>
    <t>肢体不自由</t>
  </si>
  <si>
    <t>品川区</t>
    <rPh sb="0" eb="3">
      <t>シナガワク</t>
    </rPh>
    <phoneticPr fontId="61"/>
  </si>
  <si>
    <t>私立</t>
    <rPh sb="0" eb="2">
      <t>シリツ</t>
    </rPh>
    <phoneticPr fontId="30"/>
  </si>
  <si>
    <t>障害基礎</t>
  </si>
  <si>
    <t>障害（旧法）</t>
  </si>
  <si>
    <t>遺族基礎</t>
  </si>
  <si>
    <t>61</t>
  </si>
  <si>
    <t>保護施設事務費及び委託事務費</t>
    <rPh sb="0" eb="2">
      <t>ホゴ</t>
    </rPh>
    <rPh sb="2" eb="4">
      <t>シセツ</t>
    </rPh>
    <rPh sb="4" eb="7">
      <t>ジムヒ</t>
    </rPh>
    <phoneticPr fontId="30"/>
  </si>
  <si>
    <t>医科</t>
    <rPh sb="0" eb="2">
      <t>イカ</t>
    </rPh>
    <phoneticPr fontId="30"/>
  </si>
  <si>
    <t>眼科検診</t>
  </si>
  <si>
    <t>乳がん検診（視触診検査）</t>
  </si>
  <si>
    <t>3.5ｍ未満</t>
  </si>
  <si>
    <t>乳がん検診（マンモグラフィ検査）</t>
  </si>
  <si>
    <t>72A</t>
  </si>
  <si>
    <t>大腸がん検診</t>
  </si>
  <si>
    <t>学校数</t>
  </si>
  <si>
    <t>児童数</t>
  </si>
  <si>
    <t>（胃部X線・胃部内視鏡検査）</t>
  </si>
  <si>
    <t>大和町1-12</t>
  </si>
  <si>
    <t>うち職員給</t>
  </si>
  <si>
    <t>失業対策事業費</t>
  </si>
  <si>
    <t>40～49</t>
  </si>
  <si>
    <t>50～59</t>
  </si>
  <si>
    <t>60～69</t>
  </si>
  <si>
    <t>点</t>
    <rPh sb="0" eb="1">
      <t>テン</t>
    </rPh>
    <phoneticPr fontId="30"/>
  </si>
  <si>
    <t>親族のみの世帯</t>
  </si>
  <si>
    <t>75歳以上世帯員のいる一般世帯</t>
    <rPh sb="2" eb="5">
      <t>サイイジョウ</t>
    </rPh>
    <rPh sb="5" eb="8">
      <t>セタイイン</t>
    </rPh>
    <rPh sb="11" eb="13">
      <t>イッパン</t>
    </rPh>
    <rPh sb="13" eb="15">
      <t>セタイ</t>
    </rPh>
    <phoneticPr fontId="30"/>
  </si>
  <si>
    <t>300万～
500万円</t>
  </si>
  <si>
    <t>文学</t>
  </si>
  <si>
    <t>3000万～
5000万円</t>
  </si>
  <si>
    <t>（10月1日）</t>
    <rPh sb="5" eb="6">
      <t>ニチ</t>
    </rPh>
    <phoneticPr fontId="30"/>
  </si>
  <si>
    <t>5000万～
１億円</t>
    <rPh sb="4" eb="5">
      <t>マン</t>
    </rPh>
    <phoneticPr fontId="30"/>
  </si>
  <si>
    <t>1億～
3億円</t>
    <rPh sb="1" eb="2">
      <t>オク</t>
    </rPh>
    <phoneticPr fontId="30"/>
  </si>
  <si>
    <t>20～
29人</t>
    <rPh sb="6" eb="7">
      <t>ニン</t>
    </rPh>
    <phoneticPr fontId="30"/>
  </si>
  <si>
    <t>昭和60年
～
平成6年</t>
    <rPh sb="0" eb="2">
      <t>ショウワ</t>
    </rPh>
    <rPh sb="4" eb="5">
      <t>ネン</t>
    </rPh>
    <rPh sb="8" eb="10">
      <t>ヘイセイ</t>
    </rPh>
    <rPh sb="11" eb="12">
      <t>ネン</t>
    </rPh>
    <phoneticPr fontId="30"/>
  </si>
  <si>
    <t>通学のかたわら
仕事</t>
    <rPh sb="0" eb="2">
      <t>ツウガク</t>
    </rPh>
    <rPh sb="8" eb="10">
      <t>シゴト</t>
    </rPh>
    <phoneticPr fontId="30"/>
  </si>
  <si>
    <t>058</t>
  </si>
  <si>
    <t>相続・贈与で取得</t>
    <rPh sb="0" eb="2">
      <t>ソウゾク</t>
    </rPh>
    <rPh sb="3" eb="5">
      <t>ゾウヨ</t>
    </rPh>
    <rPh sb="6" eb="8">
      <t>シュトク</t>
    </rPh>
    <phoneticPr fontId="30"/>
  </si>
  <si>
    <t>ハイドロフルオロ
カーボン類</t>
    <rPh sb="13" eb="14">
      <t>ルイ</t>
    </rPh>
    <phoneticPr fontId="30"/>
  </si>
  <si>
    <t>パーフルオロ
カーボン類</t>
    <rPh sb="11" eb="12">
      <t>ルイ</t>
    </rPh>
    <phoneticPr fontId="30"/>
  </si>
  <si>
    <t>被保険者世帯数</t>
    <rPh sb="0" eb="4">
      <t>ヒホケンシャ</t>
    </rPh>
    <rPh sb="4" eb="7">
      <t>セタイスウ</t>
    </rPh>
    <phoneticPr fontId="30"/>
  </si>
  <si>
    <t>0円</t>
    <rPh sb="1" eb="2">
      <t>エン</t>
    </rPh>
    <phoneticPr fontId="65"/>
  </si>
  <si>
    <t>エクアドル</t>
  </si>
  <si>
    <t>死亡一時金</t>
  </si>
  <si>
    <t>当日診療を必要とする者</t>
    <rPh sb="0" eb="2">
      <t>トウジツ</t>
    </rPh>
    <rPh sb="2" eb="4">
      <t>シンリョウ</t>
    </rPh>
    <rPh sb="5" eb="7">
      <t>ヒツヨウ</t>
    </rPh>
    <rPh sb="10" eb="11">
      <t>モノ</t>
    </rPh>
    <phoneticPr fontId="30"/>
  </si>
  <si>
    <t>うち万引き</t>
    <rPh sb="2" eb="4">
      <t>マンビ</t>
    </rPh>
    <phoneticPr fontId="30"/>
  </si>
  <si>
    <t>環七通り</t>
  </si>
  <si>
    <t>うち女性の人数</t>
    <rPh sb="2" eb="4">
      <t>ジョセイ</t>
    </rPh>
    <rPh sb="5" eb="7">
      <t>ニンズウ</t>
    </rPh>
    <phoneticPr fontId="30"/>
  </si>
  <si>
    <t>衛生</t>
  </si>
  <si>
    <t>占有離脱物横領</t>
    <rPh sb="0" eb="2">
      <t>センユウ</t>
    </rPh>
    <rPh sb="2" eb="4">
      <t>リダツ</t>
    </rPh>
    <rPh sb="4" eb="5">
      <t>ブツ</t>
    </rPh>
    <rPh sb="5" eb="7">
      <t>オウリョウ</t>
    </rPh>
    <phoneticPr fontId="30"/>
  </si>
  <si>
    <t>侵入窃盗</t>
    <rPh sb="0" eb="2">
      <t>シンニュウ</t>
    </rPh>
    <rPh sb="2" eb="4">
      <t>セットウ</t>
    </rPh>
    <phoneticPr fontId="30"/>
  </si>
  <si>
    <t>資料　東京都福祉保健局総務部統計課「衛生統計年報」</t>
  </si>
  <si>
    <t>死亡事故</t>
    <rPh sb="0" eb="2">
      <t>シボウ</t>
    </rPh>
    <rPh sb="2" eb="4">
      <t>ジコ</t>
    </rPh>
    <phoneticPr fontId="30"/>
  </si>
  <si>
    <t>生鮮魚介類卸売業</t>
    <rPh sb="0" eb="2">
      <t>セイセン</t>
    </rPh>
    <rPh sb="2" eb="5">
      <t>ギョカイルイ</t>
    </rPh>
    <rPh sb="5" eb="8">
      <t>オロシウリギョウ</t>
    </rPh>
    <phoneticPr fontId="30"/>
  </si>
  <si>
    <t>公立</t>
    <rPh sb="0" eb="2">
      <t>コウリツ</t>
    </rPh>
    <phoneticPr fontId="30"/>
  </si>
  <si>
    <t>理科</t>
  </si>
  <si>
    <t>英語</t>
  </si>
  <si>
    <t>占有離脱物横領</t>
    <rPh sb="0" eb="2">
      <t>センユウ</t>
    </rPh>
    <rPh sb="2" eb="4">
      <t>リダツ</t>
    </rPh>
    <rPh sb="4" eb="5">
      <t>ブツ</t>
    </rPh>
    <phoneticPr fontId="30"/>
  </si>
  <si>
    <t>土地面積</t>
  </si>
  <si>
    <t>資料　東京都総務局統計部産業統計課「平成28年経済センサス-活動調査（産業横断的集計）」</t>
    <rPh sb="18" eb="20">
      <t>ヘイセイ</t>
    </rPh>
    <rPh sb="22" eb="23">
      <t>ネン</t>
    </rPh>
    <rPh sb="23" eb="25">
      <t>ケイザイ</t>
    </rPh>
    <rPh sb="30" eb="32">
      <t>カツドウ</t>
    </rPh>
    <rPh sb="32" eb="34">
      <t>チョウサ</t>
    </rPh>
    <rPh sb="35" eb="37">
      <t>サンギョウ</t>
    </rPh>
    <rPh sb="37" eb="40">
      <t>オウダンテキ</t>
    </rPh>
    <rPh sb="40" eb="42">
      <t>シュウケイ</t>
    </rPh>
    <phoneticPr fontId="30"/>
  </si>
  <si>
    <t>（各年3月31日現在）</t>
    <rPh sb="1" eb="3">
      <t>カクネン</t>
    </rPh>
    <rPh sb="4" eb="5">
      <t>ガツ</t>
    </rPh>
    <rPh sb="7" eb="8">
      <t>ニチ</t>
    </rPh>
    <rPh sb="8" eb="10">
      <t>ゲンザイ</t>
    </rPh>
    <phoneticPr fontId="30"/>
  </si>
  <si>
    <t>農林漁業</t>
  </si>
  <si>
    <t>全産業（Ｓ公務を除く）</t>
  </si>
  <si>
    <t>非農林漁業（Ｓ公務を除く）</t>
  </si>
  <si>
    <t>はん用機械器具製造業</t>
  </si>
  <si>
    <t>12</t>
  </si>
  <si>
    <t>コンゴ民主共和国</t>
    <rPh sb="3" eb="5">
      <t>ミンシュ</t>
    </rPh>
    <rPh sb="5" eb="8">
      <t>キョウワコク</t>
    </rPh>
    <phoneticPr fontId="69"/>
  </si>
  <si>
    <t>19</t>
  </si>
  <si>
    <t>22</t>
  </si>
  <si>
    <t>34</t>
  </si>
  <si>
    <t>51</t>
  </si>
  <si>
    <t>38</t>
  </si>
  <si>
    <t>40</t>
  </si>
  <si>
    <t>44</t>
  </si>
  <si>
    <t>45</t>
  </si>
  <si>
    <t>82J</t>
  </si>
  <si>
    <t>46</t>
  </si>
  <si>
    <t>48</t>
  </si>
  <si>
    <t>正規の職員・
従業員</t>
  </si>
  <si>
    <t>56</t>
  </si>
  <si>
    <t>57</t>
  </si>
  <si>
    <t>165</t>
  </si>
  <si>
    <t>58</t>
  </si>
  <si>
    <t>60</t>
  </si>
  <si>
    <t>62</t>
  </si>
  <si>
    <t>64</t>
  </si>
  <si>
    <t>65</t>
  </si>
  <si>
    <t>67</t>
  </si>
  <si>
    <t>ＣＤ</t>
  </si>
  <si>
    <t>68</t>
  </si>
  <si>
    <t>69</t>
  </si>
  <si>
    <t>71</t>
  </si>
  <si>
    <t>75</t>
  </si>
  <si>
    <t>79</t>
  </si>
  <si>
    <t>他に分類されないその他の製造業</t>
    <rPh sb="0" eb="1">
      <t>タ</t>
    </rPh>
    <rPh sb="2" eb="4">
      <t>ブンルイ</t>
    </rPh>
    <rPh sb="10" eb="11">
      <t>タ</t>
    </rPh>
    <rPh sb="12" eb="15">
      <t>セイゾウギョウ</t>
    </rPh>
    <phoneticPr fontId="30"/>
  </si>
  <si>
    <t>80</t>
  </si>
  <si>
    <t>82</t>
  </si>
  <si>
    <t>87</t>
  </si>
  <si>
    <t>88</t>
  </si>
  <si>
    <t>平成30年度</t>
    <rPh sb="0" eb="2">
      <t>ヘイセイ</t>
    </rPh>
    <rPh sb="4" eb="6">
      <t>ネンド</t>
    </rPh>
    <phoneticPr fontId="30"/>
  </si>
  <si>
    <t>89</t>
  </si>
  <si>
    <t>90</t>
  </si>
  <si>
    <t>94</t>
  </si>
  <si>
    <t>1k㎡当たり</t>
    <rPh sb="3" eb="4">
      <t>ア</t>
    </rPh>
    <phoneticPr fontId="30"/>
  </si>
  <si>
    <t>95</t>
  </si>
  <si>
    <t>従業者規模別</t>
    <rPh sb="0" eb="3">
      <t>ジュウギョウシャ</t>
    </rPh>
    <rPh sb="3" eb="5">
      <t>キボ</t>
    </rPh>
    <rPh sb="5" eb="6">
      <t>ベツ</t>
    </rPh>
    <phoneticPr fontId="30"/>
  </si>
  <si>
    <t>注）　職権による記載と削除，国外転入，転出等は除く。</t>
  </si>
  <si>
    <t>100～200</t>
  </si>
  <si>
    <t>総  数</t>
    <rPh sb="0" eb="1">
      <t>ソウ</t>
    </rPh>
    <rPh sb="3" eb="4">
      <t>スウ</t>
    </rPh>
    <phoneticPr fontId="30"/>
  </si>
  <si>
    <t>プレストレストコンクリート橋</t>
  </si>
  <si>
    <t>鉄筋コンクリート橋</t>
  </si>
  <si>
    <t>橋  数</t>
  </si>
  <si>
    <t>2車線</t>
    <rPh sb="1" eb="3">
      <t>シャセン</t>
    </rPh>
    <phoneticPr fontId="30"/>
  </si>
  <si>
    <t>4車線</t>
    <rPh sb="1" eb="3">
      <t>シャセン</t>
    </rPh>
    <phoneticPr fontId="30"/>
  </si>
  <si>
    <t>江古田4-3</t>
    <rPh sb="0" eb="3">
      <t>エゴタ</t>
    </rPh>
    <phoneticPr fontId="30"/>
  </si>
  <si>
    <t>中杉通り</t>
    <rPh sb="0" eb="1">
      <t>ナカ</t>
    </rPh>
    <rPh sb="1" eb="2">
      <t>スギ</t>
    </rPh>
    <rPh sb="2" eb="3">
      <t>ドオ</t>
    </rPh>
    <phoneticPr fontId="30"/>
  </si>
  <si>
    <t>区役所及び体育館整備調査</t>
    <rPh sb="0" eb="3">
      <t>クヤクショ</t>
    </rPh>
    <rPh sb="3" eb="4">
      <t>オヨ</t>
    </rPh>
    <rPh sb="5" eb="8">
      <t>タイイクカン</t>
    </rPh>
    <rPh sb="8" eb="10">
      <t>セイビ</t>
    </rPh>
    <rPh sb="10" eb="12">
      <t>チョウサ</t>
    </rPh>
    <phoneticPr fontId="30"/>
  </si>
  <si>
    <t>早稲田通り</t>
    <rPh sb="0" eb="3">
      <t>ワセダ</t>
    </rPh>
    <rPh sb="3" eb="4">
      <t>ドオ</t>
    </rPh>
    <phoneticPr fontId="30"/>
  </si>
  <si>
    <t>山手通り</t>
    <rPh sb="0" eb="2">
      <t>ヤマテ</t>
    </rPh>
    <rPh sb="2" eb="3">
      <t>ドオ</t>
    </rPh>
    <phoneticPr fontId="30"/>
  </si>
  <si>
    <t>資料　ごみゼロ推進課</t>
    <rPh sb="0" eb="2">
      <t>シリョウ</t>
    </rPh>
    <rPh sb="7" eb="10">
      <t>スイシンカ</t>
    </rPh>
    <phoneticPr fontId="30"/>
  </si>
  <si>
    <t>方南通り</t>
    <rPh sb="0" eb="2">
      <t>ホウナン</t>
    </rPh>
    <rPh sb="2" eb="3">
      <t>ドオ</t>
    </rPh>
    <phoneticPr fontId="30"/>
  </si>
  <si>
    <t>中野通り</t>
    <rPh sb="0" eb="2">
      <t>ナカノ</t>
    </rPh>
    <rPh sb="2" eb="3">
      <t>ドオ</t>
    </rPh>
    <phoneticPr fontId="30"/>
  </si>
  <si>
    <t>中野駅北口～野方駅</t>
    <rPh sb="8" eb="9">
      <t>エキ</t>
    </rPh>
    <phoneticPr fontId="30"/>
  </si>
  <si>
    <t>阿佐ケ谷駅北口～中村橋駅</t>
    <rPh sb="11" eb="12">
      <t>エキ</t>
    </rPh>
    <phoneticPr fontId="30"/>
  </si>
  <si>
    <t>K01</t>
  </si>
  <si>
    <t>中野線</t>
    <rPh sb="0" eb="2">
      <t>ナカノ</t>
    </rPh>
    <rPh sb="2" eb="3">
      <t>セン</t>
    </rPh>
    <phoneticPr fontId="30"/>
  </si>
  <si>
    <t>新宿駅西口～丸山営業所</t>
    <rPh sb="2" eb="3">
      <t>エキ</t>
    </rPh>
    <phoneticPr fontId="30"/>
  </si>
  <si>
    <t>H24.12.16</t>
  </si>
  <si>
    <t>中野駅北口～新宿駅西口</t>
    <rPh sb="8" eb="9">
      <t>エキ</t>
    </rPh>
    <phoneticPr fontId="30"/>
  </si>
  <si>
    <t>千川通り</t>
  </si>
  <si>
    <t>目白通り</t>
  </si>
  <si>
    <t>82M</t>
  </si>
  <si>
    <t>新青梅街道</t>
  </si>
  <si>
    <t>中杉通り</t>
  </si>
  <si>
    <t>早稲田通り</t>
  </si>
  <si>
    <t>平成27年10月1日現在</t>
  </si>
  <si>
    <t>青梅街道</t>
  </si>
  <si>
    <t>方南通り</t>
  </si>
  <si>
    <t>弥生町4-20</t>
  </si>
  <si>
    <t>歴史</t>
  </si>
  <si>
    <t>△ 1.48</t>
  </si>
  <si>
    <t>芸術</t>
  </si>
  <si>
    <t>紙芝居</t>
  </si>
  <si>
    <t>開設年</t>
    <rPh sb="0" eb="2">
      <t>カイセツ</t>
    </rPh>
    <rPh sb="2" eb="3">
      <t>ネン</t>
    </rPh>
    <phoneticPr fontId="30"/>
  </si>
  <si>
    <t>カセット</t>
  </si>
  <si>
    <t>劇場，映画館等文化･娯楽施設数（平成28～令和3年）</t>
    <rPh sb="21" eb="23">
      <t>レイワ</t>
    </rPh>
    <rPh sb="24" eb="25">
      <t>トシ</t>
    </rPh>
    <phoneticPr fontId="30"/>
  </si>
  <si>
    <t>注１）　中12，41に含まれる。</t>
    <rPh sb="0" eb="1">
      <t>チュウ</t>
    </rPh>
    <phoneticPr fontId="30"/>
  </si>
  <si>
    <t>レコード</t>
  </si>
  <si>
    <t>ＤＶＤ</t>
  </si>
  <si>
    <t>利子割交付金</t>
  </si>
  <si>
    <t>株式等譲渡所得割交付金</t>
  </si>
  <si>
    <t>分担金及び負担金</t>
  </si>
  <si>
    <t>国庫支出金</t>
  </si>
  <si>
    <t>039</t>
  </si>
  <si>
    <t>都支出金</t>
  </si>
  <si>
    <t>繰越金</t>
  </si>
  <si>
    <t>特別区債</t>
  </si>
  <si>
    <t>環境費</t>
    <rPh sb="0" eb="2">
      <t>カンキョウ</t>
    </rPh>
    <rPh sb="2" eb="3">
      <t>ヒ</t>
    </rPh>
    <phoneticPr fontId="30"/>
  </si>
  <si>
    <t>衆議院議員選挙投票･開票状況〔小選挙区〕（平成24～令和3年）</t>
    <rPh sb="15" eb="16">
      <t>ショウ</t>
    </rPh>
    <rPh sb="26" eb="28">
      <t>レイワ</t>
    </rPh>
    <rPh sb="29" eb="30">
      <t>ネン</t>
    </rPh>
    <phoneticPr fontId="30"/>
  </si>
  <si>
    <t>都市基盤費</t>
    <rPh sb="0" eb="2">
      <t>トシ</t>
    </rPh>
    <rPh sb="2" eb="4">
      <t>キバン</t>
    </rPh>
    <rPh sb="4" eb="5">
      <t>ヒ</t>
    </rPh>
    <phoneticPr fontId="30"/>
  </si>
  <si>
    <t>諸支出費</t>
    <rPh sb="0" eb="1">
      <t>ショ</t>
    </rPh>
    <rPh sb="1" eb="3">
      <t>シシュツ</t>
    </rPh>
    <rPh sb="3" eb="4">
      <t>ヒ</t>
    </rPh>
    <phoneticPr fontId="30"/>
  </si>
  <si>
    <t>予備費</t>
  </si>
  <si>
    <t>国民健康保険料</t>
  </si>
  <si>
    <t>国保給付費</t>
  </si>
  <si>
    <t>保健事業費</t>
  </si>
  <si>
    <t>基金積立金</t>
  </si>
  <si>
    <t>申告所得税及復興特別所得税</t>
    <rPh sb="0" eb="2">
      <t>シンコク</t>
    </rPh>
    <rPh sb="2" eb="5">
      <t>ショトクゼイ</t>
    </rPh>
    <rPh sb="5" eb="6">
      <t>キュウ</t>
    </rPh>
    <rPh sb="6" eb="8">
      <t>フッコウ</t>
    </rPh>
    <rPh sb="8" eb="10">
      <t>トクベツ</t>
    </rPh>
    <rPh sb="10" eb="13">
      <t>ショトクゼイ</t>
    </rPh>
    <phoneticPr fontId="30"/>
  </si>
  <si>
    <t>相続税</t>
  </si>
  <si>
    <t>法人でない
団体</t>
    <rPh sb="0" eb="2">
      <t>ホウジン</t>
    </rPh>
    <rPh sb="6" eb="8">
      <t>ダンタイ</t>
    </rPh>
    <phoneticPr fontId="30"/>
  </si>
  <si>
    <t>法人税</t>
  </si>
  <si>
    <t>復興特別法人税</t>
    <rPh sb="0" eb="2">
      <t>フッコウ</t>
    </rPh>
    <rPh sb="2" eb="4">
      <t>トクベツ</t>
    </rPh>
    <rPh sb="4" eb="7">
      <t>ホウジンゼイ</t>
    </rPh>
    <phoneticPr fontId="30"/>
  </si>
  <si>
    <t>消費税等</t>
  </si>
  <si>
    <t>基金</t>
  </si>
  <si>
    <t>平成31年</t>
    <rPh sb="0" eb="2">
      <t>ヘイセイ</t>
    </rPh>
    <rPh sb="4" eb="5">
      <t>ネン</t>
    </rPh>
    <phoneticPr fontId="61"/>
  </si>
  <si>
    <t>工業統計調査</t>
    <rPh sb="0" eb="2">
      <t>コウギョウ</t>
    </rPh>
    <rPh sb="2" eb="4">
      <t>トウケイ</t>
    </rPh>
    <rPh sb="4" eb="6">
      <t>チョウサ</t>
    </rPh>
    <phoneticPr fontId="30"/>
  </si>
  <si>
    <t>117</t>
  </si>
  <si>
    <t>免税点未満</t>
  </si>
  <si>
    <t>（1k㎡当たり）</t>
    <rPh sb="4" eb="5">
      <t>ア</t>
    </rPh>
    <phoneticPr fontId="30"/>
  </si>
  <si>
    <t>非親族を
含む世帯</t>
    <rPh sb="7" eb="9">
      <t>セタイ</t>
    </rPh>
    <phoneticPr fontId="30"/>
  </si>
  <si>
    <t>他に分類
されない
世帯</t>
    <rPh sb="0" eb="1">
      <t>タ</t>
    </rPh>
    <rPh sb="2" eb="4">
      <t>ブンルイ</t>
    </rPh>
    <rPh sb="10" eb="12">
      <t>セタイ</t>
    </rPh>
    <phoneticPr fontId="30"/>
  </si>
  <si>
    <t>雇人のない業主</t>
  </si>
  <si>
    <t>車道幅員19.5m以上</t>
    <rPh sb="0" eb="2">
      <t>シャドウ</t>
    </rPh>
    <rPh sb="2" eb="4">
      <t>フクイン</t>
    </rPh>
    <rPh sb="9" eb="11">
      <t>イジョウ</t>
    </rPh>
    <phoneticPr fontId="30"/>
  </si>
  <si>
    <t>車道幅員5.5m以上</t>
    <rPh sb="0" eb="2">
      <t>シャドウ</t>
    </rPh>
    <rPh sb="2" eb="4">
      <t>フクイン</t>
    </rPh>
    <phoneticPr fontId="30"/>
  </si>
  <si>
    <t>車道幅員3.5m以上5.5m未満</t>
    <rPh sb="0" eb="2">
      <t>シャドウ</t>
    </rPh>
    <rPh sb="2" eb="4">
      <t>フクイン</t>
    </rPh>
    <rPh sb="8" eb="10">
      <t>イジョウ</t>
    </rPh>
    <rPh sb="14" eb="16">
      <t>ミマン</t>
    </rPh>
    <phoneticPr fontId="30"/>
  </si>
  <si>
    <t>車道幅員3.5m未満</t>
    <rPh sb="0" eb="2">
      <t>シャドウ</t>
    </rPh>
    <rPh sb="2" eb="4">
      <t>フクイン</t>
    </rPh>
    <rPh sb="8" eb="10">
      <t>ミマン</t>
    </rPh>
    <phoneticPr fontId="30"/>
  </si>
  <si>
    <t>うち自動車交通不能</t>
    <rPh sb="2" eb="5">
      <t>ジドウシャ</t>
    </rPh>
    <rPh sb="5" eb="7">
      <t>コウツウ</t>
    </rPh>
    <rPh sb="7" eb="9">
      <t>フノウ</t>
    </rPh>
    <phoneticPr fontId="30"/>
  </si>
  <si>
    <t>2</t>
  </si>
  <si>
    <t>東村山市</t>
    <rPh sb="0" eb="4">
      <t>ヒガシムラヤマシ</t>
    </rPh>
    <phoneticPr fontId="61"/>
  </si>
  <si>
    <t>衛生検査所</t>
    <rPh sb="0" eb="1">
      <t>マモル</t>
    </rPh>
    <rPh sb="1" eb="2">
      <t>セイ</t>
    </rPh>
    <rPh sb="2" eb="3">
      <t>ケン</t>
    </rPh>
    <rPh sb="3" eb="4">
      <t>サ</t>
    </rPh>
    <rPh sb="4" eb="5">
      <t>ショ</t>
    </rPh>
    <phoneticPr fontId="30"/>
  </si>
  <si>
    <t>80B</t>
  </si>
  <si>
    <t>特別支援学校</t>
    <rPh sb="0" eb="2">
      <t>トクベツ</t>
    </rPh>
    <rPh sb="2" eb="4">
      <t>シエン</t>
    </rPh>
    <rPh sb="4" eb="6">
      <t>ガッコウ</t>
    </rPh>
    <phoneticPr fontId="30"/>
  </si>
  <si>
    <t>特別支援学級数</t>
    <rPh sb="0" eb="2">
      <t>トクベツ</t>
    </rPh>
    <rPh sb="2" eb="4">
      <t>シエン</t>
    </rPh>
    <rPh sb="4" eb="7">
      <t>ガッキュウスウ</t>
    </rPh>
    <phoneticPr fontId="30"/>
  </si>
  <si>
    <t>注）　住民基本台帳法の一部改正に伴い，外国人世帯・人口を含む。</t>
  </si>
  <si>
    <t>注）　住民基本台帳法の一部改正に伴い，平成25年から外国人世帯・人口を含む。</t>
    <rPh sb="0" eb="1">
      <t>チュウ</t>
    </rPh>
    <rPh sb="3" eb="5">
      <t>ジュウミン</t>
    </rPh>
    <rPh sb="5" eb="7">
      <t>キホン</t>
    </rPh>
    <rPh sb="7" eb="9">
      <t>ダイチョウ</t>
    </rPh>
    <rPh sb="9" eb="10">
      <t>ホウ</t>
    </rPh>
    <rPh sb="11" eb="13">
      <t>イチブ</t>
    </rPh>
    <rPh sb="13" eb="15">
      <t>カイセイ</t>
    </rPh>
    <rPh sb="16" eb="17">
      <t>トモナ</t>
    </rPh>
    <rPh sb="19" eb="21">
      <t>ヘイセイ</t>
    </rPh>
    <rPh sb="23" eb="24">
      <t>ネン</t>
    </rPh>
    <rPh sb="26" eb="29">
      <t>ガイコクジン</t>
    </rPh>
    <rPh sb="29" eb="31">
      <t>セタイ</t>
    </rPh>
    <rPh sb="32" eb="34">
      <t>ジンコウ</t>
    </rPh>
    <rPh sb="35" eb="36">
      <t>フク</t>
    </rPh>
    <phoneticPr fontId="30"/>
  </si>
  <si>
    <t>注）　都営バスについては公表していないため、掲載していない。</t>
    <rPh sb="0" eb="1">
      <t>チュウ</t>
    </rPh>
    <rPh sb="3" eb="5">
      <t>トエイ</t>
    </rPh>
    <rPh sb="12" eb="14">
      <t>コウヒョウ</t>
    </rPh>
    <rPh sb="22" eb="24">
      <t>ケイサイ</t>
    </rPh>
    <phoneticPr fontId="30"/>
  </si>
  <si>
    <t>現年分</t>
  </si>
  <si>
    <t>経済センサス-基礎調査
（事業所・企業統計調査）</t>
    <rPh sb="0" eb="1">
      <t>ケイ</t>
    </rPh>
    <rPh sb="1" eb="2">
      <t>スミ</t>
    </rPh>
    <rPh sb="7" eb="8">
      <t>モト</t>
    </rPh>
    <rPh sb="8" eb="9">
      <t>イシズエ</t>
    </rPh>
    <rPh sb="9" eb="10">
      <t>チョウ</t>
    </rPh>
    <rPh sb="10" eb="11">
      <t>サ</t>
    </rPh>
    <rPh sb="13" eb="16">
      <t>ジギョウショ</t>
    </rPh>
    <rPh sb="17" eb="19">
      <t>キギョウ</t>
    </rPh>
    <rPh sb="19" eb="21">
      <t>トウケイ</t>
    </rPh>
    <rPh sb="21" eb="23">
      <t>チョウサ</t>
    </rPh>
    <phoneticPr fontId="30"/>
  </si>
  <si>
    <t>農業，林業</t>
    <rPh sb="0" eb="1">
      <t>ノウ</t>
    </rPh>
    <rPh sb="1" eb="2">
      <t>ギョウ</t>
    </rPh>
    <rPh sb="3" eb="5">
      <t>リンギョウ</t>
    </rPh>
    <phoneticPr fontId="30"/>
  </si>
  <si>
    <t>設備工事業</t>
    <rPh sb="2" eb="4">
      <t>コウジ</t>
    </rPh>
    <rPh sb="4" eb="5">
      <t>ギョウ</t>
    </rPh>
    <phoneticPr fontId="30"/>
  </si>
  <si>
    <t>茶・コーヒー製造業（清涼飲料を除く）</t>
  </si>
  <si>
    <t>医薬品製造業</t>
  </si>
  <si>
    <t>サービス・娯楽用機械器具製造業</t>
  </si>
  <si>
    <t>資料　ECOネット東京62「特別区の温室効果ガスの排出量」</t>
    <rPh sb="9" eb="11">
      <t>トウキョウ</t>
    </rPh>
    <rPh sb="14" eb="17">
      <t>トクベツク</t>
    </rPh>
    <rPh sb="18" eb="20">
      <t>オンシツ</t>
    </rPh>
    <rPh sb="20" eb="22">
      <t>コウカ</t>
    </rPh>
    <rPh sb="25" eb="27">
      <t>ハイシュツ</t>
    </rPh>
    <rPh sb="27" eb="28">
      <t>リョウ</t>
    </rPh>
    <phoneticPr fontId="30"/>
  </si>
  <si>
    <t>資料　中野区「決算特別委員会資料」</t>
    <rPh sb="0" eb="2">
      <t>シリョウ</t>
    </rPh>
    <rPh sb="3" eb="6">
      <t>ナカノク</t>
    </rPh>
    <phoneticPr fontId="30"/>
  </si>
  <si>
    <t>資料　中野区「決算特別委員会資料」</t>
    <rPh sb="3" eb="6">
      <t>ナカノク</t>
    </rPh>
    <rPh sb="7" eb="9">
      <t>ケッサン</t>
    </rPh>
    <rPh sb="9" eb="11">
      <t>トクベツ</t>
    </rPh>
    <rPh sb="11" eb="14">
      <t>イインカイ</t>
    </rPh>
    <rPh sb="14" eb="16">
      <t>シリョウ</t>
    </rPh>
    <phoneticPr fontId="30"/>
  </si>
  <si>
    <t>住宅の建て方（5区分），延べ面積（6区分），1か月当たり家賃（19区分）別民営借家（専用住宅）数（平成30年10月1日）</t>
  </si>
  <si>
    <t>資料　中野区「予算特別委員会資料」</t>
    <rPh sb="0" eb="2">
      <t>シリョウ</t>
    </rPh>
    <rPh sb="3" eb="6">
      <t>ナカノク</t>
    </rPh>
    <rPh sb="7" eb="9">
      <t>ヨサン</t>
    </rPh>
    <rPh sb="9" eb="11">
      <t>トクベツ</t>
    </rPh>
    <rPh sb="11" eb="14">
      <t>イインカイ</t>
    </rPh>
    <rPh sb="14" eb="16">
      <t>シリョウ</t>
    </rPh>
    <phoneticPr fontId="30"/>
  </si>
  <si>
    <t>資料　東京都総務局統計部統計調整課「東京都統計年鑑」</t>
  </si>
  <si>
    <t>資料　東京消防庁中野・野方消防署</t>
  </si>
  <si>
    <t>資料　中野区「自動車騒音振動交通量調査」</t>
  </si>
  <si>
    <t>資料　東京都福祉保健局総務部統計課「人口動態統計」</t>
  </si>
  <si>
    <t>江原町3-5</t>
    <rPh sb="0" eb="2">
      <t>エハラ</t>
    </rPh>
    <rPh sb="2" eb="3">
      <t>マチ</t>
    </rPh>
    <phoneticPr fontId="30"/>
  </si>
  <si>
    <t>中野5-4</t>
  </si>
  <si>
    <t>中野5-4</t>
    <rPh sb="0" eb="2">
      <t>ナカノ</t>
    </rPh>
    <phoneticPr fontId="30"/>
  </si>
  <si>
    <t>大和町1-12</t>
    <rPh sb="0" eb="3">
      <t>ヤマトチョウ</t>
    </rPh>
    <phoneticPr fontId="30"/>
  </si>
  <si>
    <t>製造品</t>
  </si>
  <si>
    <t>繰入金</t>
    <rPh sb="0" eb="2">
      <t>クリイレ</t>
    </rPh>
    <rPh sb="2" eb="3">
      <t>キン</t>
    </rPh>
    <phoneticPr fontId="53"/>
  </si>
  <si>
    <t>表題</t>
  </si>
  <si>
    <t>Ⅳ．人口･世帯〈国勢調査〉</t>
  </si>
  <si>
    <t>H26.12.14</t>
  </si>
  <si>
    <t>Ⅶ．道路･公園</t>
  </si>
  <si>
    <t>Ⅷ．安全･交通</t>
  </si>
  <si>
    <t>ⅩⅠ．保健･衛生</t>
  </si>
  <si>
    <t>ⅩⅡ．子ども･教育</t>
  </si>
  <si>
    <t>ⅩⅢ文化・スポーツ</t>
    <rPh sb="2" eb="4">
      <t>ブンカ</t>
    </rPh>
    <phoneticPr fontId="30"/>
  </si>
  <si>
    <t>ⅩⅣ．行財政･議会</t>
  </si>
  <si>
    <t>78B</t>
  </si>
  <si>
    <t>Ⅸ．ごみ･公害，水道･ガス</t>
  </si>
  <si>
    <t>注1）　道路実延長，道路面積については，公道のみの数値</t>
  </si>
  <si>
    <t>注2）　学校は，小学校，中学校，高等学校の数値の合計</t>
    <rPh sb="0" eb="1">
      <t>チュウ</t>
    </rPh>
    <phoneticPr fontId="30"/>
  </si>
  <si>
    <t>注3）　専修学校進学者を除く進学率。また，就職しながら進学しているものを含み，進学率を算出</t>
    <rPh sb="0" eb="1">
      <t>チュウ</t>
    </rPh>
    <phoneticPr fontId="30"/>
  </si>
  <si>
    <t>注4）　保護停止中の人員を含む。</t>
  </si>
  <si>
    <t>学校2）</t>
    <rPh sb="0" eb="2">
      <t>ガッコウ</t>
    </rPh>
    <phoneticPr fontId="30"/>
  </si>
  <si>
    <t>借家</t>
  </si>
  <si>
    <t>勤労者世帯家計</t>
  </si>
  <si>
    <t>東京都区部</t>
  </si>
  <si>
    <t>事業所</t>
  </si>
  <si>
    <t>注）　この表では，国・公有地，公共用地，墓地，道路，用水路，宗教法人の境内など，固定資産税が非課税とされている土地は除かれている。</t>
  </si>
  <si>
    <t>住居の種類・住宅の所有の関係</t>
    <rPh sb="0" eb="2">
      <t>ジュウキョ</t>
    </rPh>
    <rPh sb="3" eb="5">
      <t>シュルイ</t>
    </rPh>
    <rPh sb="6" eb="8">
      <t>ジュウタク</t>
    </rPh>
    <rPh sb="9" eb="11">
      <t>ショユウ</t>
    </rPh>
    <rPh sb="12" eb="14">
      <t>カンケイ</t>
    </rPh>
    <phoneticPr fontId="30"/>
  </si>
  <si>
    <t>15歳以上通学者</t>
  </si>
  <si>
    <t>15歳以上就業者</t>
    <rPh sb="2" eb="5">
      <t>サイイジョウ</t>
    </rPh>
    <phoneticPr fontId="30"/>
  </si>
  <si>
    <t>派遣従業者
のみ</t>
  </si>
  <si>
    <t>学校教育</t>
    <rPh sb="0" eb="2">
      <t>ガッコウ</t>
    </rPh>
    <rPh sb="2" eb="4">
      <t>キョウイク</t>
    </rPh>
    <phoneticPr fontId="30"/>
  </si>
  <si>
    <t>不動産賃貸業
・
管理業</t>
  </si>
  <si>
    <t>その他の
小売業</t>
  </si>
  <si>
    <t>機械器具
卸売業</t>
  </si>
  <si>
    <t>総合工事業</t>
    <rPh sb="2" eb="4">
      <t>コウジ</t>
    </rPh>
    <rPh sb="4" eb="5">
      <t>ギョウ</t>
    </rPh>
    <phoneticPr fontId="30"/>
  </si>
  <si>
    <t>飲食料品
卸売業</t>
  </si>
  <si>
    <t>繊維・衣服等
卸売業</t>
  </si>
  <si>
    <t>各種商品
卸売業</t>
  </si>
  <si>
    <t>ｲﾝﾀｰﾈｯﾄ
附随ｻｰﾋﾞｽ業</t>
  </si>
  <si>
    <t>情報ｻｰﾋﾞｽ業</t>
  </si>
  <si>
    <t>134</t>
  </si>
  <si>
    <t>令和3年度</t>
    <rPh sb="0" eb="2">
      <t>レイワ</t>
    </rPh>
    <rPh sb="3" eb="5">
      <t>１２ネンド</t>
    </rPh>
    <phoneticPr fontId="61"/>
  </si>
  <si>
    <t>自市内他区で従業</t>
  </si>
  <si>
    <t>パート・アルバイト・
その他</t>
  </si>
  <si>
    <t>鉱業，採石業，
砂利採取業</t>
    <rPh sb="0" eb="1">
      <t>コウ</t>
    </rPh>
    <rPh sb="1" eb="2">
      <t>ギョウ</t>
    </rPh>
    <rPh sb="3" eb="5">
      <t>サイセキ</t>
    </rPh>
    <rPh sb="5" eb="6">
      <t>ギョウ</t>
    </rPh>
    <rPh sb="8" eb="10">
      <t>ジャリ</t>
    </rPh>
    <rPh sb="10" eb="13">
      <t>サイシュギョウ</t>
    </rPh>
    <phoneticPr fontId="30"/>
  </si>
  <si>
    <t>同居世帯・住宅以外の建物に居住する
世帯</t>
    <rPh sb="0" eb="2">
      <t>ドウキョ</t>
    </rPh>
    <rPh sb="2" eb="4">
      <t>セタイ</t>
    </rPh>
    <rPh sb="18" eb="20">
      <t>セタイ</t>
    </rPh>
    <phoneticPr fontId="68"/>
  </si>
  <si>
    <t>人身事故件数</t>
    <rPh sb="0" eb="2">
      <t>ジンシン</t>
    </rPh>
    <rPh sb="2" eb="4">
      <t>ジコ</t>
    </rPh>
    <phoneticPr fontId="30"/>
  </si>
  <si>
    <t>注）　中野署・野方署の数値は，各署の取扱件数であり，周辺区を含む場合がある。</t>
  </si>
  <si>
    <t>会社･工場
作業場</t>
    <rPh sb="0" eb="2">
      <t>カイシャ</t>
    </rPh>
    <rPh sb="3" eb="5">
      <t>コウジョウ</t>
    </rPh>
    <phoneticPr fontId="30"/>
  </si>
  <si>
    <t>駐車場数</t>
    <rPh sb="0" eb="2">
      <t>チュウシャ</t>
    </rPh>
    <rPh sb="2" eb="3">
      <t>バ</t>
    </rPh>
    <rPh sb="3" eb="4">
      <t>スウ</t>
    </rPh>
    <phoneticPr fontId="30"/>
  </si>
  <si>
    <t>駐車台数</t>
    <rPh sb="0" eb="2">
      <t>チュウシャ</t>
    </rPh>
    <rPh sb="2" eb="3">
      <t>ダイ</t>
    </rPh>
    <rPh sb="3" eb="4">
      <t>スウ</t>
    </rPh>
    <phoneticPr fontId="30"/>
  </si>
  <si>
    <t>H23.4.24</t>
  </si>
  <si>
    <t>放置台数</t>
    <rPh sb="0" eb="2">
      <t>ホウチ</t>
    </rPh>
    <rPh sb="2" eb="3">
      <t>ダイ</t>
    </rPh>
    <rPh sb="3" eb="4">
      <t>スウ</t>
    </rPh>
    <phoneticPr fontId="30"/>
  </si>
  <si>
    <t>口径別料金適用のもの</t>
  </si>
  <si>
    <t>脳原性麻痺</t>
  </si>
  <si>
    <t>無拠出制年金</t>
    <rPh sb="0" eb="3">
      <t>ムキョシュツ</t>
    </rPh>
    <rPh sb="3" eb="4">
      <t>セイ</t>
    </rPh>
    <rPh sb="4" eb="6">
      <t>ネンキン</t>
    </rPh>
    <phoneticPr fontId="30"/>
  </si>
  <si>
    <t>開業率</t>
    <rPh sb="0" eb="3">
      <t>カイギョウリツ</t>
    </rPh>
    <phoneticPr fontId="61"/>
  </si>
  <si>
    <t>注）　通過率：出題した学習内容や問題の形式，難易度等を考慮し「おおむね満足である状況」を示す数値（目標値）をあらかじめ目標として設置した。この目標値に到達した児童・生徒の割合</t>
    <rPh sb="0" eb="1">
      <t>チュウ</t>
    </rPh>
    <rPh sb="3" eb="5">
      <t>ツウカ</t>
    </rPh>
    <rPh sb="5" eb="6">
      <t>リツ</t>
    </rPh>
    <rPh sb="7" eb="9">
      <t>シュツダイ</t>
    </rPh>
    <rPh sb="11" eb="13">
      <t>ガクシュウ</t>
    </rPh>
    <rPh sb="13" eb="15">
      <t>ナイヨウ</t>
    </rPh>
    <rPh sb="16" eb="18">
      <t>モンダイ</t>
    </rPh>
    <rPh sb="19" eb="21">
      <t>ケイシキ</t>
    </rPh>
    <rPh sb="22" eb="25">
      <t>ナンイド</t>
    </rPh>
    <rPh sb="25" eb="26">
      <t>トウ</t>
    </rPh>
    <rPh sb="27" eb="29">
      <t>コウリョ</t>
    </rPh>
    <rPh sb="35" eb="37">
      <t>マンゾク</t>
    </rPh>
    <rPh sb="40" eb="42">
      <t>ジョウキョウ</t>
    </rPh>
    <rPh sb="44" eb="45">
      <t>シメ</t>
    </rPh>
    <rPh sb="46" eb="48">
      <t>スウチ</t>
    </rPh>
    <rPh sb="49" eb="52">
      <t>モクヒョウチ</t>
    </rPh>
    <phoneticPr fontId="30"/>
  </si>
  <si>
    <t>少年のスポーツ広場</t>
    <rPh sb="0" eb="2">
      <t>ショウネン</t>
    </rPh>
    <phoneticPr fontId="30"/>
  </si>
  <si>
    <t>金融業，
保険業</t>
  </si>
  <si>
    <t>自動車専用道</t>
    <rPh sb="0" eb="3">
      <t>ジドウシャ</t>
    </rPh>
    <rPh sb="3" eb="5">
      <t>センヨウ</t>
    </rPh>
    <rPh sb="5" eb="6">
      <t>ドウ</t>
    </rPh>
    <phoneticPr fontId="30"/>
  </si>
  <si>
    <t>住宅・土地統計調査</t>
  </si>
  <si>
    <t>Ⅰ．主要統計長期指標</t>
  </si>
  <si>
    <t>002</t>
  </si>
  <si>
    <t>　　　　総務省統計局「平成28年経済センサス‐活動調査（産業横断的集計）」</t>
    <rPh sb="4" eb="7">
      <t>ソウムショウ</t>
    </rPh>
    <rPh sb="7" eb="10">
      <t>トウケイキョク</t>
    </rPh>
    <rPh sb="11" eb="13">
      <t>ヘイセイ</t>
    </rPh>
    <rPh sb="15" eb="16">
      <t>ネン</t>
    </rPh>
    <rPh sb="16" eb="18">
      <t>ケイザイ</t>
    </rPh>
    <rPh sb="23" eb="25">
      <t>カツドウ</t>
    </rPh>
    <rPh sb="25" eb="27">
      <t>チョウサ</t>
    </rPh>
    <rPh sb="28" eb="30">
      <t>サンギョウ</t>
    </rPh>
    <rPh sb="30" eb="33">
      <t>オウダンテキ</t>
    </rPh>
    <rPh sb="33" eb="35">
      <t>シュウケイ</t>
    </rPh>
    <phoneticPr fontId="30"/>
  </si>
  <si>
    <t>003</t>
  </si>
  <si>
    <t>007</t>
  </si>
  <si>
    <t>009</t>
  </si>
  <si>
    <t>019</t>
  </si>
  <si>
    <t>015</t>
  </si>
  <si>
    <t>平成21年</t>
    <rPh sb="0" eb="2">
      <t>ヘイセイ</t>
    </rPh>
    <rPh sb="4" eb="5">
      <t>ネン</t>
    </rPh>
    <phoneticPr fontId="30"/>
  </si>
  <si>
    <t>017</t>
  </si>
  <si>
    <t>026</t>
  </si>
  <si>
    <t>027</t>
  </si>
  <si>
    <t>028</t>
  </si>
  <si>
    <t>037</t>
  </si>
  <si>
    <t>038</t>
  </si>
  <si>
    <t>043</t>
  </si>
  <si>
    <t>044</t>
  </si>
  <si>
    <t>045</t>
  </si>
  <si>
    <t>046</t>
  </si>
  <si>
    <t>047</t>
  </si>
  <si>
    <t>049</t>
  </si>
  <si>
    <t>067</t>
  </si>
  <si>
    <t>088</t>
  </si>
  <si>
    <t>注1）　区内に本部がある大学及び短期大学のみ計上</t>
    <rPh sb="0" eb="1">
      <t>チュウ</t>
    </rPh>
    <rPh sb="4" eb="6">
      <t>クナイ</t>
    </rPh>
    <rPh sb="7" eb="9">
      <t>ホンブ</t>
    </rPh>
    <rPh sb="12" eb="14">
      <t>ダイガク</t>
    </rPh>
    <rPh sb="14" eb="15">
      <t>オヨ</t>
    </rPh>
    <rPh sb="16" eb="18">
      <t>タンキ</t>
    </rPh>
    <rPh sb="18" eb="20">
      <t>ダイガク</t>
    </rPh>
    <rPh sb="22" eb="24">
      <t>ケイジョウ</t>
    </rPh>
    <phoneticPr fontId="30"/>
  </si>
  <si>
    <t>104</t>
  </si>
  <si>
    <t>平成29年</t>
  </si>
  <si>
    <t>106</t>
  </si>
  <si>
    <t>平成28年</t>
    <rPh sb="0" eb="2">
      <t>ヘイセイ</t>
    </rPh>
    <rPh sb="4" eb="5">
      <t>ネン</t>
    </rPh>
    <phoneticPr fontId="30"/>
  </si>
  <si>
    <t>107</t>
  </si>
  <si>
    <t>108</t>
  </si>
  <si>
    <t>109</t>
  </si>
  <si>
    <t>128</t>
  </si>
  <si>
    <t>126</t>
  </si>
  <si>
    <t>127</t>
  </si>
  <si>
    <t>135</t>
  </si>
  <si>
    <t>138</t>
  </si>
  <si>
    <t>146</t>
  </si>
  <si>
    <t>（単位：件　千㎥）</t>
    <rPh sb="4" eb="5">
      <t>ケン</t>
    </rPh>
    <rPh sb="6" eb="7">
      <t>セン</t>
    </rPh>
    <phoneticPr fontId="30"/>
  </si>
  <si>
    <t>1</t>
  </si>
  <si>
    <t>5</t>
  </si>
  <si>
    <t>資料　中野区「区民部事業概要」</t>
    <rPh sb="3" eb="6">
      <t>ナカノク</t>
    </rPh>
    <phoneticPr fontId="30"/>
  </si>
  <si>
    <t>9</t>
  </si>
  <si>
    <t>平成
26年</t>
    <rPh sb="0" eb="2">
      <t>ヘイセイ</t>
    </rPh>
    <rPh sb="5" eb="6">
      <t>ネン</t>
    </rPh>
    <phoneticPr fontId="30"/>
  </si>
  <si>
    <t>96</t>
  </si>
  <si>
    <t>97</t>
  </si>
  <si>
    <t>98</t>
  </si>
  <si>
    <t>前年</t>
    <rPh sb="0" eb="2">
      <t>ゼンネン</t>
    </rPh>
    <phoneticPr fontId="30"/>
  </si>
  <si>
    <t>平成27年</t>
    <rPh sb="0" eb="2">
      <t>ヘイセイ</t>
    </rPh>
    <rPh sb="4" eb="5">
      <t>ネン</t>
    </rPh>
    <phoneticPr fontId="30"/>
  </si>
  <si>
    <t>区立図書館分類別蔵書数及び視聴覚資料所蔵数の推移（平成28～令和3年）</t>
    <rPh sb="30" eb="32">
      <t>レイワ</t>
    </rPh>
    <phoneticPr fontId="30"/>
  </si>
  <si>
    <t>19.5ｍ以上</t>
  </si>
  <si>
    <t>H27.4.26</t>
  </si>
  <si>
    <t>31(2)</t>
  </si>
  <si>
    <t>音声・言語機能</t>
    <rPh sb="5" eb="7">
      <t>キノウ</t>
    </rPh>
    <phoneticPr fontId="30"/>
  </si>
  <si>
    <t>延実施医療機関数</t>
    <rPh sb="0" eb="1">
      <t>ノベ</t>
    </rPh>
    <rPh sb="1" eb="3">
      <t>ジッシ</t>
    </rPh>
    <rPh sb="3" eb="5">
      <t>イリョウ</t>
    </rPh>
    <rPh sb="5" eb="7">
      <t>キカン</t>
    </rPh>
    <rPh sb="7" eb="8">
      <t>スウ</t>
    </rPh>
    <phoneticPr fontId="30"/>
  </si>
  <si>
    <t>議会費</t>
  </si>
  <si>
    <t>136</t>
  </si>
  <si>
    <t>株</t>
    <rPh sb="0" eb="1">
      <t>カブ</t>
    </rPh>
    <phoneticPr fontId="30"/>
  </si>
  <si>
    <t>各会計歳入歳出決算書</t>
    <rPh sb="0" eb="3">
      <t>カクカイケイ</t>
    </rPh>
    <rPh sb="3" eb="5">
      <t>サイニュウ</t>
    </rPh>
    <rPh sb="5" eb="7">
      <t>サイシュツ</t>
    </rPh>
    <rPh sb="7" eb="10">
      <t>ケッサンショ</t>
    </rPh>
    <phoneticPr fontId="30"/>
  </si>
  <si>
    <t>1歳6か月</t>
    <rPh sb="1" eb="2">
      <t>サイ</t>
    </rPh>
    <rPh sb="4" eb="5">
      <t>ゲツ</t>
    </rPh>
    <phoneticPr fontId="30"/>
  </si>
  <si>
    <t>衛星契約数</t>
    <rPh sb="0" eb="1">
      <t>エイセイ</t>
    </rPh>
    <rPh sb="1" eb="2">
      <t>ホシ</t>
    </rPh>
    <rPh sb="2" eb="5">
      <t>ケイヤクスウ</t>
    </rPh>
    <phoneticPr fontId="30"/>
  </si>
  <si>
    <t>平成24年</t>
    <rPh sb="0" eb="2">
      <t>ヘイセイ</t>
    </rPh>
    <phoneticPr fontId="30"/>
  </si>
  <si>
    <t>32A</t>
  </si>
  <si>
    <t>32B</t>
  </si>
  <si>
    <t>運動用具製造業</t>
    <rPh sb="0" eb="3">
      <t>ウンドウヨウ</t>
    </rPh>
    <rPh sb="3" eb="4">
      <t>グ</t>
    </rPh>
    <rPh sb="4" eb="7">
      <t>セイゾウギョウ</t>
    </rPh>
    <phoneticPr fontId="30"/>
  </si>
  <si>
    <t>情報記録物製造行</t>
    <rPh sb="2" eb="4">
      <t>キロク</t>
    </rPh>
    <rPh sb="4" eb="5">
      <t>ブツ</t>
    </rPh>
    <rPh sb="5" eb="7">
      <t>セイゾウ</t>
    </rPh>
    <rPh sb="7" eb="8">
      <t>ギョウ</t>
    </rPh>
    <phoneticPr fontId="30"/>
  </si>
  <si>
    <t>2026年</t>
    <rPh sb="4" eb="5">
      <t>ネン</t>
    </rPh>
    <phoneticPr fontId="30"/>
  </si>
  <si>
    <t>がん具製造業</t>
    <rPh sb="3" eb="5">
      <t>セイゾウ</t>
    </rPh>
    <rPh sb="5" eb="6">
      <t>ギョウ</t>
    </rPh>
    <phoneticPr fontId="30"/>
  </si>
  <si>
    <t>39A</t>
  </si>
  <si>
    <t>39B</t>
  </si>
  <si>
    <t>情報提供サービス業</t>
    <rPh sb="0" eb="2">
      <t>ジョウホウ</t>
    </rPh>
    <rPh sb="2" eb="4">
      <t>テイキョウ</t>
    </rPh>
    <rPh sb="8" eb="9">
      <t>ギョウ</t>
    </rPh>
    <phoneticPr fontId="30"/>
  </si>
  <si>
    <t>39C</t>
  </si>
  <si>
    <t>区内主要道路騒音，振動（平成27～令和2年度）</t>
    <rPh sb="17" eb="19">
      <t>レイワ</t>
    </rPh>
    <rPh sb="21" eb="22">
      <t>ド</t>
    </rPh>
    <phoneticPr fontId="30"/>
  </si>
  <si>
    <t>50A</t>
  </si>
  <si>
    <t>その他の各種商品卸売業</t>
    <rPh sb="8" eb="10">
      <t>オロシウリ</t>
    </rPh>
    <rPh sb="10" eb="11">
      <t>ギョウ</t>
    </rPh>
    <phoneticPr fontId="30"/>
  </si>
  <si>
    <t>米穀類卸売業</t>
    <rPh sb="0" eb="1">
      <t>コメ</t>
    </rPh>
    <rPh sb="1" eb="2">
      <t>コク</t>
    </rPh>
    <rPh sb="2" eb="3">
      <t>ルイ</t>
    </rPh>
    <rPh sb="3" eb="5">
      <t>オロシウリ</t>
    </rPh>
    <rPh sb="5" eb="6">
      <t>ギョウ</t>
    </rPh>
    <phoneticPr fontId="30"/>
  </si>
  <si>
    <t>その他の農畜産物・水産物卸売業</t>
    <rPh sb="2" eb="3">
      <t>タ</t>
    </rPh>
    <rPh sb="4" eb="6">
      <t>ノウチク</t>
    </rPh>
    <rPh sb="6" eb="8">
      <t>サンブツ</t>
    </rPh>
    <rPh sb="9" eb="12">
      <t>スイサンブツ</t>
    </rPh>
    <rPh sb="12" eb="15">
      <t>オロシウリギョウ</t>
    </rPh>
    <phoneticPr fontId="30"/>
  </si>
  <si>
    <t>80M</t>
  </si>
  <si>
    <t>代理商、仲立業</t>
    <rPh sb="0" eb="2">
      <t>ダイリ</t>
    </rPh>
    <rPh sb="2" eb="3">
      <t>ショウ</t>
    </rPh>
    <rPh sb="4" eb="5">
      <t>ナカ</t>
    </rPh>
    <rPh sb="5" eb="6">
      <t>タチ</t>
    </rPh>
    <rPh sb="6" eb="7">
      <t>ギョウ</t>
    </rPh>
    <phoneticPr fontId="30"/>
  </si>
  <si>
    <t>他に分類されないその他の卸売業</t>
    <rPh sb="0" eb="1">
      <t>タ</t>
    </rPh>
    <rPh sb="2" eb="4">
      <t>ブンルイ</t>
    </rPh>
    <rPh sb="10" eb="11">
      <t>タ</t>
    </rPh>
    <rPh sb="12" eb="14">
      <t>オロシウリ</t>
    </rPh>
    <rPh sb="14" eb="15">
      <t>ギョウ</t>
    </rPh>
    <phoneticPr fontId="30"/>
  </si>
  <si>
    <t>58A</t>
  </si>
  <si>
    <t>△ 0.39</t>
  </si>
  <si>
    <t>58B</t>
  </si>
  <si>
    <t>60A</t>
  </si>
  <si>
    <t>60B</t>
  </si>
  <si>
    <t>60C</t>
  </si>
  <si>
    <t>花・植木小売業</t>
    <rPh sb="0" eb="1">
      <t>ハナ</t>
    </rPh>
    <rPh sb="2" eb="4">
      <t>ウエキ</t>
    </rPh>
    <rPh sb="4" eb="7">
      <t>コウリギョウ</t>
    </rPh>
    <phoneticPr fontId="30"/>
  </si>
  <si>
    <t>他に分類されないその他の小売業</t>
    <rPh sb="0" eb="1">
      <t>タ</t>
    </rPh>
    <rPh sb="2" eb="4">
      <t>ブンルイ</t>
    </rPh>
    <rPh sb="10" eb="11">
      <t>タ</t>
    </rPh>
    <rPh sb="12" eb="15">
      <t>コウリギョウ</t>
    </rPh>
    <phoneticPr fontId="30"/>
  </si>
  <si>
    <t>72B</t>
  </si>
  <si>
    <t>世帯の家族類型，世帯人員別一般世帯数（令和2年10月1日）</t>
    <rPh sb="19" eb="21">
      <t>レイワ</t>
    </rPh>
    <phoneticPr fontId="30"/>
  </si>
  <si>
    <t>特許事務所</t>
    <rPh sb="0" eb="2">
      <t>トッキョ</t>
    </rPh>
    <rPh sb="2" eb="4">
      <t>ジム</t>
    </rPh>
    <rPh sb="4" eb="5">
      <t>ショ</t>
    </rPh>
    <phoneticPr fontId="30"/>
  </si>
  <si>
    <t>72C</t>
  </si>
  <si>
    <t>公認会計士事務所</t>
  </si>
  <si>
    <t>経営コンサルタント業</t>
  </si>
  <si>
    <t>72H</t>
  </si>
  <si>
    <t>74B</t>
  </si>
  <si>
    <t>74C</t>
  </si>
  <si>
    <t>建築設計業</t>
    <rPh sb="0" eb="2">
      <t>ケンチク</t>
    </rPh>
    <rPh sb="2" eb="4">
      <t>セッケイ</t>
    </rPh>
    <rPh sb="4" eb="5">
      <t>ギョウ</t>
    </rPh>
    <phoneticPr fontId="30"/>
  </si>
  <si>
    <t>他に分類さされない宿泊業</t>
    <rPh sb="0" eb="1">
      <t>タ</t>
    </rPh>
    <rPh sb="2" eb="4">
      <t>ブンルイ</t>
    </rPh>
    <rPh sb="9" eb="11">
      <t>シュクハク</t>
    </rPh>
    <rPh sb="11" eb="12">
      <t>ギョウ</t>
    </rPh>
    <phoneticPr fontId="30"/>
  </si>
  <si>
    <t>中華料理店</t>
    <rPh sb="0" eb="2">
      <t>チュウカ</t>
    </rPh>
    <rPh sb="2" eb="4">
      <t>リョウリ</t>
    </rPh>
    <rPh sb="4" eb="5">
      <t>テン</t>
    </rPh>
    <phoneticPr fontId="30"/>
  </si>
  <si>
    <t>焼肉店</t>
    <rPh sb="0" eb="1">
      <t>ヤ</t>
    </rPh>
    <rPh sb="1" eb="2">
      <t>ニク</t>
    </rPh>
    <rPh sb="2" eb="3">
      <t>テン</t>
    </rPh>
    <phoneticPr fontId="30"/>
  </si>
  <si>
    <t>76G</t>
  </si>
  <si>
    <t>国籍，男女別外国人数[周辺区]（令和2年10月1日）</t>
    <rPh sb="16" eb="18">
      <t>レイワ</t>
    </rPh>
    <phoneticPr fontId="30"/>
  </si>
  <si>
    <t>他に分類されない飲食店</t>
    <rPh sb="0" eb="1">
      <t>タ</t>
    </rPh>
    <rPh sb="2" eb="4">
      <t>ブンルイ</t>
    </rPh>
    <rPh sb="8" eb="10">
      <t>インショク</t>
    </rPh>
    <rPh sb="10" eb="11">
      <t>テン</t>
    </rPh>
    <phoneticPr fontId="30"/>
  </si>
  <si>
    <t>写真プリント、現像・焼付業</t>
    <rPh sb="0" eb="2">
      <t>シャシン</t>
    </rPh>
    <rPh sb="7" eb="9">
      <t>ゲンゾウ</t>
    </rPh>
    <rPh sb="10" eb="12">
      <t>ヤキツケ</t>
    </rPh>
    <rPh sb="12" eb="13">
      <t>ギョウ</t>
    </rPh>
    <phoneticPr fontId="30"/>
  </si>
  <si>
    <t>80C</t>
  </si>
  <si>
    <t>80E</t>
  </si>
  <si>
    <t>ゴルフ練習場</t>
    <rPh sb="3" eb="5">
      <t>レンシュウ</t>
    </rPh>
    <rPh sb="5" eb="6">
      <t>バ</t>
    </rPh>
    <phoneticPr fontId="30"/>
  </si>
  <si>
    <t>80K</t>
  </si>
  <si>
    <t>ゲームセンター</t>
  </si>
  <si>
    <t>道路の種類別･幅員別延長及び面積（平成28～令和3年）</t>
    <rPh sb="22" eb="24">
      <t>レイワ</t>
    </rPh>
    <phoneticPr fontId="30"/>
  </si>
  <si>
    <t>その他の遊戯場</t>
    <rPh sb="2" eb="3">
      <t>タ</t>
    </rPh>
    <rPh sb="4" eb="6">
      <t>ユウギ</t>
    </rPh>
    <rPh sb="6" eb="7">
      <t>ジョウ</t>
    </rPh>
    <phoneticPr fontId="30"/>
  </si>
  <si>
    <t>80N</t>
  </si>
  <si>
    <t>カラオケボックス業</t>
    <rPh sb="8" eb="9">
      <t>ギョウ</t>
    </rPh>
    <phoneticPr fontId="30"/>
  </si>
  <si>
    <t>他に分類されない娯楽業</t>
    <rPh sb="0" eb="1">
      <t>タ</t>
    </rPh>
    <rPh sb="2" eb="4">
      <t>ブンルイ</t>
    </rPh>
    <rPh sb="8" eb="11">
      <t>ゴラクギョウ</t>
    </rPh>
    <phoneticPr fontId="30"/>
  </si>
  <si>
    <t>82A</t>
  </si>
  <si>
    <t>公民館</t>
    <rPh sb="0" eb="3">
      <t>コウミンカン</t>
    </rPh>
    <phoneticPr fontId="30"/>
  </si>
  <si>
    <t>博物館、美術館</t>
    <rPh sb="0" eb="3">
      <t>ハクブツカン</t>
    </rPh>
    <rPh sb="4" eb="7">
      <t>ビジュツカン</t>
    </rPh>
    <phoneticPr fontId="30"/>
  </si>
  <si>
    <t>82E</t>
  </si>
  <si>
    <t>人口10万人当たり
病床数</t>
    <rPh sb="0" eb="2">
      <t>ジンコウ</t>
    </rPh>
    <rPh sb="4" eb="6">
      <t>マンニン</t>
    </rPh>
    <rPh sb="6" eb="7">
      <t>ア</t>
    </rPh>
    <rPh sb="10" eb="13">
      <t>ビョウショウスウ</t>
    </rPh>
    <phoneticPr fontId="61"/>
  </si>
  <si>
    <t>動物園、植物園、水族館</t>
    <rPh sb="0" eb="3">
      <t>ドウブツエン</t>
    </rPh>
    <rPh sb="4" eb="7">
      <t>ショクブツエン</t>
    </rPh>
    <rPh sb="8" eb="11">
      <t>スイゾクカン</t>
    </rPh>
    <phoneticPr fontId="30"/>
  </si>
  <si>
    <t>その他の社会教育</t>
    <rPh sb="6" eb="8">
      <t>キョウイク</t>
    </rPh>
    <phoneticPr fontId="70"/>
  </si>
  <si>
    <t>82F</t>
  </si>
  <si>
    <t>82G</t>
  </si>
  <si>
    <t>音楽教授業</t>
    <rPh sb="0" eb="2">
      <t>オンガク</t>
    </rPh>
    <rPh sb="2" eb="4">
      <t>キョウジュ</t>
    </rPh>
    <rPh sb="4" eb="5">
      <t>ギョウ</t>
    </rPh>
    <phoneticPr fontId="30"/>
  </si>
  <si>
    <t>書道教授業</t>
    <rPh sb="0" eb="2">
      <t>ショドウ</t>
    </rPh>
    <rPh sb="2" eb="4">
      <t>キョウジュ</t>
    </rPh>
    <rPh sb="4" eb="5">
      <t>ギョウ</t>
    </rPh>
    <phoneticPr fontId="30"/>
  </si>
  <si>
    <t>生花・茶道教授業</t>
    <rPh sb="0" eb="2">
      <t>セイカ</t>
    </rPh>
    <rPh sb="3" eb="5">
      <t>サドウ</t>
    </rPh>
    <rPh sb="5" eb="7">
      <t>キョウジュ</t>
    </rPh>
    <rPh sb="7" eb="8">
      <t>ギョウ</t>
    </rPh>
    <phoneticPr fontId="30"/>
  </si>
  <si>
    <t>　　　平成18年以前の数値は事業所・企業統計調査結果による。</t>
    <rPh sb="3" eb="5">
      <t>ヘイセイ</t>
    </rPh>
    <rPh sb="7" eb="8">
      <t>ネン</t>
    </rPh>
    <rPh sb="8" eb="10">
      <t>イゼン</t>
    </rPh>
    <rPh sb="11" eb="13">
      <t>スウチ</t>
    </rPh>
    <rPh sb="14" eb="17">
      <t>ジギョウショ</t>
    </rPh>
    <rPh sb="18" eb="20">
      <t>キギョウ</t>
    </rPh>
    <rPh sb="20" eb="22">
      <t>トウケイ</t>
    </rPh>
    <rPh sb="22" eb="24">
      <t>チョウサ</t>
    </rPh>
    <rPh sb="24" eb="26">
      <t>ケッカ</t>
    </rPh>
    <phoneticPr fontId="78"/>
  </si>
  <si>
    <t>そろばん教授業</t>
    <rPh sb="4" eb="6">
      <t>キョウジュ</t>
    </rPh>
    <rPh sb="6" eb="7">
      <t>ギョウ</t>
    </rPh>
    <phoneticPr fontId="30"/>
  </si>
  <si>
    <t>82K</t>
  </si>
  <si>
    <t>82L</t>
  </si>
  <si>
    <t>スポーツ・健康教授業</t>
    <rPh sb="5" eb="7">
      <t>ケンコウ</t>
    </rPh>
    <rPh sb="7" eb="9">
      <t>キョウジュ</t>
    </rPh>
    <rPh sb="9" eb="10">
      <t>ギョウ</t>
    </rPh>
    <phoneticPr fontId="30"/>
  </si>
  <si>
    <t>83A</t>
  </si>
  <si>
    <t>83B</t>
  </si>
  <si>
    <t>看護業</t>
    <rPh sb="0" eb="2">
      <t>カンゴ</t>
    </rPh>
    <rPh sb="2" eb="3">
      <t>ギョウ</t>
    </rPh>
    <phoneticPr fontId="30"/>
  </si>
  <si>
    <t>△ 12</t>
  </si>
  <si>
    <t>83D</t>
  </si>
  <si>
    <t>その他の医療に附帯するサービス業</t>
    <rPh sb="2" eb="3">
      <t>タ</t>
    </rPh>
    <rPh sb="4" eb="6">
      <t>イリョウ</t>
    </rPh>
    <rPh sb="7" eb="9">
      <t>フタイ</t>
    </rPh>
    <rPh sb="15" eb="16">
      <t>ギョウ</t>
    </rPh>
    <phoneticPr fontId="30"/>
  </si>
  <si>
    <t>85A</t>
  </si>
  <si>
    <t>昭和46年～55年</t>
    <rPh sb="0" eb="1">
      <t>アキラ</t>
    </rPh>
    <rPh sb="1" eb="2">
      <t>ワ</t>
    </rPh>
    <rPh sb="4" eb="5">
      <t>ネン</t>
    </rPh>
    <rPh sb="8" eb="9">
      <t>ネン</t>
    </rPh>
    <phoneticPr fontId="62"/>
  </si>
  <si>
    <t>85B</t>
  </si>
  <si>
    <t>保育所</t>
    <rPh sb="0" eb="2">
      <t>ホイク</t>
    </rPh>
    <rPh sb="2" eb="3">
      <t>ジョ</t>
    </rPh>
    <phoneticPr fontId="30"/>
  </si>
  <si>
    <t>85C</t>
  </si>
  <si>
    <t>85F</t>
  </si>
  <si>
    <t>85G</t>
  </si>
  <si>
    <t>介護老人保健施設</t>
    <rPh sb="0" eb="2">
      <t>カイゴ</t>
    </rPh>
    <rPh sb="2" eb="4">
      <t>ロウジン</t>
    </rPh>
    <rPh sb="4" eb="6">
      <t>ホケン</t>
    </rPh>
    <rPh sb="6" eb="8">
      <t>シセツ</t>
    </rPh>
    <phoneticPr fontId="30"/>
  </si>
  <si>
    <t>通所・短期入所介護事業</t>
    <rPh sb="0" eb="1">
      <t>ツウ</t>
    </rPh>
    <rPh sb="1" eb="2">
      <t>ショ</t>
    </rPh>
    <rPh sb="3" eb="5">
      <t>タンキ</t>
    </rPh>
    <rPh sb="5" eb="7">
      <t>ニュウショ</t>
    </rPh>
    <rPh sb="7" eb="9">
      <t>カイゴ</t>
    </rPh>
    <rPh sb="9" eb="11">
      <t>ジギョウ</t>
    </rPh>
    <phoneticPr fontId="30"/>
  </si>
  <si>
    <t>令和2年度</t>
  </si>
  <si>
    <t>訪問介護事業</t>
    <rPh sb="0" eb="2">
      <t>ホウモン</t>
    </rPh>
    <rPh sb="2" eb="4">
      <t>カイゴ</t>
    </rPh>
    <rPh sb="4" eb="6">
      <t>ジギョウ</t>
    </rPh>
    <phoneticPr fontId="30"/>
  </si>
  <si>
    <t>85H</t>
  </si>
  <si>
    <t>有料老人ホーム</t>
    <rPh sb="0" eb="2">
      <t>ユウリョウ</t>
    </rPh>
    <rPh sb="2" eb="4">
      <t>ロウジン</t>
    </rPh>
    <phoneticPr fontId="30"/>
  </si>
  <si>
    <t>その他の老人福祉・介護事業</t>
    <rPh sb="2" eb="3">
      <t>タ</t>
    </rPh>
    <rPh sb="4" eb="6">
      <t>ロウジン</t>
    </rPh>
    <rPh sb="6" eb="8">
      <t>フクシ</t>
    </rPh>
    <rPh sb="9" eb="11">
      <t>カイゴ</t>
    </rPh>
    <rPh sb="11" eb="13">
      <t>ジギョウ</t>
    </rPh>
    <phoneticPr fontId="30"/>
  </si>
  <si>
    <t>85K</t>
  </si>
  <si>
    <t>85L</t>
  </si>
  <si>
    <t>更生保護事業</t>
    <rPh sb="0" eb="2">
      <t>コウセイ</t>
    </rPh>
    <rPh sb="2" eb="4">
      <t>ホゴ</t>
    </rPh>
    <rPh sb="4" eb="6">
      <t>ジギョウ</t>
    </rPh>
    <phoneticPr fontId="30"/>
  </si>
  <si>
    <t>他に分類されない社会保障・社会福祉・介護事業</t>
    <rPh sb="0" eb="1">
      <t>タ</t>
    </rPh>
    <rPh sb="2" eb="4">
      <t>ブンルイ</t>
    </rPh>
    <rPh sb="8" eb="10">
      <t>シャカイ</t>
    </rPh>
    <rPh sb="10" eb="12">
      <t>ホショウ</t>
    </rPh>
    <rPh sb="13" eb="15">
      <t>シャカイ</t>
    </rPh>
    <rPh sb="15" eb="17">
      <t>フクシ</t>
    </rPh>
    <rPh sb="18" eb="20">
      <t>カイゴ</t>
    </rPh>
    <rPh sb="20" eb="22">
      <t>ジギョウ</t>
    </rPh>
    <phoneticPr fontId="30"/>
  </si>
  <si>
    <t>鷺宮</t>
    <rPh sb="0" eb="2">
      <t>サギノミヤ</t>
    </rPh>
    <phoneticPr fontId="30"/>
  </si>
  <si>
    <t>100人以上</t>
    <rPh sb="3" eb="4">
      <t>ニン</t>
    </rPh>
    <rPh sb="4" eb="6">
      <t>イジョウ</t>
    </rPh>
    <phoneticPr fontId="59"/>
  </si>
  <si>
    <t>区立</t>
    <rPh sb="1" eb="2">
      <t>リツ</t>
    </rPh>
    <phoneticPr fontId="30"/>
  </si>
  <si>
    <t>2027年</t>
    <rPh sb="4" eb="5">
      <t>ネン</t>
    </rPh>
    <phoneticPr fontId="56"/>
  </si>
  <si>
    <t>H25.7.21</t>
  </si>
  <si>
    <t>H26.2.9</t>
  </si>
  <si>
    <t>第20回国勢調査</t>
    <rPh sb="0" eb="1">
      <t>ダイ</t>
    </rPh>
    <rPh sb="3" eb="4">
      <t>カイ</t>
    </rPh>
    <rPh sb="4" eb="6">
      <t>コクセイ</t>
    </rPh>
    <rPh sb="6" eb="8">
      <t>チョウサ</t>
    </rPh>
    <phoneticPr fontId="30"/>
  </si>
  <si>
    <t>平成27年国勢調査人口</t>
  </si>
  <si>
    <t>（２）認定こども園・地域型保育事業</t>
    <rPh sb="3" eb="5">
      <t>ニンテイ</t>
    </rPh>
    <rPh sb="8" eb="9">
      <t>エン</t>
    </rPh>
    <rPh sb="10" eb="12">
      <t>チイキ</t>
    </rPh>
    <rPh sb="12" eb="13">
      <t>ガタ</t>
    </rPh>
    <rPh sb="13" eb="15">
      <t>ホイク</t>
    </rPh>
    <rPh sb="15" eb="17">
      <t>ジギョウ</t>
    </rPh>
    <phoneticPr fontId="30"/>
  </si>
  <si>
    <t>1号認定（幼稚園コース）</t>
    <rPh sb="1" eb="2">
      <t>ゴウ</t>
    </rPh>
    <rPh sb="2" eb="4">
      <t>ニンテイ</t>
    </rPh>
    <rPh sb="5" eb="8">
      <t>ヨウチエン</t>
    </rPh>
    <phoneticPr fontId="30"/>
  </si>
  <si>
    <t>2・3号認定（保育園コース）</t>
    <rPh sb="3" eb="4">
      <t>ゴウ</t>
    </rPh>
    <rPh sb="4" eb="6">
      <t>ニンテイ</t>
    </rPh>
    <rPh sb="7" eb="10">
      <t>ホイクエン</t>
    </rPh>
    <phoneticPr fontId="30"/>
  </si>
  <si>
    <t>　　　「消費税等」欄は、消費税、消費税及地方消費税を合計した数値である。</t>
    <rPh sb="4" eb="7">
      <t>ショウヒゼイ</t>
    </rPh>
    <rPh sb="7" eb="8">
      <t>トウ</t>
    </rPh>
    <rPh sb="9" eb="10">
      <t>ラン</t>
    </rPh>
    <rPh sb="12" eb="15">
      <t>ショウヒゼイ</t>
    </rPh>
    <rPh sb="16" eb="19">
      <t>ショウヒゼイ</t>
    </rPh>
    <rPh sb="19" eb="20">
      <t>オヨブ</t>
    </rPh>
    <rPh sb="20" eb="22">
      <t>チホウ</t>
    </rPh>
    <rPh sb="22" eb="25">
      <t>ショウヒゼイ</t>
    </rPh>
    <rPh sb="26" eb="28">
      <t>ゴウケイ</t>
    </rPh>
    <rPh sb="30" eb="32">
      <t>スウチ</t>
    </rPh>
    <phoneticPr fontId="76"/>
  </si>
  <si>
    <t>令和元年度</t>
    <rPh sb="0" eb="2">
      <t>レイワ</t>
    </rPh>
    <rPh sb="2" eb="5">
      <t>ガンネンド</t>
    </rPh>
    <phoneticPr fontId="61"/>
  </si>
  <si>
    <t>　　　「その他」欄は，地価税，酒税，たばこ税，たばこ税及たばこ特別税，石油石炭税，旧税，電源開発促進税，揮発油税及地方道路税，揮発油税及地方揮発油税，石油ガス税，自動車重量税，航空機燃料税及印紙収入を合計した数値である。</t>
    <rPh sb="6" eb="7">
      <t>タ</t>
    </rPh>
    <rPh sb="8" eb="9">
      <t>ラン</t>
    </rPh>
    <rPh sb="11" eb="14">
      <t>チカゼイ</t>
    </rPh>
    <rPh sb="15" eb="17">
      <t>シュゼイ</t>
    </rPh>
    <rPh sb="21" eb="22">
      <t>ゼイ</t>
    </rPh>
    <rPh sb="26" eb="27">
      <t>ゼイ</t>
    </rPh>
    <rPh sb="27" eb="28">
      <t>オヨ</t>
    </rPh>
    <rPh sb="31" eb="33">
      <t>トクベツ</t>
    </rPh>
    <rPh sb="33" eb="34">
      <t>ゼイ</t>
    </rPh>
    <rPh sb="35" eb="37">
      <t>セキユ</t>
    </rPh>
    <rPh sb="37" eb="39">
      <t>セキタン</t>
    </rPh>
    <rPh sb="39" eb="40">
      <t>ゼイ</t>
    </rPh>
    <rPh sb="41" eb="42">
      <t>キュウ</t>
    </rPh>
    <rPh sb="42" eb="43">
      <t>ゼイ</t>
    </rPh>
    <rPh sb="44" eb="46">
      <t>デンゲン</t>
    </rPh>
    <rPh sb="46" eb="48">
      <t>カイハツ</t>
    </rPh>
    <rPh sb="48" eb="50">
      <t>ソクシン</t>
    </rPh>
    <rPh sb="50" eb="51">
      <t>ゼイ</t>
    </rPh>
    <rPh sb="52" eb="53">
      <t>キ</t>
    </rPh>
    <phoneticPr fontId="76"/>
  </si>
  <si>
    <t>地方法人税</t>
    <rPh sb="0" eb="2">
      <t>チホウ</t>
    </rPh>
    <rPh sb="2" eb="5">
      <t>ホウジンゼイ</t>
    </rPh>
    <phoneticPr fontId="30"/>
  </si>
  <si>
    <t>コスタリカ</t>
  </si>
  <si>
    <t>区内駅周辺まちづくり調査</t>
    <rPh sb="0" eb="2">
      <t>クナイ</t>
    </rPh>
    <rPh sb="2" eb="3">
      <t>エキ</t>
    </rPh>
    <rPh sb="3" eb="5">
      <t>シュウヘン</t>
    </rPh>
    <rPh sb="10" eb="12">
      <t>チョウサ</t>
    </rPh>
    <phoneticPr fontId="30"/>
  </si>
  <si>
    <t>住宅の耐震化率の推計値（平成26年度末）</t>
  </si>
  <si>
    <t>（単位：戸）</t>
    <rPh sb="4" eb="5">
      <t>ト</t>
    </rPh>
    <phoneticPr fontId="30"/>
  </si>
  <si>
    <t>耐震化率（平成26年度末）</t>
    <rPh sb="0" eb="3">
      <t>タイシンカ</t>
    </rPh>
    <rPh sb="3" eb="4">
      <t>リツ</t>
    </rPh>
    <rPh sb="5" eb="7">
      <t>ヘイセイ</t>
    </rPh>
    <rPh sb="9" eb="11">
      <t>ネンド</t>
    </rPh>
    <rPh sb="11" eb="12">
      <t>マツ</t>
    </rPh>
    <phoneticPr fontId="30"/>
  </si>
  <si>
    <t>注）　平成25年住宅・土地統計調査をもとに東京都の耐震化率の推計方法に準じて算定した推計値</t>
    <rPh sb="0" eb="1">
      <t>チュウ</t>
    </rPh>
    <rPh sb="3" eb="5">
      <t>ヘイセイ</t>
    </rPh>
    <rPh sb="7" eb="8">
      <t>ネン</t>
    </rPh>
    <rPh sb="8" eb="10">
      <t>ジュウタク</t>
    </rPh>
    <rPh sb="11" eb="13">
      <t>トチ</t>
    </rPh>
    <rPh sb="13" eb="15">
      <t>トウケイ</t>
    </rPh>
    <rPh sb="15" eb="17">
      <t>チョウサ</t>
    </rPh>
    <rPh sb="21" eb="24">
      <t>トウキョウト</t>
    </rPh>
    <rPh sb="25" eb="28">
      <t>タイシンカ</t>
    </rPh>
    <rPh sb="28" eb="29">
      <t>リツ</t>
    </rPh>
    <rPh sb="30" eb="32">
      <t>スイケイ</t>
    </rPh>
    <rPh sb="32" eb="34">
      <t>ホウホウ</t>
    </rPh>
    <rPh sb="35" eb="36">
      <t>ジュン</t>
    </rPh>
    <rPh sb="38" eb="40">
      <t>サンテイ</t>
    </rPh>
    <rPh sb="42" eb="45">
      <t>スイケイチ</t>
    </rPh>
    <phoneticPr fontId="30"/>
  </si>
  <si>
    <t>アラブ首長国連邦</t>
    <rPh sb="3" eb="5">
      <t>シュチョウ</t>
    </rPh>
    <rPh sb="5" eb="6">
      <t>コク</t>
    </rPh>
    <rPh sb="6" eb="8">
      <t>レンポウ</t>
    </rPh>
    <phoneticPr fontId="69"/>
  </si>
  <si>
    <t>アルジェリア</t>
  </si>
  <si>
    <t>サモア</t>
  </si>
  <si>
    <t>△ 184</t>
  </si>
  <si>
    <t>ジャマイカ</t>
  </si>
  <si>
    <t>ソロモン諸島</t>
    <rPh sb="4" eb="6">
      <t>ショトウ</t>
    </rPh>
    <phoneticPr fontId="69"/>
  </si>
  <si>
    <t>中国</t>
    <rPh sb="0" eb="2">
      <t>チュウゴク</t>
    </rPh>
    <phoneticPr fontId="69"/>
  </si>
  <si>
    <t>ドミニカ共和国</t>
    <rPh sb="4" eb="7">
      <t>キョウワコク</t>
    </rPh>
    <phoneticPr fontId="69"/>
  </si>
  <si>
    <t>トンガ</t>
  </si>
  <si>
    <t>ノルウェー</t>
  </si>
  <si>
    <t>東ティモール</t>
    <rPh sb="0" eb="1">
      <t>ヒガシ</t>
    </rPh>
    <phoneticPr fontId="30"/>
  </si>
  <si>
    <t>ルワンダ</t>
  </si>
  <si>
    <t>資料　総務省統計局「平成22、27年国勢調査小地域集計（人口等基本集計に関する集計）」</t>
    <rPh sb="0" eb="2">
      <t>シリョウ</t>
    </rPh>
    <phoneticPr fontId="79"/>
  </si>
  <si>
    <t>従業者規模別事業所</t>
    <rPh sb="6" eb="9">
      <t>ジギョウショ</t>
    </rPh>
    <phoneticPr fontId="30"/>
  </si>
  <si>
    <t>平成
23年</t>
    <rPh sb="0" eb="2">
      <t>ヘイセイ</t>
    </rPh>
    <rPh sb="5" eb="6">
      <t>ネン</t>
    </rPh>
    <phoneticPr fontId="30"/>
  </si>
  <si>
    <t>平成
24年</t>
    <rPh sb="0" eb="2">
      <t>ヘイセイ</t>
    </rPh>
    <rPh sb="5" eb="6">
      <t>ネン</t>
    </rPh>
    <phoneticPr fontId="30"/>
  </si>
  <si>
    <t>Ｃ鉱業，採石業，砂利採取業</t>
  </si>
  <si>
    <t>9か月</t>
    <rPh sb="2" eb="3">
      <t>ゲツ</t>
    </rPh>
    <phoneticPr fontId="30"/>
  </si>
  <si>
    <t>飲料
・
たばこ
・
飼料製造業</t>
  </si>
  <si>
    <t>国民健康保険の状況（平成27～令和2年度）</t>
    <rPh sb="15" eb="17">
      <t>レイワ</t>
    </rPh>
    <phoneticPr fontId="30"/>
  </si>
  <si>
    <t>印刷
・
同関連業</t>
  </si>
  <si>
    <t>パルプ
・
紙
・
紙加工品製造業</t>
  </si>
  <si>
    <t>プラスチック製品製造業</t>
  </si>
  <si>
    <t>石油製品
・
石炭製品製造業</t>
  </si>
  <si>
    <t>窯業
・
土石製品製造業</t>
  </si>
  <si>
    <t>電子部品
・
デバイス
・
電子回路製造業</t>
  </si>
  <si>
    <t>Ｌ学術研究，専門・技術サービス業</t>
  </si>
  <si>
    <t>飲食店</t>
    <rPh sb="0" eb="2">
      <t>インショク</t>
    </rPh>
    <rPh sb="2" eb="3">
      <t>ミセ</t>
    </rPh>
    <phoneticPr fontId="30"/>
  </si>
  <si>
    <t>　　　2号・3号認定（保育園コース）の0歳児については、当該保育を実施している認定こども園数</t>
    <rPh sb="4" eb="5">
      <t>ゴウ</t>
    </rPh>
    <rPh sb="7" eb="8">
      <t>ゴウ</t>
    </rPh>
    <rPh sb="8" eb="10">
      <t>ニンテイ</t>
    </rPh>
    <rPh sb="11" eb="14">
      <t>ホイクエン</t>
    </rPh>
    <rPh sb="20" eb="21">
      <t>サイ</t>
    </rPh>
    <rPh sb="21" eb="22">
      <t>ジ</t>
    </rPh>
    <rPh sb="28" eb="30">
      <t>トウガイ</t>
    </rPh>
    <rPh sb="30" eb="32">
      <t>ホイク</t>
    </rPh>
    <rPh sb="33" eb="35">
      <t>ジッシ</t>
    </rPh>
    <rPh sb="39" eb="41">
      <t>ニンテイ</t>
    </rPh>
    <rPh sb="44" eb="45">
      <t>エン</t>
    </rPh>
    <rPh sb="45" eb="46">
      <t>スウ</t>
    </rPh>
    <phoneticPr fontId="30"/>
  </si>
  <si>
    <t>うち</t>
  </si>
  <si>
    <t>鷺宮3-47</t>
  </si>
  <si>
    <t>注）　平成27年分＝100とする。</t>
    <rPh sb="0" eb="1">
      <t>チュウ</t>
    </rPh>
    <phoneticPr fontId="30"/>
  </si>
  <si>
    <t>48(2)</t>
  </si>
  <si>
    <t>平成25年</t>
    <rPh sb="0" eb="2">
      <t>ヘイセイ</t>
    </rPh>
    <rPh sb="4" eb="5">
      <t>ネン</t>
    </rPh>
    <phoneticPr fontId="61"/>
  </si>
  <si>
    <t>平成22年</t>
    <rPh sb="0" eb="2">
      <t>ヘイセイ</t>
    </rPh>
    <rPh sb="4" eb="5">
      <t>ネン</t>
    </rPh>
    <phoneticPr fontId="61"/>
  </si>
  <si>
    <t>平成24年</t>
    <rPh sb="0" eb="2">
      <t>ヘイセイ</t>
    </rPh>
    <rPh sb="4" eb="5">
      <t>ネン</t>
    </rPh>
    <phoneticPr fontId="61"/>
  </si>
  <si>
    <t>平成28年</t>
    <rPh sb="0" eb="2">
      <t>ヘイセイ</t>
    </rPh>
    <rPh sb="4" eb="5">
      <t>ネン</t>
    </rPh>
    <phoneticPr fontId="61"/>
  </si>
  <si>
    <t>米国</t>
    <rPh sb="0" eb="2">
      <t>ベイコク</t>
    </rPh>
    <phoneticPr fontId="78"/>
  </si>
  <si>
    <t>南アフリカ共和国</t>
    <rPh sb="0" eb="1">
      <t>ミナミ</t>
    </rPh>
    <rPh sb="5" eb="8">
      <t>キョウワコク</t>
    </rPh>
    <phoneticPr fontId="78"/>
  </si>
  <si>
    <t>台湾</t>
    <rPh sb="0" eb="2">
      <t>タイワン</t>
    </rPh>
    <phoneticPr fontId="30"/>
  </si>
  <si>
    <t>世帯人員が1人</t>
    <rPh sb="0" eb="2">
      <t>セタイ</t>
    </rPh>
    <rPh sb="2" eb="4">
      <t>ジンイン</t>
    </rPh>
    <phoneticPr fontId="61"/>
  </si>
  <si>
    <t>（再掲）
間借り・下宿などの単身者</t>
  </si>
  <si>
    <t>　　　面積は哲学堂と妙正寺公園の新宿区域を含む（区立公園のため）</t>
    <rPh sb="3" eb="5">
      <t>メンセキ</t>
    </rPh>
    <rPh sb="6" eb="8">
      <t>テツガク</t>
    </rPh>
    <rPh sb="8" eb="9">
      <t>ドウ</t>
    </rPh>
    <rPh sb="10" eb="11">
      <t>ミョウ</t>
    </rPh>
    <rPh sb="11" eb="12">
      <t>セイ</t>
    </rPh>
    <rPh sb="12" eb="13">
      <t>テラ</t>
    </rPh>
    <rPh sb="13" eb="15">
      <t>コウエン</t>
    </rPh>
    <rPh sb="16" eb="19">
      <t>シンジュクク</t>
    </rPh>
    <rPh sb="19" eb="20">
      <t>イキ</t>
    </rPh>
    <rPh sb="21" eb="22">
      <t>フク</t>
    </rPh>
    <rPh sb="24" eb="25">
      <t>ク</t>
    </rPh>
    <rPh sb="25" eb="26">
      <t>リツ</t>
    </rPh>
    <rPh sb="26" eb="28">
      <t>コウエン</t>
    </rPh>
    <phoneticPr fontId="61"/>
  </si>
  <si>
    <t>（再掲）
会社などの独身寮の単身者</t>
  </si>
  <si>
    <t>自宅外</t>
    <rPh sb="0" eb="1">
      <t>ジ</t>
    </rPh>
    <rPh sb="1" eb="2">
      <t>タク</t>
    </rPh>
    <rPh sb="2" eb="3">
      <t>ソト</t>
    </rPh>
    <phoneticPr fontId="61"/>
  </si>
  <si>
    <t>他の区市町村で従業・通学</t>
    <rPh sb="0" eb="1">
      <t>タ</t>
    </rPh>
    <rPh sb="2" eb="3">
      <t>ク</t>
    </rPh>
    <rPh sb="3" eb="4">
      <t>シ</t>
    </rPh>
    <rPh sb="4" eb="6">
      <t>チョウソン</t>
    </rPh>
    <rPh sb="7" eb="9">
      <t>ジュウギョウ</t>
    </rPh>
    <rPh sb="10" eb="12">
      <t>ツウガク</t>
    </rPh>
    <phoneticPr fontId="61"/>
  </si>
  <si>
    <t>中央区</t>
    <rPh sb="0" eb="3">
      <t>チュウオウク</t>
    </rPh>
    <phoneticPr fontId="61"/>
  </si>
  <si>
    <t>港区</t>
    <rPh sb="0" eb="2">
      <t>ミナトク</t>
    </rPh>
    <phoneticPr fontId="61"/>
  </si>
  <si>
    <t>新宿区</t>
    <rPh sb="0" eb="3">
      <t>シンジュクク</t>
    </rPh>
    <phoneticPr fontId="61"/>
  </si>
  <si>
    <t>台東区</t>
    <rPh sb="0" eb="3">
      <t>タイトウク</t>
    </rPh>
    <phoneticPr fontId="61"/>
  </si>
  <si>
    <t>墨田区</t>
    <rPh sb="0" eb="3">
      <t>スミダク</t>
    </rPh>
    <phoneticPr fontId="61"/>
  </si>
  <si>
    <t>江東区</t>
    <rPh sb="0" eb="3">
      <t>コウトウク</t>
    </rPh>
    <phoneticPr fontId="61"/>
  </si>
  <si>
    <t>目黒区</t>
    <rPh sb="0" eb="3">
      <t>メグロク</t>
    </rPh>
    <phoneticPr fontId="61"/>
  </si>
  <si>
    <t>大田区</t>
    <rPh sb="0" eb="3">
      <t>オオタク</t>
    </rPh>
    <phoneticPr fontId="61"/>
  </si>
  <si>
    <t>世田谷区</t>
    <rPh sb="0" eb="4">
      <t>セタガヤク</t>
    </rPh>
    <phoneticPr fontId="61"/>
  </si>
  <si>
    <t>渋谷区</t>
    <rPh sb="0" eb="3">
      <t>シブヤク</t>
    </rPh>
    <phoneticPr fontId="61"/>
  </si>
  <si>
    <t>豊島区</t>
    <rPh sb="0" eb="3">
      <t>トシマク</t>
    </rPh>
    <phoneticPr fontId="61"/>
  </si>
  <si>
    <t>北区</t>
    <rPh sb="0" eb="2">
      <t>キタク</t>
    </rPh>
    <phoneticPr fontId="61"/>
  </si>
  <si>
    <t>練馬区</t>
    <rPh sb="0" eb="3">
      <t>ネリマク</t>
    </rPh>
    <phoneticPr fontId="61"/>
  </si>
  <si>
    <t>中野駅周辺・西武新宿線沿線まちづくり調査</t>
    <rPh sb="0" eb="2">
      <t>ナカノ</t>
    </rPh>
    <rPh sb="2" eb="3">
      <t>エキ</t>
    </rPh>
    <rPh sb="3" eb="5">
      <t>シュウヘン</t>
    </rPh>
    <rPh sb="6" eb="8">
      <t>セイブ</t>
    </rPh>
    <rPh sb="8" eb="10">
      <t>シンジュク</t>
    </rPh>
    <rPh sb="10" eb="11">
      <t>セン</t>
    </rPh>
    <rPh sb="11" eb="13">
      <t>エンセン</t>
    </rPh>
    <rPh sb="18" eb="20">
      <t>チョウサ</t>
    </rPh>
    <phoneticPr fontId="30"/>
  </si>
  <si>
    <t>江戸川区</t>
    <rPh sb="0" eb="4">
      <t>エドガワク</t>
    </rPh>
    <phoneticPr fontId="61"/>
  </si>
  <si>
    <t>市・郡・島部</t>
    <rPh sb="0" eb="1">
      <t>シ</t>
    </rPh>
    <rPh sb="2" eb="3">
      <t>グン</t>
    </rPh>
    <rPh sb="4" eb="5">
      <t>シマ</t>
    </rPh>
    <rPh sb="5" eb="6">
      <t>ブ</t>
    </rPh>
    <phoneticPr fontId="61"/>
  </si>
  <si>
    <t>立川市</t>
    <rPh sb="0" eb="3">
      <t>タチカワシ</t>
    </rPh>
    <phoneticPr fontId="61"/>
  </si>
  <si>
    <t>三鷹市</t>
    <rPh sb="0" eb="3">
      <t>ミタカシ</t>
    </rPh>
    <phoneticPr fontId="61"/>
  </si>
  <si>
    <t>府中市</t>
    <rPh sb="0" eb="3">
      <t>フチュウシ</t>
    </rPh>
    <phoneticPr fontId="61"/>
  </si>
  <si>
    <t>昭島市</t>
    <rPh sb="0" eb="3">
      <t>アキシマシ</t>
    </rPh>
    <phoneticPr fontId="61"/>
  </si>
  <si>
    <t>調布市</t>
    <rPh sb="0" eb="3">
      <t>チョウフシ</t>
    </rPh>
    <phoneticPr fontId="61"/>
  </si>
  <si>
    <t>町田市</t>
    <rPh sb="0" eb="3">
      <t>マチダシ</t>
    </rPh>
    <phoneticPr fontId="61"/>
  </si>
  <si>
    <t>小金井市</t>
    <rPh sb="0" eb="4">
      <t>コガネイシ</t>
    </rPh>
    <phoneticPr fontId="61"/>
  </si>
  <si>
    <t>小平市</t>
    <rPh sb="0" eb="3">
      <t>コダイラシ</t>
    </rPh>
    <phoneticPr fontId="61"/>
  </si>
  <si>
    <t>従業地・通学地「不詳」</t>
    <rPh sb="0" eb="2">
      <t>ジュウギョウ</t>
    </rPh>
    <rPh sb="2" eb="3">
      <t>チ</t>
    </rPh>
    <rPh sb="4" eb="6">
      <t>ツウガク</t>
    </rPh>
    <rPh sb="6" eb="7">
      <t>チ</t>
    </rPh>
    <rPh sb="8" eb="9">
      <t>フ</t>
    </rPh>
    <rPh sb="9" eb="10">
      <t>ショウ</t>
    </rPh>
    <phoneticPr fontId="30"/>
  </si>
  <si>
    <t>平成30年</t>
    <rPh sb="0" eb="2">
      <t>ヘイセイ</t>
    </rPh>
    <rPh sb="4" eb="5">
      <t>ネン</t>
    </rPh>
    <phoneticPr fontId="61"/>
  </si>
  <si>
    <t>2028年</t>
    <rPh sb="4" eb="5">
      <t>ネン</t>
    </rPh>
    <phoneticPr fontId="56"/>
  </si>
  <si>
    <t>廃業事業所</t>
  </si>
  <si>
    <t>新設事業所</t>
    <rPh sb="0" eb="2">
      <t>シンセツ</t>
    </rPh>
    <rPh sb="2" eb="5">
      <t>ジギョウショ</t>
    </rPh>
    <phoneticPr fontId="67"/>
  </si>
  <si>
    <t>不詳</t>
    <rPh sb="0" eb="2">
      <t>フショウ</t>
    </rPh>
    <phoneticPr fontId="30"/>
  </si>
  <si>
    <t>資料　総務省統計局「平成27年国勢調査産業等基本集計」</t>
    <rPh sb="0" eb="2">
      <t>シリョウ</t>
    </rPh>
    <rPh sb="3" eb="6">
      <t>ソウムショウ</t>
    </rPh>
    <rPh sb="6" eb="9">
      <t>トウケイキョク</t>
    </rPh>
    <rPh sb="10" eb="12">
      <t>ヘイセイ</t>
    </rPh>
    <rPh sb="14" eb="15">
      <t>ネン</t>
    </rPh>
    <rPh sb="15" eb="17">
      <t>コクセイ</t>
    </rPh>
    <rPh sb="17" eb="19">
      <t>チョウサ</t>
    </rPh>
    <rPh sb="19" eb="21">
      <t>サンギョウ</t>
    </rPh>
    <rPh sb="21" eb="22">
      <t>トウ</t>
    </rPh>
    <rPh sb="22" eb="24">
      <t>キホン</t>
    </rPh>
    <rPh sb="24" eb="26">
      <t>シュウケイ</t>
    </rPh>
    <phoneticPr fontId="30"/>
  </si>
  <si>
    <t>資料　総務省統計局｢平成27年国勢調査産業等基本集計」</t>
    <rPh sb="0" eb="2">
      <t>シリョウ</t>
    </rPh>
    <phoneticPr fontId="30"/>
  </si>
  <si>
    <t>平成17年</t>
    <rPh sb="0" eb="2">
      <t>ヘイセイ</t>
    </rPh>
    <rPh sb="4" eb="5">
      <t>ネン</t>
    </rPh>
    <phoneticPr fontId="61"/>
  </si>
  <si>
    <t>資料　総務省統計局｢国勢調査」</t>
  </si>
  <si>
    <t>平成17年</t>
    <rPh sb="0" eb="2">
      <t>ヘイセイ</t>
    </rPh>
    <rPh sb="4" eb="5">
      <t>ネン</t>
    </rPh>
    <phoneticPr fontId="65"/>
  </si>
  <si>
    <t>総数</t>
    <rPh sb="0" eb="2">
      <t>ソウスウ</t>
    </rPh>
    <phoneticPr fontId="61"/>
  </si>
  <si>
    <t>都 道</t>
    <rPh sb="0" eb="1">
      <t>ト</t>
    </rPh>
    <rPh sb="2" eb="3">
      <t>ミチ</t>
    </rPh>
    <phoneticPr fontId="61"/>
  </si>
  <si>
    <t>平成30年度</t>
    <rPh sb="4" eb="5">
      <t>ネン</t>
    </rPh>
    <phoneticPr fontId="61"/>
  </si>
  <si>
    <t>資料　東京都都市整備局市街地整備部防災都市づくり課「地震に関する地域危険度測定調査（第8回）」</t>
  </si>
  <si>
    <t>平成27年度</t>
    <rPh sb="4" eb="6">
      <t>ネンド</t>
    </rPh>
    <phoneticPr fontId="61"/>
  </si>
  <si>
    <t>平成28年度</t>
    <rPh sb="4" eb="6">
      <t>ネンド</t>
    </rPh>
    <phoneticPr fontId="61"/>
  </si>
  <si>
    <t>平成28年度</t>
    <rPh sb="0" eb="2">
      <t>ヘイセイ</t>
    </rPh>
    <rPh sb="4" eb="6">
      <t>ネンド</t>
    </rPh>
    <phoneticPr fontId="61"/>
  </si>
  <si>
    <t>注）　回収品目：びん，スチール缶，アルミ缶，新聞，雑誌，ダンボール，プラスチック製容器包装，乾電池，</t>
    <rPh sb="0" eb="1">
      <t>チュウ</t>
    </rPh>
    <rPh sb="3" eb="5">
      <t>カイシュウ</t>
    </rPh>
    <rPh sb="5" eb="7">
      <t>ヒンモク</t>
    </rPh>
    <rPh sb="15" eb="16">
      <t>カン</t>
    </rPh>
    <rPh sb="20" eb="21">
      <t>カン</t>
    </rPh>
    <rPh sb="22" eb="24">
      <t>シンブン</t>
    </rPh>
    <rPh sb="25" eb="27">
      <t>ザッシ</t>
    </rPh>
    <rPh sb="40" eb="41">
      <t>セイ</t>
    </rPh>
    <rPh sb="41" eb="43">
      <t>ヨウキ</t>
    </rPh>
    <rPh sb="43" eb="45">
      <t>ホウソウ</t>
    </rPh>
    <rPh sb="46" eb="49">
      <t>カンデンチ</t>
    </rPh>
    <phoneticPr fontId="61"/>
  </si>
  <si>
    <t>　　　葬祭費は東京都後期高齢者医療広域連合から支給（50，000円）</t>
    <rPh sb="3" eb="6">
      <t>ソウサイヒ</t>
    </rPh>
    <phoneticPr fontId="61"/>
  </si>
  <si>
    <t>平成29年度</t>
    <rPh sb="4" eb="6">
      <t>ネンド</t>
    </rPh>
    <phoneticPr fontId="61"/>
  </si>
  <si>
    <t>待機児数</t>
    <rPh sb="0" eb="2">
      <t>タイキ</t>
    </rPh>
    <rPh sb="2" eb="3">
      <t>ジ</t>
    </rPh>
    <rPh sb="3" eb="4">
      <t>スウ</t>
    </rPh>
    <phoneticPr fontId="61"/>
  </si>
  <si>
    <t>平成28年度</t>
    <rPh sb="0" eb="2">
      <t>ヘイセイ</t>
    </rPh>
    <rPh sb="4" eb="5">
      <t>ネン</t>
    </rPh>
    <rPh sb="5" eb="6">
      <t>ド</t>
    </rPh>
    <phoneticPr fontId="61"/>
  </si>
  <si>
    <t>決算額</t>
    <rPh sb="2" eb="3">
      <t>ガク</t>
    </rPh>
    <phoneticPr fontId="70"/>
  </si>
  <si>
    <t>昼間人口･昼夜間人口比率の推移（昭和40～平成27年）</t>
  </si>
  <si>
    <t>常住地による従業･通学市区町村別15歳以上就業者数及び15歳以上通学者数（平成27年10月1日）</t>
  </si>
  <si>
    <t>産業，従業上の地位別就業者数（平成27年10月1日）</t>
  </si>
  <si>
    <t>産業（大分類），年齢（5歳階級），男女別15歳以上就業者数（平成27年10月1日）</t>
  </si>
  <si>
    <t>労働力状態，年齢（5歳階級），男女別15歳以上人口（平成27年10月1日）</t>
  </si>
  <si>
    <t>自区内就業率の推移（平成17～平成27年）</t>
  </si>
  <si>
    <t>区立小･中学校耐震化率（平成28年4月1日）</t>
  </si>
  <si>
    <t>平成28年度</t>
    <rPh sb="4" eb="5">
      <t>ネン</t>
    </rPh>
    <phoneticPr fontId="61"/>
  </si>
  <si>
    <t>30(1)</t>
  </si>
  <si>
    <t>26(1)</t>
  </si>
  <si>
    <t>第21回国勢調査</t>
    <rPh sb="0" eb="1">
      <t>ダイ</t>
    </rPh>
    <rPh sb="3" eb="4">
      <t>カイ</t>
    </rPh>
    <rPh sb="4" eb="6">
      <t>コクセイ</t>
    </rPh>
    <rPh sb="6" eb="8">
      <t>チョウサ</t>
    </rPh>
    <phoneticPr fontId="30"/>
  </si>
  <si>
    <t>20(92)</t>
  </si>
  <si>
    <t>常任委員会</t>
  </si>
  <si>
    <t>資料　区議会事務局</t>
  </si>
  <si>
    <t>（各年9月現在）</t>
  </si>
  <si>
    <t>資料　選挙管理委員会事務局</t>
  </si>
  <si>
    <t>H28.7.31</t>
  </si>
  <si>
    <t>H25.6.23</t>
  </si>
  <si>
    <t>H29.7.2</t>
  </si>
  <si>
    <t>年次別人口の推移（大正9～令和2年）</t>
    <rPh sb="13" eb="15">
      <t>レイワ</t>
    </rPh>
    <phoneticPr fontId="30"/>
  </si>
  <si>
    <t>　　　</t>
  </si>
  <si>
    <t>△430</t>
  </si>
  <si>
    <t>町丁別昼間人口･昼夜間人口比率（平成27年10月1日）</t>
  </si>
  <si>
    <t>産業中分類別事業所数及び従業者数（平成24～平成28年）</t>
  </si>
  <si>
    <t>平成26年</t>
  </si>
  <si>
    <t>2029年</t>
    <rPh sb="4" eb="5">
      <t>ネン</t>
    </rPh>
    <phoneticPr fontId="56"/>
  </si>
  <si>
    <t>収入額</t>
    <rPh sb="0" eb="2">
      <t>シュウニュウ</t>
    </rPh>
    <rPh sb="2" eb="3">
      <t>ガク</t>
    </rPh>
    <phoneticPr fontId="30"/>
  </si>
  <si>
    <t>H22.5.23</t>
  </si>
  <si>
    <t>（平成28年）</t>
    <rPh sb="1" eb="3">
      <t>ヘイセイ</t>
    </rPh>
    <rPh sb="5" eb="6">
      <t>ネン</t>
    </rPh>
    <phoneticPr fontId="30"/>
  </si>
  <si>
    <t>資料　東京都都市整備局都市づくり政策部土地利用計画課「東京の土地利用（平成28年東京都区部）」</t>
  </si>
  <si>
    <t>H30.6.10</t>
  </si>
  <si>
    <t>家具・建具・畳小売業</t>
  </si>
  <si>
    <t>平成
25年</t>
    <rPh sb="0" eb="2">
      <t>ヘイセイ</t>
    </rPh>
    <rPh sb="5" eb="6">
      <t>ネン</t>
    </rPh>
    <phoneticPr fontId="30"/>
  </si>
  <si>
    <t>教員数2)</t>
    <rPh sb="0" eb="3">
      <t>キョウインスウ</t>
    </rPh>
    <phoneticPr fontId="30"/>
  </si>
  <si>
    <t>1～
4人</t>
    <rPh sb="4" eb="5">
      <t>ニン</t>
    </rPh>
    <phoneticPr fontId="30"/>
  </si>
  <si>
    <t>5～
9人</t>
    <rPh sb="4" eb="5">
      <t>ニン</t>
    </rPh>
    <phoneticPr fontId="30"/>
  </si>
  <si>
    <t>30～
49人</t>
    <rPh sb="6" eb="7">
      <t>ニン</t>
    </rPh>
    <phoneticPr fontId="30"/>
  </si>
  <si>
    <t>100～
199人</t>
    <rPh sb="8" eb="9">
      <t>ニン</t>
    </rPh>
    <phoneticPr fontId="30"/>
  </si>
  <si>
    <t>200～
299人</t>
    <rPh sb="8" eb="9">
      <t>ニン</t>
    </rPh>
    <phoneticPr fontId="30"/>
  </si>
  <si>
    <t>300人以上</t>
    <rPh sb="3" eb="6">
      <t>ニンイジョウ</t>
    </rPh>
    <phoneticPr fontId="30"/>
  </si>
  <si>
    <t>出向・派遣
従業者のみ</t>
    <rPh sb="0" eb="2">
      <t>シュッコウ</t>
    </rPh>
    <rPh sb="3" eb="5">
      <t>ハケン</t>
    </rPh>
    <rPh sb="6" eb="9">
      <t>ジュウギョウシャ</t>
    </rPh>
    <phoneticPr fontId="30"/>
  </si>
  <si>
    <t>プラスチック製品製造業（別掲を除く）</t>
    <rPh sb="6" eb="8">
      <t>セイヒン</t>
    </rPh>
    <rPh sb="8" eb="11">
      <t>セイゾウギョウ</t>
    </rPh>
    <rPh sb="12" eb="14">
      <t>ベッケイ</t>
    </rPh>
    <rPh sb="15" eb="16">
      <t>ノゾ</t>
    </rPh>
    <phoneticPr fontId="30"/>
  </si>
  <si>
    <t>なめし革・同製品・毛皮製造業</t>
    <rPh sb="3" eb="4">
      <t>カワ</t>
    </rPh>
    <rPh sb="5" eb="8">
      <t>ドウセイヒン</t>
    </rPh>
    <rPh sb="9" eb="11">
      <t>ケガワ</t>
    </rPh>
    <rPh sb="11" eb="14">
      <t>セイゾウギョウ</t>
    </rPh>
    <phoneticPr fontId="30"/>
  </si>
  <si>
    <t>非鉄金属製造業</t>
    <rPh sb="0" eb="2">
      <t>ヒテツ</t>
    </rPh>
    <rPh sb="2" eb="4">
      <t>キンゾク</t>
    </rPh>
    <rPh sb="4" eb="7">
      <t>セイゾウギョウ</t>
    </rPh>
    <phoneticPr fontId="30"/>
  </si>
  <si>
    <t>平成7年～
16年</t>
    <rPh sb="0" eb="2">
      <t>ヘイセイ</t>
    </rPh>
    <rPh sb="3" eb="4">
      <t>ネン</t>
    </rPh>
    <rPh sb="8" eb="9">
      <t>ネン</t>
    </rPh>
    <phoneticPr fontId="30"/>
  </si>
  <si>
    <t>平成
17年</t>
    <rPh sb="0" eb="2">
      <t>ヘイセイ</t>
    </rPh>
    <rPh sb="5" eb="6">
      <t>ネン</t>
    </rPh>
    <phoneticPr fontId="30"/>
  </si>
  <si>
    <t>平成
18年</t>
    <rPh sb="0" eb="2">
      <t>ヘイセイ</t>
    </rPh>
    <rPh sb="5" eb="6">
      <t>ネン</t>
    </rPh>
    <phoneticPr fontId="30"/>
  </si>
  <si>
    <t>資料　道路課</t>
    <rPh sb="3" eb="5">
      <t>ドウロ</t>
    </rPh>
    <rPh sb="5" eb="6">
      <t>カ</t>
    </rPh>
    <phoneticPr fontId="30"/>
  </si>
  <si>
    <t>平成2年</t>
    <rPh sb="0" eb="2">
      <t>ヘイセイ</t>
    </rPh>
    <rPh sb="3" eb="4">
      <t>ネン</t>
    </rPh>
    <phoneticPr fontId="30"/>
  </si>
  <si>
    <t>平31．1．1～令元．12．31</t>
    <rPh sb="8" eb="9">
      <t>レイ</t>
    </rPh>
    <rPh sb="9" eb="10">
      <t>ガン</t>
    </rPh>
    <phoneticPr fontId="30"/>
  </si>
  <si>
    <t>防災対策調査</t>
    <rPh sb="0" eb="2">
      <t>ボウサイ</t>
    </rPh>
    <rPh sb="2" eb="4">
      <t>タイサク</t>
    </rPh>
    <rPh sb="4" eb="6">
      <t>チョウサ</t>
    </rPh>
    <phoneticPr fontId="30"/>
  </si>
  <si>
    <t>総務費</t>
    <rPh sb="0" eb="3">
      <t>ソウムヒ</t>
    </rPh>
    <phoneticPr fontId="30"/>
  </si>
  <si>
    <t>コソボ共和国</t>
    <rPh sb="3" eb="6">
      <t>キョウワコク</t>
    </rPh>
    <phoneticPr fontId="30"/>
  </si>
  <si>
    <t>ブルネイ</t>
  </si>
  <si>
    <t>ベリーズ</t>
  </si>
  <si>
    <t>資料　東京都財務局財産運用部管理課「地価公示価格（東京都分）」</t>
    <rPh sb="0" eb="2">
      <t>シリョウ</t>
    </rPh>
    <rPh sb="3" eb="6">
      <t>トウキョウト</t>
    </rPh>
    <rPh sb="6" eb="9">
      <t>ザイムキョク</t>
    </rPh>
    <rPh sb="9" eb="11">
      <t>ザイサン</t>
    </rPh>
    <rPh sb="11" eb="13">
      <t>ウンヨウ</t>
    </rPh>
    <rPh sb="13" eb="14">
      <t>ブ</t>
    </rPh>
    <rPh sb="14" eb="17">
      <t>カンリカ</t>
    </rPh>
    <rPh sb="18" eb="20">
      <t>チカ</t>
    </rPh>
    <rPh sb="20" eb="22">
      <t>コウジ</t>
    </rPh>
    <rPh sb="22" eb="24">
      <t>カカク</t>
    </rPh>
    <rPh sb="25" eb="28">
      <t>トウキョウト</t>
    </rPh>
    <rPh sb="28" eb="29">
      <t>ブン</t>
    </rPh>
    <phoneticPr fontId="30"/>
  </si>
  <si>
    <t>資料　東京都総務局統計部人口統計課「平成27年国勢調査による　東京都の昼間人口（従業地・通学地による人口）」</t>
    <rPh sb="3" eb="6">
      <t>トウキョウト</t>
    </rPh>
    <rPh sb="6" eb="8">
      <t>ソウム</t>
    </rPh>
    <rPh sb="8" eb="9">
      <t>キョク</t>
    </rPh>
    <rPh sb="9" eb="11">
      <t>トウケイ</t>
    </rPh>
    <rPh sb="11" eb="12">
      <t>ブ</t>
    </rPh>
    <rPh sb="12" eb="14">
      <t>ジンコウ</t>
    </rPh>
    <rPh sb="14" eb="16">
      <t>トウケイ</t>
    </rPh>
    <rPh sb="16" eb="17">
      <t>カ</t>
    </rPh>
    <rPh sb="18" eb="20">
      <t>ヘイセイ</t>
    </rPh>
    <rPh sb="22" eb="23">
      <t>ネン</t>
    </rPh>
    <rPh sb="23" eb="25">
      <t>コクセイ</t>
    </rPh>
    <rPh sb="25" eb="27">
      <t>チョウサ</t>
    </rPh>
    <rPh sb="31" eb="34">
      <t>トウキョウト</t>
    </rPh>
    <rPh sb="35" eb="37">
      <t>チュウカン</t>
    </rPh>
    <rPh sb="37" eb="39">
      <t>ジンコウ</t>
    </rPh>
    <rPh sb="40" eb="42">
      <t>ジュウギョウ</t>
    </rPh>
    <rPh sb="42" eb="43">
      <t>チ</t>
    </rPh>
    <rPh sb="44" eb="46">
      <t>ツウガク</t>
    </rPh>
    <rPh sb="46" eb="47">
      <t>チ</t>
    </rPh>
    <rPh sb="50" eb="52">
      <t>ジンコウ</t>
    </rPh>
    <phoneticPr fontId="53"/>
  </si>
  <si>
    <t>資料　東京都総務局統計部産業統計課「平成24年経済センサス‐活動調査報告」「平成26年経済センサス‐基礎調査報告」</t>
    <rPh sb="18" eb="20">
      <t>ヘイセイ</t>
    </rPh>
    <rPh sb="22" eb="23">
      <t>ネン</t>
    </rPh>
    <rPh sb="30" eb="32">
      <t>カツドウ</t>
    </rPh>
    <rPh sb="38" eb="40">
      <t>ヘイセイ</t>
    </rPh>
    <rPh sb="42" eb="43">
      <t>ネン</t>
    </rPh>
    <rPh sb="50" eb="52">
      <t>キソ</t>
    </rPh>
    <phoneticPr fontId="30"/>
  </si>
  <si>
    <t>　　　総務省統計局「平成28年経済センサス-活動調査（産業横断的集計）」</t>
    <rPh sb="3" eb="6">
      <t>ソウムショウ</t>
    </rPh>
    <rPh sb="6" eb="9">
      <t>トウケイキョク</t>
    </rPh>
    <rPh sb="10" eb="12">
      <t>ヘイセイ</t>
    </rPh>
    <rPh sb="14" eb="15">
      <t>ネン</t>
    </rPh>
    <rPh sb="15" eb="17">
      <t>ケイザイ</t>
    </rPh>
    <rPh sb="22" eb="24">
      <t>カツドウ</t>
    </rPh>
    <rPh sb="24" eb="26">
      <t>チョウサ</t>
    </rPh>
    <rPh sb="27" eb="29">
      <t>サンギョウ</t>
    </rPh>
    <rPh sb="29" eb="32">
      <t>オウダンテキ</t>
    </rPh>
    <rPh sb="32" eb="34">
      <t>シュウケイ</t>
    </rPh>
    <phoneticPr fontId="30"/>
  </si>
  <si>
    <t>資料　総務省統計局「平成28年経済センサス-活動調査（産業横断的集計）」</t>
    <rPh sb="3" eb="6">
      <t>ソウムショウ</t>
    </rPh>
    <rPh sb="6" eb="9">
      <t>トウケイキョク</t>
    </rPh>
    <rPh sb="22" eb="24">
      <t>カツドウ</t>
    </rPh>
    <rPh sb="24" eb="26">
      <t>チョウサ</t>
    </rPh>
    <rPh sb="27" eb="29">
      <t>サンギョウ</t>
    </rPh>
    <rPh sb="29" eb="32">
      <t>オウダンテキ</t>
    </rPh>
    <rPh sb="32" eb="34">
      <t>シュウケイ</t>
    </rPh>
    <phoneticPr fontId="30"/>
  </si>
  <si>
    <t>幼保連携型認定こども園</t>
    <rPh sb="0" eb="1">
      <t>ヨウ</t>
    </rPh>
    <rPh sb="1" eb="2">
      <t>ホ</t>
    </rPh>
    <rPh sb="2" eb="5">
      <t>レンケイガタ</t>
    </rPh>
    <rPh sb="5" eb="7">
      <t>ニンテイ</t>
    </rPh>
    <rPh sb="10" eb="11">
      <t>エン</t>
    </rPh>
    <phoneticPr fontId="30"/>
  </si>
  <si>
    <t>資料　産業観光課</t>
    <rPh sb="3" eb="5">
      <t>サンギョウ</t>
    </rPh>
    <rPh sb="5" eb="7">
      <t>カンコウ</t>
    </rPh>
    <rPh sb="7" eb="8">
      <t>カ</t>
    </rPh>
    <phoneticPr fontId="30"/>
  </si>
  <si>
    <t>資料　戸籍住民課</t>
    <rPh sb="0" eb="2">
      <t>シリョウ</t>
    </rPh>
    <rPh sb="3" eb="5">
      <t>コセキ</t>
    </rPh>
    <rPh sb="5" eb="8">
      <t>ジュウミンカ</t>
    </rPh>
    <phoneticPr fontId="30"/>
  </si>
  <si>
    <t>資料　戸籍住民課</t>
    <rPh sb="0" eb="2">
      <t>シリョウ</t>
    </rPh>
    <rPh sb="3" eb="5">
      <t>コセキ</t>
    </rPh>
    <rPh sb="5" eb="8">
      <t>ジュウミンカ</t>
    </rPh>
    <phoneticPr fontId="71"/>
  </si>
  <si>
    <t>資料　戸籍住民課</t>
    <rPh sb="0" eb="2">
      <t>シリョウ</t>
    </rPh>
    <rPh sb="3" eb="5">
      <t>コセキ</t>
    </rPh>
    <rPh sb="5" eb="8">
      <t>ジュウミンカ</t>
    </rPh>
    <phoneticPr fontId="75"/>
  </si>
  <si>
    <t>令和元年</t>
    <rPh sb="0" eb="2">
      <t>レイワ</t>
    </rPh>
    <rPh sb="2" eb="4">
      <t>ガンネン</t>
    </rPh>
    <phoneticPr fontId="30"/>
  </si>
  <si>
    <t>資料　戸籍住民課</t>
    <rPh sb="0" eb="2">
      <t>シリョウ</t>
    </rPh>
    <rPh sb="3" eb="5">
      <t>コセキ</t>
    </rPh>
    <rPh sb="5" eb="8">
      <t>ジュウミンカ</t>
    </rPh>
    <phoneticPr fontId="55"/>
  </si>
  <si>
    <t>平成26年度</t>
    <rPh sb="0" eb="2">
      <t>ヘイセイ</t>
    </rPh>
    <rPh sb="4" eb="6">
      <t>ネンド</t>
    </rPh>
    <phoneticPr fontId="30"/>
  </si>
  <si>
    <t>パレスチナ</t>
  </si>
  <si>
    <t>パプア・ニューギニア</t>
  </si>
  <si>
    <t>トルクメニスタン</t>
  </si>
  <si>
    <t>－</t>
  </si>
  <si>
    <t>資料　産業観光課</t>
    <rPh sb="0" eb="2">
      <t>シリョウ</t>
    </rPh>
    <rPh sb="3" eb="5">
      <t>サンギョウ</t>
    </rPh>
    <rPh sb="5" eb="8">
      <t>カンコウカ</t>
    </rPh>
    <phoneticPr fontId="30"/>
  </si>
  <si>
    <t>資料　交通政策課</t>
    <rPh sb="0" eb="2">
      <t>シリョウ</t>
    </rPh>
    <rPh sb="3" eb="5">
      <t>コウツウ</t>
    </rPh>
    <rPh sb="5" eb="8">
      <t>セイサクカ</t>
    </rPh>
    <phoneticPr fontId="30"/>
  </si>
  <si>
    <t>資料　ごみゼロ推進課</t>
    <rPh sb="0" eb="2">
      <t>シリョウ</t>
    </rPh>
    <rPh sb="7" eb="10">
      <t>スイシンカ</t>
    </rPh>
    <phoneticPr fontId="61"/>
  </si>
  <si>
    <t>資料　介護・高齢者支援課</t>
    <rPh sb="0" eb="2">
      <t>シリョウ</t>
    </rPh>
    <rPh sb="3" eb="5">
      <t>カイゴ</t>
    </rPh>
    <rPh sb="6" eb="9">
      <t>コウレイシャ</t>
    </rPh>
    <rPh sb="9" eb="12">
      <t>シエンカ</t>
    </rPh>
    <phoneticPr fontId="61"/>
  </si>
  <si>
    <t>資料　生活援護課</t>
    <rPh sb="0" eb="2">
      <t>シリョウ</t>
    </rPh>
    <rPh sb="3" eb="5">
      <t>セイカツ</t>
    </rPh>
    <rPh sb="5" eb="8">
      <t>エンゴカ</t>
    </rPh>
    <phoneticPr fontId="30"/>
  </si>
  <si>
    <t>資料　生活衛生課</t>
    <rPh sb="0" eb="2">
      <t>シリョウ</t>
    </rPh>
    <rPh sb="3" eb="5">
      <t>セイカツ</t>
    </rPh>
    <rPh sb="5" eb="7">
      <t>エイセイ</t>
    </rPh>
    <rPh sb="7" eb="8">
      <t>カ</t>
    </rPh>
    <phoneticPr fontId="30"/>
  </si>
  <si>
    <t>△1.7</t>
  </si>
  <si>
    <t>構成比</t>
    <rPh sb="0" eb="3">
      <t>コウセイヒ</t>
    </rPh>
    <phoneticPr fontId="30"/>
  </si>
  <si>
    <t>R1.7.21</t>
  </si>
  <si>
    <t>令和元年</t>
    <rPh sb="0" eb="2">
      <t>レイワ</t>
    </rPh>
    <rPh sb="2" eb="3">
      <t>ガン</t>
    </rPh>
    <rPh sb="3" eb="4">
      <t>ネン</t>
    </rPh>
    <phoneticPr fontId="30"/>
  </si>
  <si>
    <t>平成29年度</t>
    <rPh sb="0" eb="2">
      <t>ヘイセイ</t>
    </rPh>
    <rPh sb="4" eb="6">
      <t>ネンド</t>
    </rPh>
    <phoneticPr fontId="30"/>
  </si>
  <si>
    <t>2029年</t>
    <rPh sb="4" eb="5">
      <t>ネン</t>
    </rPh>
    <phoneticPr fontId="30"/>
  </si>
  <si>
    <t>水産食料品製造業</t>
    <rPh sb="0" eb="2">
      <t>スイサン</t>
    </rPh>
    <rPh sb="2" eb="4">
      <t>ショクリョウ</t>
    </rPh>
    <rPh sb="4" eb="5">
      <t>ヒン</t>
    </rPh>
    <rPh sb="5" eb="8">
      <t>セイゾウギョウ</t>
    </rPh>
    <phoneticPr fontId="74"/>
  </si>
  <si>
    <t>△ 143</t>
  </si>
  <si>
    <t>△ 213</t>
  </si>
  <si>
    <t>△ 244</t>
  </si>
  <si>
    <t>タジキスタン</t>
  </si>
  <si>
    <t>（多目的運動広場）</t>
    <rPh sb="1" eb="4">
      <t>タモクテキ</t>
    </rPh>
    <rPh sb="4" eb="6">
      <t>ウンドウ</t>
    </rPh>
    <rPh sb="6" eb="8">
      <t>ヒロバ</t>
    </rPh>
    <phoneticPr fontId="30"/>
  </si>
  <si>
    <t>進学準備給付金</t>
    <rPh sb="0" eb="2">
      <t>シンガク</t>
    </rPh>
    <rPh sb="2" eb="4">
      <t>ジュンビ</t>
    </rPh>
    <rPh sb="4" eb="7">
      <t>キュウフキン</t>
    </rPh>
    <phoneticPr fontId="30"/>
  </si>
  <si>
    <t>落雷</t>
  </si>
  <si>
    <t>△ 130</t>
  </si>
  <si>
    <t>原因不明</t>
    <rPh sb="0" eb="2">
      <t>ゲンイン</t>
    </rPh>
    <rPh sb="2" eb="4">
      <t>フメイ</t>
    </rPh>
    <phoneticPr fontId="30"/>
  </si>
  <si>
    <t>失火</t>
    <rPh sb="0" eb="2">
      <t>シッカ</t>
    </rPh>
    <phoneticPr fontId="57"/>
  </si>
  <si>
    <t>火あそび</t>
    <rPh sb="0" eb="1">
      <t>ヒアソ</t>
    </rPh>
    <phoneticPr fontId="57"/>
  </si>
  <si>
    <t>注）　水難現場は，その他に含める。</t>
    <rPh sb="0" eb="1">
      <t>チュウ</t>
    </rPh>
    <rPh sb="3" eb="5">
      <t>スイナン</t>
    </rPh>
    <rPh sb="5" eb="7">
      <t>ゲンバ</t>
    </rPh>
    <rPh sb="11" eb="12">
      <t>タ</t>
    </rPh>
    <rPh sb="13" eb="14">
      <t>フク</t>
    </rPh>
    <phoneticPr fontId="30"/>
  </si>
  <si>
    <t>急病</t>
    <rPh sb="0" eb="2">
      <t>キュウビョウ</t>
    </rPh>
    <phoneticPr fontId="57"/>
  </si>
  <si>
    <t>保育園・幼稚園課</t>
    <rPh sb="0" eb="1">
      <t>タモツ</t>
    </rPh>
    <rPh sb="1" eb="2">
      <t>イク</t>
    </rPh>
    <rPh sb="2" eb="3">
      <t>エン</t>
    </rPh>
    <rPh sb="4" eb="5">
      <t>ヨウ</t>
    </rPh>
    <rPh sb="5" eb="6">
      <t>オサナイ</t>
    </rPh>
    <rPh sb="6" eb="7">
      <t>エン</t>
    </rPh>
    <rPh sb="7" eb="8">
      <t>カ</t>
    </rPh>
    <phoneticPr fontId="30"/>
  </si>
  <si>
    <t>ごみゼロ推進課</t>
    <rPh sb="4" eb="5">
      <t>スイ</t>
    </rPh>
    <rPh sb="5" eb="6">
      <t>シン</t>
    </rPh>
    <rPh sb="6" eb="7">
      <t>カ</t>
    </rPh>
    <phoneticPr fontId="30"/>
  </si>
  <si>
    <t>昭和52年</t>
    <rPh sb="0" eb="2">
      <t>ショウワ</t>
    </rPh>
    <rPh sb="4" eb="5">
      <t>ネン</t>
    </rPh>
    <phoneticPr fontId="30"/>
  </si>
  <si>
    <t>平成26年</t>
    <rPh sb="0" eb="2">
      <t>ヘイセイ</t>
    </rPh>
    <rPh sb="4" eb="5">
      <t>ネン</t>
    </rPh>
    <phoneticPr fontId="67"/>
  </si>
  <si>
    <t>住宅の建て方（4区分），構造（5区分），階数（5区分）別住宅数（平成30年10月1日）</t>
  </si>
  <si>
    <t>資料　総務省統計局「平成30年住宅・土地統計調査報告」</t>
  </si>
  <si>
    <t>新宿駅西口～阿佐谷営業所</t>
    <rPh sb="0" eb="3">
      <t>シンジュクエキ</t>
    </rPh>
    <rPh sb="3" eb="5">
      <t>ニシグチ</t>
    </rPh>
    <rPh sb="6" eb="9">
      <t>アサガヤ</t>
    </rPh>
    <rPh sb="9" eb="12">
      <t>エイギョウショ</t>
    </rPh>
    <phoneticPr fontId="30"/>
  </si>
  <si>
    <t>中野駅北口～丸山営業所1）</t>
  </si>
  <si>
    <t>高円寺駅北口～丸山営業所3）</t>
    <rPh sb="9" eb="12">
      <t>エイギョウショ</t>
    </rPh>
    <phoneticPr fontId="30"/>
  </si>
  <si>
    <t>荻窪駅北口～阿佐谷営業所4）</t>
  </si>
  <si>
    <t>注2）　中24、27に含まれる。</t>
    <rPh sb="0" eb="1">
      <t>チュウ</t>
    </rPh>
    <phoneticPr fontId="30"/>
  </si>
  <si>
    <t>渋谷駅（幡代）～中野駅5）</t>
  </si>
  <si>
    <t>新宿駅西口～西武百貨店7）</t>
  </si>
  <si>
    <t>注5）　新国立劇場～渋谷駅系統（代々木八幡経由）を含む。</t>
    <rPh sb="0" eb="1">
      <t>チュウ</t>
    </rPh>
    <phoneticPr fontId="30"/>
  </si>
  <si>
    <t>注6）　中野車庫～渋谷駅系統（弥生町一丁目経由、幡代経由），中野車庫～中野駅系統（弥生町一丁目経由）を含む。</t>
    <rPh sb="0" eb="1">
      <t>チュウ</t>
    </rPh>
    <rPh sb="24" eb="25">
      <t>ハタ</t>
    </rPh>
    <rPh sb="25" eb="26">
      <t>ダイ</t>
    </rPh>
    <rPh sb="26" eb="28">
      <t>ケイユ</t>
    </rPh>
    <rPh sb="51" eb="52">
      <t>フク</t>
    </rPh>
    <phoneticPr fontId="30"/>
  </si>
  <si>
    <t>注7）　中落合～新宿駅西口系統（中野坂上経由），西武百貨店～目白五丁目系統（目白駅経由）を含む。</t>
    <rPh sb="0" eb="1">
      <t>チュウ</t>
    </rPh>
    <phoneticPr fontId="30"/>
  </si>
  <si>
    <t>生活衛生課</t>
    <rPh sb="0" eb="2">
      <t>セイカツ</t>
    </rPh>
    <rPh sb="2" eb="4">
      <t>エイセイ</t>
    </rPh>
    <rPh sb="4" eb="5">
      <t>カ</t>
    </rPh>
    <phoneticPr fontId="30"/>
  </si>
  <si>
    <t>徴収決定済額</t>
    <rPh sb="0" eb="2">
      <t>チョウシュウ</t>
    </rPh>
    <rPh sb="2" eb="4">
      <t>ケッテイ</t>
    </rPh>
    <rPh sb="4" eb="5">
      <t>ズ</t>
    </rPh>
    <rPh sb="5" eb="6">
      <t>ガク</t>
    </rPh>
    <phoneticPr fontId="30"/>
  </si>
  <si>
    <t>収納済額</t>
    <rPh sb="0" eb="2">
      <t>シュウノウ</t>
    </rPh>
    <rPh sb="2" eb="3">
      <t>ズ</t>
    </rPh>
    <rPh sb="3" eb="4">
      <t>ガク</t>
    </rPh>
    <phoneticPr fontId="30"/>
  </si>
  <si>
    <t>収入額</t>
    <rPh sb="0" eb="3">
      <t>シュウニュウガク</t>
    </rPh>
    <phoneticPr fontId="30"/>
  </si>
  <si>
    <t>++++++++++++++++++++++++++++++++++++++++++++++++++++++++</t>
  </si>
  <si>
    <t>273</t>
  </si>
  <si>
    <t>装身具・装飾品・ボタン・同関連品製造業（貴金属・宝石製を除く）</t>
    <rPh sb="0" eb="1">
      <t>ソウ</t>
    </rPh>
    <rPh sb="1" eb="2">
      <t>シン</t>
    </rPh>
    <rPh sb="2" eb="3">
      <t>グ</t>
    </rPh>
    <rPh sb="4" eb="7">
      <t>ソウショクヒン</t>
    </rPh>
    <rPh sb="12" eb="13">
      <t>ドウ</t>
    </rPh>
    <rPh sb="13" eb="16">
      <t>カンレンヒン</t>
    </rPh>
    <rPh sb="16" eb="19">
      <t>セイゾウギョウ</t>
    </rPh>
    <rPh sb="20" eb="23">
      <t>キキンゾク</t>
    </rPh>
    <rPh sb="24" eb="26">
      <t>ホウセキ</t>
    </rPh>
    <rPh sb="26" eb="27">
      <t>セイ</t>
    </rPh>
    <rPh sb="28" eb="29">
      <t>ノゾ</t>
    </rPh>
    <phoneticPr fontId="30"/>
  </si>
  <si>
    <t>特別区債</t>
    <rPh sb="0" eb="3">
      <t>トクベツク</t>
    </rPh>
    <rPh sb="3" eb="4">
      <t>サイ</t>
    </rPh>
    <phoneticPr fontId="30"/>
  </si>
  <si>
    <t>注）　受診件数，受診率，費用額は高齢者分を除く数値</t>
    <rPh sb="3" eb="5">
      <t>ジュシン</t>
    </rPh>
    <rPh sb="5" eb="7">
      <t>ケンスウ</t>
    </rPh>
    <rPh sb="8" eb="10">
      <t>ジュシン</t>
    </rPh>
    <rPh sb="10" eb="11">
      <t>リツ</t>
    </rPh>
    <rPh sb="12" eb="14">
      <t>ヒヨウ</t>
    </rPh>
    <rPh sb="14" eb="15">
      <t>ガク</t>
    </rPh>
    <rPh sb="16" eb="19">
      <t>コウレイシャ</t>
    </rPh>
    <rPh sb="19" eb="20">
      <t>ブン</t>
    </rPh>
    <rPh sb="21" eb="22">
      <t>ノゾ</t>
    </rPh>
    <rPh sb="23" eb="25">
      <t>スウチ</t>
    </rPh>
    <phoneticPr fontId="30"/>
  </si>
  <si>
    <t>資料　保険医療課</t>
    <rPh sb="0" eb="2">
      <t>シリョウ</t>
    </rPh>
    <rPh sb="3" eb="5">
      <t>ホケン</t>
    </rPh>
    <rPh sb="5" eb="7">
      <t>イリョウ</t>
    </rPh>
    <rPh sb="7" eb="8">
      <t>カ</t>
    </rPh>
    <phoneticPr fontId="61"/>
  </si>
  <si>
    <t>三ふっ化窒素</t>
    <rPh sb="0" eb="1">
      <t>サン</t>
    </rPh>
    <rPh sb="3" eb="4">
      <t>カ</t>
    </rPh>
    <rPh sb="4" eb="6">
      <t>チッソ</t>
    </rPh>
    <phoneticPr fontId="30"/>
  </si>
  <si>
    <t>資料　東京都総務局統計部産業統計課「平成26年経済センサス‐基礎調査報告」</t>
  </si>
  <si>
    <t>産業大分類別新規事業所数，開業率の推移（平成26～平成28年）</t>
  </si>
  <si>
    <t>平成28年</t>
    <rPh sb="0" eb="2">
      <t>ヘイセイ</t>
    </rPh>
    <rPh sb="4" eb="5">
      <t>ネン</t>
    </rPh>
    <phoneticPr fontId="67"/>
  </si>
  <si>
    <t>2030年</t>
    <rPh sb="4" eb="5">
      <t>ネン</t>
    </rPh>
    <phoneticPr fontId="56"/>
  </si>
  <si>
    <t>△166</t>
  </si>
  <si>
    <t>注）　事業所･企業統計調査の調査期日は、平成13，18年が10月1日，平成16年が6月1日である｡</t>
    <rPh sb="0" eb="1">
      <t>チュウ</t>
    </rPh>
    <rPh sb="3" eb="6">
      <t>ジギョウショ</t>
    </rPh>
    <rPh sb="7" eb="9">
      <t>キギョウ</t>
    </rPh>
    <rPh sb="9" eb="11">
      <t>トウケイ</t>
    </rPh>
    <rPh sb="11" eb="13">
      <t>チョウサ</t>
    </rPh>
    <phoneticPr fontId="78"/>
  </si>
  <si>
    <t xml:space="preserve">    　平成13,14,16,18,21,22年工業統計調査結果は従業者4人以上の工場についての数値である。</t>
    <rPh sb="5" eb="7">
      <t>ヘイセイ</t>
    </rPh>
    <rPh sb="24" eb="25">
      <t>ネン</t>
    </rPh>
    <rPh sb="25" eb="27">
      <t>コウギョウ</t>
    </rPh>
    <rPh sb="27" eb="29">
      <t>トウケイ</t>
    </rPh>
    <rPh sb="29" eb="31">
      <t>チョウサ</t>
    </rPh>
    <rPh sb="31" eb="33">
      <t>ケッカ</t>
    </rPh>
    <rPh sb="34" eb="35">
      <t>ジュウ</t>
    </rPh>
    <rPh sb="38" eb="41">
      <t>ニンイジョウ</t>
    </rPh>
    <rPh sb="42" eb="44">
      <t>コウジョウ</t>
    </rPh>
    <rPh sb="49" eb="51">
      <t>スウチ</t>
    </rPh>
    <phoneticPr fontId="30"/>
  </si>
  <si>
    <t>令和元年度</t>
    <rPh sb="0" eb="2">
      <t>レイワ</t>
    </rPh>
    <rPh sb="2" eb="4">
      <t>ガンネン</t>
    </rPh>
    <rPh sb="4" eb="5">
      <t>ド</t>
    </rPh>
    <phoneticPr fontId="30"/>
  </si>
  <si>
    <t>参議院議員選挙投票･開票状況〔選挙区〕（平成25～令和元年）</t>
    <rPh sb="25" eb="27">
      <t>レイワ</t>
    </rPh>
    <rPh sb="27" eb="28">
      <t>モト</t>
    </rPh>
    <phoneticPr fontId="30"/>
  </si>
  <si>
    <t>区道改良率（平成30～令和3年）</t>
    <rPh sb="11" eb="13">
      <t>レイワ</t>
    </rPh>
    <phoneticPr fontId="30"/>
  </si>
  <si>
    <t>令和2年</t>
    <rPh sb="0" eb="2">
      <t>レイワ</t>
    </rPh>
    <rPh sb="3" eb="4">
      <t>ネン</t>
    </rPh>
    <phoneticPr fontId="30"/>
  </si>
  <si>
    <t>平成31年</t>
    <rPh sb="0" eb="2">
      <t>ヘイセイ</t>
    </rPh>
    <rPh sb="4" eb="5">
      <t>ネン</t>
    </rPh>
    <phoneticPr fontId="30"/>
  </si>
  <si>
    <t>平成30年</t>
    <rPh sb="0" eb="2">
      <t>ヘイセイ</t>
    </rPh>
    <rPh sb="4" eb="5">
      <t>ネン</t>
    </rPh>
    <phoneticPr fontId="30"/>
  </si>
  <si>
    <t>平成31年度</t>
    <rPh sb="4" eb="6">
      <t>ネンド</t>
    </rPh>
    <phoneticPr fontId="61"/>
  </si>
  <si>
    <t>資料　中野区「地域支えあい推進部事業概要」</t>
    <rPh sb="3" eb="6">
      <t>ナカノク</t>
    </rPh>
    <rPh sb="7" eb="9">
      <t>チイキ</t>
    </rPh>
    <rPh sb="9" eb="10">
      <t>ササ</t>
    </rPh>
    <rPh sb="13" eb="15">
      <t>スイシン</t>
    </rPh>
    <rPh sb="15" eb="16">
      <t>ブ</t>
    </rPh>
    <rPh sb="16" eb="18">
      <t>ジギョウ</t>
    </rPh>
    <rPh sb="18" eb="20">
      <t>ガイヨウ</t>
    </rPh>
    <phoneticPr fontId="30"/>
  </si>
  <si>
    <t>平成30年度</t>
  </si>
  <si>
    <t>20(109)</t>
  </si>
  <si>
    <t>平成13年</t>
    <rPh sb="0" eb="2">
      <t>ヘイセイ</t>
    </rPh>
    <rPh sb="4" eb="5">
      <t>ネン</t>
    </rPh>
    <phoneticPr fontId="30"/>
  </si>
  <si>
    <t>2022年</t>
    <rPh sb="4" eb="5">
      <t>ネン</t>
    </rPh>
    <phoneticPr fontId="30"/>
  </si>
  <si>
    <t>2023年</t>
    <rPh sb="4" eb="5">
      <t>ネン</t>
    </rPh>
    <phoneticPr fontId="30"/>
  </si>
  <si>
    <t>2024年</t>
    <rPh sb="4" eb="5">
      <t>ネン</t>
    </rPh>
    <phoneticPr fontId="30"/>
  </si>
  <si>
    <t>2031年</t>
    <rPh sb="4" eb="5">
      <t>ネン</t>
    </rPh>
    <phoneticPr fontId="30"/>
  </si>
  <si>
    <t>2031年</t>
    <rPh sb="4" eb="5">
      <t>ネン</t>
    </rPh>
    <phoneticPr fontId="56"/>
  </si>
  <si>
    <t>平成27年</t>
    <rPh sb="0" eb="2">
      <t>へいせい</t>
    </rPh>
    <rPh sb="4" eb="5">
      <t>ねん</t>
    </rPh>
    <phoneticPr fontId="50" type="Hiragana"/>
  </si>
  <si>
    <t>令和元年</t>
    <rPh sb="0" eb="2">
      <t>れいわ</t>
    </rPh>
    <rPh sb="2" eb="4">
      <t>がんねん</t>
    </rPh>
    <phoneticPr fontId="50" type="Hiragana"/>
  </si>
  <si>
    <t>世帯数及び人口の推移（昭和52～令和4年）</t>
    <rPh sb="16" eb="18">
      <t>レイワ</t>
    </rPh>
    <rPh sb="19" eb="20">
      <t>ネン</t>
    </rPh>
    <phoneticPr fontId="30"/>
  </si>
  <si>
    <t>令和2年度</t>
    <rPh sb="0" eb="2">
      <t>レイワ</t>
    </rPh>
    <rPh sb="3" eb="5">
      <t>ネンド</t>
    </rPh>
    <phoneticPr fontId="61"/>
  </si>
  <si>
    <t>令和2年</t>
    <rPh sb="0" eb="2">
      <t>レイワ</t>
    </rPh>
    <rPh sb="3" eb="4">
      <t>ネン</t>
    </rPh>
    <phoneticPr fontId="61"/>
  </si>
  <si>
    <t>清涼飲料製造業</t>
    <rPh sb="0" eb="2">
      <t>セイリョウ</t>
    </rPh>
    <rPh sb="2" eb="4">
      <t>インリョウ</t>
    </rPh>
    <rPh sb="4" eb="7">
      <t>セイゾウギョウ</t>
    </rPh>
    <phoneticPr fontId="30"/>
  </si>
  <si>
    <t>なめし革・同製品・毛皮製造業</t>
    <rPh sb="3" eb="4">
      <t>カワ</t>
    </rPh>
    <rPh sb="5" eb="8">
      <t>ドウセイヒン</t>
    </rPh>
    <rPh sb="9" eb="10">
      <t>モウ</t>
    </rPh>
    <rPh sb="10" eb="11">
      <t>ヒ</t>
    </rPh>
    <rPh sb="11" eb="14">
      <t>セイゾウギョウ</t>
    </rPh>
    <phoneticPr fontId="30"/>
  </si>
  <si>
    <t>その他の生産用機械・同部分品製造業</t>
    <rPh sb="2" eb="3">
      <t>タ</t>
    </rPh>
    <rPh sb="4" eb="7">
      <t>セイサンヨウ</t>
    </rPh>
    <rPh sb="7" eb="9">
      <t>キカイ</t>
    </rPh>
    <rPh sb="10" eb="11">
      <t>ドウ</t>
    </rPh>
    <rPh sb="11" eb="13">
      <t>ブブン</t>
    </rPh>
    <rPh sb="13" eb="14">
      <t>ヒン</t>
    </rPh>
    <rPh sb="14" eb="17">
      <t>セイゾウギョウ</t>
    </rPh>
    <phoneticPr fontId="30"/>
  </si>
  <si>
    <t>平成27年度</t>
    <rPh sb="0" eb="2">
      <t>ヘイセイ</t>
    </rPh>
    <rPh sb="4" eb="6">
      <t>ネンド</t>
    </rPh>
    <phoneticPr fontId="30"/>
  </si>
  <si>
    <t>環境性能割交付金</t>
    <rPh sb="0" eb="2">
      <t>カンキョウ</t>
    </rPh>
    <rPh sb="2" eb="4">
      <t>セイノウ</t>
    </rPh>
    <rPh sb="4" eb="5">
      <t>ワ</t>
    </rPh>
    <rPh sb="5" eb="8">
      <t>コウフキン</t>
    </rPh>
    <phoneticPr fontId="30"/>
  </si>
  <si>
    <t>（経営費）</t>
    <rPh sb="1" eb="3">
      <t>ケイエイ</t>
    </rPh>
    <phoneticPr fontId="30"/>
  </si>
  <si>
    <t>（都市政策推進費）</t>
    <rPh sb="1" eb="3">
      <t>トシ</t>
    </rPh>
    <rPh sb="3" eb="5">
      <t>セイサク</t>
    </rPh>
    <rPh sb="5" eb="7">
      <t>スイシン</t>
    </rPh>
    <rPh sb="7" eb="8">
      <t>ヒ</t>
    </rPh>
    <phoneticPr fontId="30"/>
  </si>
  <si>
    <t>（区民サービス管理費）</t>
    <rPh sb="1" eb="3">
      <t>クミン</t>
    </rPh>
    <rPh sb="7" eb="10">
      <t>カンリヒ</t>
    </rPh>
    <phoneticPr fontId="30"/>
  </si>
  <si>
    <t>（地域まちづくり推進費）</t>
    <rPh sb="1" eb="3">
      <t>チイキ</t>
    </rPh>
    <rPh sb="8" eb="10">
      <t>スイシン</t>
    </rPh>
    <rPh sb="10" eb="11">
      <t>ヒ</t>
    </rPh>
    <phoneticPr fontId="30"/>
  </si>
  <si>
    <t>区民費</t>
    <rPh sb="0" eb="2">
      <t>クミン</t>
    </rPh>
    <rPh sb="2" eb="3">
      <t>ヒ</t>
    </rPh>
    <phoneticPr fontId="30"/>
  </si>
  <si>
    <t>まちづくり推進費</t>
    <rPh sb="5" eb="8">
      <t>スイシンヒ</t>
    </rPh>
    <phoneticPr fontId="30"/>
  </si>
  <si>
    <t>資料　国税庁「統計情報（東京国税局）」</t>
    <rPh sb="0" eb="2">
      <t>シリョウ</t>
    </rPh>
    <rPh sb="3" eb="6">
      <t>コクゼイチョウ</t>
    </rPh>
    <rPh sb="7" eb="9">
      <t>トウケイ</t>
    </rPh>
    <rPh sb="9" eb="11">
      <t>ジョウホウ</t>
    </rPh>
    <rPh sb="12" eb="14">
      <t>トウキョウ</t>
    </rPh>
    <rPh sb="14" eb="17">
      <t>コクゼイキョク</t>
    </rPh>
    <phoneticPr fontId="53"/>
  </si>
  <si>
    <t>用地費</t>
    <rPh sb="0" eb="3">
      <t>ヨウチヒ</t>
    </rPh>
    <phoneticPr fontId="53"/>
  </si>
  <si>
    <t>住宅の所有の関係（6区分），建て方（4区分）最低居住面積水準・誘導居住面積水準状況（平成30年10月1日）</t>
  </si>
  <si>
    <t>産業小分類別工場数及び従業者数等（令和2年6月1日）</t>
    <rPh sb="17" eb="19">
      <t>レイワ</t>
    </rPh>
    <rPh sb="20" eb="21">
      <t>ネン</t>
    </rPh>
    <phoneticPr fontId="30"/>
  </si>
  <si>
    <t>世帯の年間収入階級，世帯の種類，住宅の所有の関係別普通世帯数，1世帯当たり人員，1世帯当たり居住室数及び1世帯当たり居住室の畳数（平成30年10月1日）</t>
  </si>
  <si>
    <t>資料　総務省統計局「平成30年住宅・土地統計調査報告」</t>
    <rPh sb="0" eb="2">
      <t>シリョウ</t>
    </rPh>
    <rPh sb="3" eb="6">
      <t>ソウムショウ</t>
    </rPh>
    <rPh sb="6" eb="9">
      <t>トウケイキョク</t>
    </rPh>
    <rPh sb="10" eb="12">
      <t>ヘイセイ</t>
    </rPh>
    <rPh sb="14" eb="15">
      <t>ネン</t>
    </rPh>
    <rPh sb="15" eb="17">
      <t>ジュウタク</t>
    </rPh>
    <rPh sb="18" eb="20">
      <t>トチ</t>
    </rPh>
    <rPh sb="20" eb="22">
      <t>トウケイ</t>
    </rPh>
    <rPh sb="22" eb="24">
      <t>チョウサ</t>
    </rPh>
    <rPh sb="24" eb="26">
      <t>ホウコク</t>
    </rPh>
    <phoneticPr fontId="30"/>
  </si>
  <si>
    <t>資料　総務省統計局「平成30年住宅・土地統計調査報告」</t>
    <rPh sb="0" eb="2">
      <t>シリョウ</t>
    </rPh>
    <rPh sb="3" eb="6">
      <t>ソウムショウ</t>
    </rPh>
    <rPh sb="6" eb="9">
      <t>トウケイキョク</t>
    </rPh>
    <rPh sb="14" eb="15">
      <t>ネン</t>
    </rPh>
    <rPh sb="15" eb="17">
      <t>ジュウタク</t>
    </rPh>
    <rPh sb="18" eb="20">
      <t>トチ</t>
    </rPh>
    <rPh sb="20" eb="24">
      <t>トウケイチョウサ</t>
    </rPh>
    <rPh sb="24" eb="26">
      <t>ホウコク</t>
    </rPh>
    <phoneticPr fontId="68"/>
  </si>
  <si>
    <t>　　　住民基本台帳法の一部改正に伴い，平成25年から外国人世帯・人口を含む。</t>
    <rPh sb="11" eb="13">
      <t>イチブ</t>
    </rPh>
    <phoneticPr fontId="77"/>
  </si>
  <si>
    <t>アルメニア</t>
  </si>
  <si>
    <t>ナミビア</t>
  </si>
  <si>
    <t>令和元年</t>
    <rPh sb="0" eb="2">
      <t>レイワ</t>
    </rPh>
    <rPh sb="2" eb="3">
      <t>モト</t>
    </rPh>
    <rPh sb="3" eb="4">
      <t>ネン</t>
    </rPh>
    <phoneticPr fontId="61"/>
  </si>
  <si>
    <t>20(98)</t>
  </si>
  <si>
    <t>注）　令和元年度に鷺宮体育館は鷺宮スポーツ・コミュニティプラザに転換。</t>
    <rPh sb="3" eb="5">
      <t>レイワ</t>
    </rPh>
    <phoneticPr fontId="30"/>
  </si>
  <si>
    <t>鷺宮スポーツ・コミュニティプラザ</t>
    <rPh sb="0" eb="2">
      <t>サギノミヤ</t>
    </rPh>
    <phoneticPr fontId="30"/>
  </si>
  <si>
    <t>（鷺宮体育館）</t>
    <rPh sb="1" eb="3">
      <t>サギノミヤ</t>
    </rPh>
    <rPh sb="3" eb="6">
      <t>タイイクカン</t>
    </rPh>
    <phoneticPr fontId="30"/>
  </si>
  <si>
    <t>中部スポーツ・コミュニティプラザ</t>
    <rPh sb="0" eb="2">
      <t>チュウブ</t>
    </rPh>
    <phoneticPr fontId="30"/>
  </si>
  <si>
    <t>令和2年</t>
  </si>
  <si>
    <t>5.5ｍ以上</t>
  </si>
  <si>
    <t>交通対策調査</t>
    <rPh sb="0" eb="2">
      <t>コウツウ</t>
    </rPh>
    <rPh sb="2" eb="4">
      <t>タイサク</t>
    </rPh>
    <rPh sb="4" eb="6">
      <t>チョウサ</t>
    </rPh>
    <phoneticPr fontId="30"/>
  </si>
  <si>
    <t>地域包括ケア推進調査</t>
    <rPh sb="0" eb="2">
      <t>チイキ</t>
    </rPh>
    <rPh sb="2" eb="4">
      <t>ホウカツ</t>
    </rPh>
    <rPh sb="6" eb="8">
      <t>スイシン</t>
    </rPh>
    <rPh sb="8" eb="10">
      <t>チョウサ</t>
    </rPh>
    <phoneticPr fontId="30"/>
  </si>
  <si>
    <t>3～4か月</t>
    <rPh sb="4" eb="5">
      <t>ゲツ</t>
    </rPh>
    <phoneticPr fontId="30"/>
  </si>
  <si>
    <t>東京都福祉保健局総務部統計課
｢衛生統計年報｣</t>
    <rPh sb="0" eb="3">
      <t>トウキョウト</t>
    </rPh>
    <rPh sb="3" eb="5">
      <t>フクシ</t>
    </rPh>
    <rPh sb="5" eb="8">
      <t>ホケンキョク</t>
    </rPh>
    <rPh sb="8" eb="11">
      <t>ソウムブ</t>
    </rPh>
    <rPh sb="11" eb="14">
      <t>トウケイカ</t>
    </rPh>
    <rPh sb="16" eb="18">
      <t>エイセイ</t>
    </rPh>
    <rPh sb="18" eb="20">
      <t>トウケイ</t>
    </rPh>
    <rPh sb="20" eb="22">
      <t>ネンポウ</t>
    </rPh>
    <phoneticPr fontId="30"/>
  </si>
  <si>
    <t>　　　平成29年度から陶器・ガラス・金属をピックアップ回収に計上</t>
    <rPh sb="7" eb="9">
      <t>ネンド</t>
    </rPh>
    <rPh sb="11" eb="13">
      <t>トウキ</t>
    </rPh>
    <rPh sb="18" eb="20">
      <t>キンゾク</t>
    </rPh>
    <rPh sb="27" eb="29">
      <t>カイシュウ</t>
    </rPh>
    <rPh sb="30" eb="32">
      <t>ケイジョウ</t>
    </rPh>
    <phoneticPr fontId="30"/>
  </si>
  <si>
    <t>日の出町</t>
  </si>
  <si>
    <t>令和元年度</t>
    <rPh sb="0" eb="2">
      <t>レイワ</t>
    </rPh>
    <rPh sb="2" eb="3">
      <t>モト</t>
    </rPh>
    <rPh sb="3" eb="5">
      <t>ネンド</t>
    </rPh>
    <phoneticPr fontId="30"/>
  </si>
  <si>
    <t>令和元年度</t>
    <rPh sb="0" eb="2">
      <t>レイワ</t>
    </rPh>
    <rPh sb="2" eb="4">
      <t>ガンネン</t>
    </rPh>
    <rPh sb="4" eb="5">
      <t>ド</t>
    </rPh>
    <phoneticPr fontId="61"/>
  </si>
  <si>
    <t>令和3年10月1日現在</t>
    <rPh sb="0" eb="2">
      <t>レイワ</t>
    </rPh>
    <phoneticPr fontId="30"/>
  </si>
  <si>
    <t>令和4年1月1日現在</t>
    <rPh sb="0" eb="2">
      <t>レイワ</t>
    </rPh>
    <rPh sb="3" eb="4">
      <t>ネン</t>
    </rPh>
    <rPh sb="5" eb="6">
      <t>ガツ</t>
    </rPh>
    <rPh sb="7" eb="8">
      <t>ニチ</t>
    </rPh>
    <rPh sb="8" eb="10">
      <t>ゲンザイ</t>
    </rPh>
    <phoneticPr fontId="30"/>
  </si>
  <si>
    <t>令2年3月31日現在</t>
    <rPh sb="0" eb="1">
      <t>レイ</t>
    </rPh>
    <phoneticPr fontId="30"/>
  </si>
  <si>
    <t>令和2年度平均</t>
    <rPh sb="0" eb="2">
      <t>レイワ</t>
    </rPh>
    <phoneticPr fontId="30"/>
  </si>
  <si>
    <t>令2．4．1～令3．3．31</t>
    <rPh sb="0" eb="1">
      <t>レイ</t>
    </rPh>
    <rPh sb="7" eb="8">
      <t>レイ</t>
    </rPh>
    <phoneticPr fontId="30"/>
  </si>
  <si>
    <t>令和2年3月31日現在</t>
    <rPh sb="0" eb="1">
      <t>レイ</t>
    </rPh>
    <rPh sb="1" eb="2">
      <t>ワ</t>
    </rPh>
    <rPh sb="3" eb="4">
      <t>ネン</t>
    </rPh>
    <rPh sb="5" eb="6">
      <t>３ガツ</t>
    </rPh>
    <rPh sb="8" eb="9">
      <t>３１ニチ</t>
    </rPh>
    <rPh sb="9" eb="11">
      <t>ゲンザイ</t>
    </rPh>
    <phoneticPr fontId="61"/>
  </si>
  <si>
    <t>△ 234</t>
  </si>
  <si>
    <t>令和3年4月1日現在</t>
    <rPh sb="0" eb="2">
      <t>レイワ</t>
    </rPh>
    <rPh sb="3" eb="4">
      <t>１３ネン</t>
    </rPh>
    <rPh sb="5" eb="6">
      <t>１ガツ</t>
    </rPh>
    <rPh sb="7" eb="8">
      <t>１ニチ</t>
    </rPh>
    <rPh sb="8" eb="10">
      <t>ゲンザイ</t>
    </rPh>
    <phoneticPr fontId="61"/>
  </si>
  <si>
    <t>令和元年10月1日現在</t>
    <rPh sb="0" eb="2">
      <t>レイワ</t>
    </rPh>
    <rPh sb="2" eb="3">
      <t>ガン</t>
    </rPh>
    <rPh sb="3" eb="4">
      <t>１０ネン</t>
    </rPh>
    <rPh sb="6" eb="7">
      <t>１０ガツ</t>
    </rPh>
    <rPh sb="8" eb="9">
      <t>１０ニチ</t>
    </rPh>
    <rPh sb="9" eb="11">
      <t>ゲンザイ</t>
    </rPh>
    <phoneticPr fontId="61"/>
  </si>
  <si>
    <t>令和2年度決算</t>
    <rPh sb="0" eb="2">
      <t>レイワ</t>
    </rPh>
    <rPh sb="3" eb="5">
      <t>１２ネンド</t>
    </rPh>
    <rPh sb="5" eb="7">
      <t>ケッサン</t>
    </rPh>
    <phoneticPr fontId="61"/>
  </si>
  <si>
    <t>町丁別土地面積（令和3年10月1日）</t>
    <rPh sb="8" eb="10">
      <t>レイワ</t>
    </rPh>
    <phoneticPr fontId="30"/>
  </si>
  <si>
    <t>周辺区地目別土地面積（令和3年1月1日）</t>
    <rPh sb="11" eb="13">
      <t>レイワ</t>
    </rPh>
    <phoneticPr fontId="30"/>
  </si>
  <si>
    <t>地価公示（住宅地･商業地）の平均公示価格（平成28～令和3年）</t>
    <rPh sb="26" eb="28">
      <t>レイワ</t>
    </rPh>
    <phoneticPr fontId="30"/>
  </si>
  <si>
    <t>年齢別･男女別人口（令和4年1月1日）</t>
    <rPh sb="10" eb="12">
      <t>レイワ</t>
    </rPh>
    <phoneticPr fontId="30"/>
  </si>
  <si>
    <t>町丁別世帯数及び人口（令和4年1月1日）</t>
    <rPh sb="11" eb="13">
      <t>レイワ</t>
    </rPh>
    <phoneticPr fontId="30"/>
  </si>
  <si>
    <t>自然動態（平成28～令和3年）</t>
    <rPh sb="5" eb="7">
      <t>ヘイセイ</t>
    </rPh>
    <rPh sb="10" eb="12">
      <t>レイワ</t>
    </rPh>
    <phoneticPr fontId="30"/>
  </si>
  <si>
    <t>社会動態（平成28～令和3年）</t>
    <rPh sb="10" eb="12">
      <t>レイワ</t>
    </rPh>
    <phoneticPr fontId="30"/>
  </si>
  <si>
    <t>合計特殊出生率の推移（平成22～令和2年）</t>
    <rPh sb="16" eb="18">
      <t>レイワ</t>
    </rPh>
    <phoneticPr fontId="30"/>
  </si>
  <si>
    <t>将来人口推計（中期）（2022～2032年）</t>
    <rPh sb="20" eb="21">
      <t>ネン</t>
    </rPh>
    <phoneticPr fontId="30"/>
  </si>
  <si>
    <t>区内4地域別将来人口推計（中期）（2022～2032年）</t>
  </si>
  <si>
    <t>構造別着工建築物（平成27～令和2年）</t>
    <rPh sb="14" eb="16">
      <t>レイワ</t>
    </rPh>
    <phoneticPr fontId="30"/>
  </si>
  <si>
    <t>工事別利用関係別着工住宅（平成27～令和2年）</t>
    <rPh sb="18" eb="20">
      <t>レイワ</t>
    </rPh>
    <phoneticPr fontId="30"/>
  </si>
  <si>
    <t>橋梁状況（令和元～令和3年）</t>
    <rPh sb="5" eb="7">
      <t>レイワ</t>
    </rPh>
    <rPh sb="7" eb="8">
      <t>ゲン</t>
    </rPh>
    <rPh sb="9" eb="11">
      <t>レイワ</t>
    </rPh>
    <rPh sb="12" eb="13">
      <t>トシ</t>
    </rPh>
    <phoneticPr fontId="30"/>
  </si>
  <si>
    <t>公園･児童遊園及び公衆便所の状況（平成28～令和3年）</t>
    <rPh sb="22" eb="24">
      <t>レイワ</t>
    </rPh>
    <phoneticPr fontId="30"/>
  </si>
  <si>
    <t>街路灯の状況（平成28～令和3年）</t>
    <rPh sb="12" eb="14">
      <t>レイワ</t>
    </rPh>
    <phoneticPr fontId="30"/>
  </si>
  <si>
    <t>警察署管内別子どもの交通事故発生状況（人身事故）（令和3年）</t>
    <rPh sb="25" eb="27">
      <t>レイワ</t>
    </rPh>
    <rPh sb="28" eb="29">
      <t>トシ</t>
    </rPh>
    <phoneticPr fontId="30"/>
  </si>
  <si>
    <t>刑法犯の罪種別認知件数（平成27～令和2年）</t>
    <rPh sb="17" eb="19">
      <t>レイワ</t>
    </rPh>
    <phoneticPr fontId="30"/>
  </si>
  <si>
    <t>種類別火災の発生件数（平成27～令和2年）</t>
    <rPh sb="16" eb="18">
      <t>レイワ</t>
    </rPh>
    <phoneticPr fontId="30"/>
  </si>
  <si>
    <t>消費生活相談件数の推移（平成27～令和2年）</t>
    <rPh sb="17" eb="19">
      <t>レイワ</t>
    </rPh>
    <phoneticPr fontId="30"/>
  </si>
  <si>
    <t>路線別駅周辺自転車駐車台数（平成28～令和3年）</t>
    <rPh sb="19" eb="21">
      <t>レイワ</t>
    </rPh>
    <phoneticPr fontId="30"/>
  </si>
  <si>
    <t>区民一人一日当たりのごみ排出量（平成27～令和2年度）</t>
    <rPh sb="21" eb="23">
      <t>レイワ</t>
    </rPh>
    <phoneticPr fontId="30"/>
  </si>
  <si>
    <t>リサイクル資源回収状況（平成27～令和2年度）</t>
    <rPh sb="17" eb="19">
      <t>レイワ</t>
    </rPh>
    <phoneticPr fontId="30"/>
  </si>
  <si>
    <t>公害発生源別苦情受付状況（平成27～令和2年度）</t>
    <rPh sb="18" eb="20">
      <t>レイワ</t>
    </rPh>
    <phoneticPr fontId="30"/>
  </si>
  <si>
    <t>温室効果ガスの推移（平成25～平成30年度）</t>
  </si>
  <si>
    <t>部門別二酸化炭素排出量の推移（平成25～平成30年度）</t>
  </si>
  <si>
    <t>料金適用区分別上水道の給水件数及び使用量（平成27～令和2年度）</t>
    <rPh sb="26" eb="28">
      <t>レイワ</t>
    </rPh>
    <phoneticPr fontId="30"/>
  </si>
  <si>
    <t>後期高齢者医療制度被保険者数･医療費等状況（平成27～令和2年度）</t>
  </si>
  <si>
    <t>愛の手帳所持者数（平成27～令和2年度）</t>
    <rPh sb="14" eb="16">
      <t>レイワ</t>
    </rPh>
    <phoneticPr fontId="30"/>
  </si>
  <si>
    <t>精神障害者保健福祉手帳所持者数（平成27～令和2年度）</t>
    <rPh sb="21" eb="23">
      <t>レイワ</t>
    </rPh>
    <phoneticPr fontId="30"/>
  </si>
  <si>
    <t>国民年金保険の状況（平成27～令和2年度）</t>
    <rPh sb="15" eb="17">
      <t>レイワ</t>
    </rPh>
    <rPh sb="18" eb="19">
      <t>トシ</t>
    </rPh>
    <phoneticPr fontId="30"/>
  </si>
  <si>
    <t>扶助の種類別被保護世帯数及び人員（平成27～令和2年度）</t>
    <rPh sb="22" eb="24">
      <t>レイワ</t>
    </rPh>
    <rPh sb="25" eb="26">
      <t>ネン</t>
    </rPh>
    <phoneticPr fontId="30"/>
  </si>
  <si>
    <t>扶助の種類別生活保護費（平成27～令和2年度）</t>
    <rPh sb="17" eb="19">
      <t>レイワ</t>
    </rPh>
    <rPh sb="20" eb="21">
      <t>トシ</t>
    </rPh>
    <phoneticPr fontId="30"/>
  </si>
  <si>
    <t>医療機関等施設数（平成28～令和3年）</t>
    <rPh sb="14" eb="16">
      <t>レイワ</t>
    </rPh>
    <rPh sb="17" eb="18">
      <t>トシ</t>
    </rPh>
    <phoneticPr fontId="30"/>
  </si>
  <si>
    <t>休日診療実施状況（平成27～令和2年度）</t>
    <rPh sb="14" eb="16">
      <t>レイワ</t>
    </rPh>
    <phoneticPr fontId="30"/>
  </si>
  <si>
    <t>区職員数と平均年齢の推移（平成28～令和3年）</t>
    <rPh sb="18" eb="20">
      <t>レイワ</t>
    </rPh>
    <phoneticPr fontId="30"/>
  </si>
  <si>
    <t>病院・一般診療所病床数（令和元年10月1日）</t>
    <rPh sb="0" eb="2">
      <t>ビョウイン</t>
    </rPh>
    <rPh sb="3" eb="5">
      <t>イッパン</t>
    </rPh>
    <rPh sb="5" eb="7">
      <t>シンリョウ</t>
    </rPh>
    <rPh sb="7" eb="8">
      <t>ショ</t>
    </rPh>
    <rPh sb="8" eb="10">
      <t>ビョウショウ</t>
    </rPh>
    <rPh sb="12" eb="14">
      <t>レイワ</t>
    </rPh>
    <rPh sb="14" eb="15">
      <t>ガン</t>
    </rPh>
    <rPh sb="15" eb="16">
      <t>ネン</t>
    </rPh>
    <phoneticPr fontId="30"/>
  </si>
  <si>
    <t>死亡数及び死亡率の推移（平成27～令和2年）</t>
    <rPh sb="17" eb="19">
      <t>レイワ</t>
    </rPh>
    <phoneticPr fontId="30"/>
  </si>
  <si>
    <t>町丁別倒壊危険度，火災危険度，総合危険度（平成30年2月公表値）</t>
  </si>
  <si>
    <t>区民健診の対象者数，受診者数，受診率の推移（平成27～令和2年度）</t>
    <rPh sb="2" eb="3">
      <t>ケン</t>
    </rPh>
    <rPh sb="27" eb="29">
      <t>レイワ</t>
    </rPh>
    <phoneticPr fontId="30"/>
  </si>
  <si>
    <t>各種がん検診受診状況の推移（平成27～令和2年度）</t>
    <rPh sb="19" eb="21">
      <t>レイワ</t>
    </rPh>
    <phoneticPr fontId="30"/>
  </si>
  <si>
    <t>環境衛生関係施設数･食品衛生営業施設数（平成28～令和3年）</t>
    <rPh sb="25" eb="27">
      <t>レイワ</t>
    </rPh>
    <phoneticPr fontId="30"/>
  </si>
  <si>
    <t>学童クラブ･児童館の利用者数（平成27～令和2年度）</t>
    <rPh sb="20" eb="22">
      <t>レイワ</t>
    </rPh>
    <rPh sb="23" eb="24">
      <t>トシ</t>
    </rPh>
    <phoneticPr fontId="30"/>
  </si>
  <si>
    <t>保育園待機児童数（平成28～令和3年度）</t>
    <rPh sb="14" eb="16">
      <t>レイワ</t>
    </rPh>
    <phoneticPr fontId="30"/>
  </si>
  <si>
    <t>△ 66</t>
  </si>
  <si>
    <t>乳幼児健診受診率（令和2年度）</t>
    <rPh sb="9" eb="11">
      <t>レイワ</t>
    </rPh>
    <rPh sb="12" eb="14">
      <t>ネンド</t>
    </rPh>
    <phoneticPr fontId="30"/>
  </si>
  <si>
    <t>区内学校数の状況（令和3年5月1日）</t>
    <rPh sb="9" eb="11">
      <t>レイワ</t>
    </rPh>
    <phoneticPr fontId="30"/>
  </si>
  <si>
    <t>幼稚園数･園児数･教員数の推移（平成28～令和3年）</t>
    <rPh sb="21" eb="23">
      <t>レイワ</t>
    </rPh>
    <phoneticPr fontId="30"/>
  </si>
  <si>
    <t>中学校数･生徒数･教員数（私立を含む）の推移（平成28～令和3年）</t>
    <rPh sb="28" eb="30">
      <t>レイワ</t>
    </rPh>
    <phoneticPr fontId="30"/>
  </si>
  <si>
    <t>大学数･学生数･教員数の推移（平成28～令和3年）</t>
    <rPh sb="20" eb="22">
      <t>レイワ</t>
    </rPh>
    <phoneticPr fontId="30"/>
  </si>
  <si>
    <t>私立小学校への入学者数と公私比率（平成27～令和2年度）</t>
    <rPh sb="22" eb="24">
      <t>レイワ</t>
    </rPh>
    <phoneticPr fontId="30"/>
  </si>
  <si>
    <t>中学校卒業生の進路状況の推移（平成28～令和3年）</t>
    <rPh sb="20" eb="22">
      <t>レイワ</t>
    </rPh>
    <phoneticPr fontId="30"/>
  </si>
  <si>
    <t>高等学校卒業生の進路状況の推移（平成28～令和3年）</t>
    <rPh sb="16" eb="18">
      <t>ヘイセイ</t>
    </rPh>
    <rPh sb="21" eb="23">
      <t>レイワ</t>
    </rPh>
    <phoneticPr fontId="30"/>
  </si>
  <si>
    <t>社会体育施設利用状況の推移（平成27～令和2年度）</t>
    <rPh sb="19" eb="21">
      <t>レイワ</t>
    </rPh>
    <phoneticPr fontId="30"/>
  </si>
  <si>
    <t>登録･指定文化財数（令和3年4月1日）</t>
    <rPh sb="10" eb="12">
      <t>レイワ</t>
    </rPh>
    <phoneticPr fontId="30"/>
  </si>
  <si>
    <t>財政指標の推移（平成27～令和2年度）</t>
    <rPh sb="2" eb="4">
      <t>シヒョウ</t>
    </rPh>
    <rPh sb="13" eb="15">
      <t>レイワ</t>
    </rPh>
    <phoneticPr fontId="30"/>
  </si>
  <si>
    <t>一般会計予算額及び決算額（平成28～令和2年度）</t>
    <rPh sb="18" eb="20">
      <t>レイワ</t>
    </rPh>
    <phoneticPr fontId="30"/>
  </si>
  <si>
    <t>特別区税調定額及び収入額（平成27～令和2年度）</t>
    <rPh sb="18" eb="20">
      <t>レイワ</t>
    </rPh>
    <phoneticPr fontId="30"/>
  </si>
  <si>
    <t>区有財産の推移（平成27～令和2年度）</t>
    <rPh sb="13" eb="15">
      <t>レイワ</t>
    </rPh>
    <phoneticPr fontId="30"/>
  </si>
  <si>
    <t>病気休暇等の取得状況（平成27～令和2年度）</t>
    <rPh sb="16" eb="18">
      <t>レイワ</t>
    </rPh>
    <phoneticPr fontId="30"/>
  </si>
  <si>
    <t>分限･懲戒処分数の推移（平成27～令和2年度）</t>
    <rPh sb="17" eb="19">
      <t>レイワ</t>
    </rPh>
    <phoneticPr fontId="30"/>
  </si>
  <si>
    <t>審議会への女性委員登用率（平成28～令和3年度）</t>
    <rPh sb="18" eb="20">
      <t>レイワ</t>
    </rPh>
    <phoneticPr fontId="30"/>
  </si>
  <si>
    <t>本会議･委員会の開会状況（平成27～令和2年）</t>
    <rPh sb="18" eb="20">
      <t>レイワ</t>
    </rPh>
    <phoneticPr fontId="30"/>
  </si>
  <si>
    <t>選挙人名簿登録者数（平成28～令和3年）</t>
    <rPh sb="15" eb="17">
      <t>レイワ</t>
    </rPh>
    <phoneticPr fontId="30"/>
  </si>
  <si>
    <t>国税徴収状況（平成26～令和元年度）</t>
    <rPh sb="0" eb="2">
      <t>コクゼイ</t>
    </rPh>
    <rPh sb="2" eb="4">
      <t>チョウシュウ</t>
    </rPh>
    <rPh sb="4" eb="6">
      <t>ジョウキョウ</t>
    </rPh>
    <rPh sb="7" eb="9">
      <t>ヘイセイ</t>
    </rPh>
    <rPh sb="12" eb="14">
      <t>レイワ</t>
    </rPh>
    <rPh sb="14" eb="15">
      <t>ガン</t>
    </rPh>
    <rPh sb="15" eb="17">
      <t>ネンド</t>
    </rPh>
    <phoneticPr fontId="30"/>
  </si>
  <si>
    <t>自動車保有台数（平成27～令和2年度）</t>
    <rPh sb="13" eb="15">
      <t>レイワ</t>
    </rPh>
    <phoneticPr fontId="30"/>
  </si>
  <si>
    <r>
      <t>保険業</t>
    </r>
    <r>
      <rPr>
        <b/>
        <sz val="7"/>
        <color auto="1"/>
        <rFont val="BIZ UDゴシック"/>
      </rPr>
      <t>（保険媒介代理業，保険サービス業を含む）</t>
    </r>
  </si>
  <si>
    <r>
      <t>二</t>
    </r>
    <r>
      <rPr>
        <sz val="9"/>
        <color auto="1"/>
        <rFont val="BIZ UDゴシック"/>
      </rPr>
      <t>中プール</t>
    </r>
    <rPh sb="0" eb="1">
      <t>ニ</t>
    </rPh>
    <rPh sb="1" eb="2">
      <t>チュウ</t>
    </rPh>
    <phoneticPr fontId="30"/>
  </si>
  <si>
    <t>令和2年度</t>
    <rPh sb="0" eb="2">
      <t>レイワ</t>
    </rPh>
    <rPh sb="3" eb="5">
      <t>ネンド</t>
    </rPh>
    <phoneticPr fontId="30"/>
  </si>
  <si>
    <t>令和2年度</t>
    <rPh sb="0" eb="2">
      <t>レイワ</t>
    </rPh>
    <rPh sb="3" eb="4">
      <t>ネン</t>
    </rPh>
    <rPh sb="4" eb="5">
      <t>ド</t>
    </rPh>
    <phoneticPr fontId="30"/>
  </si>
  <si>
    <t>75,1</t>
  </si>
  <si>
    <r>
      <t>住宅の耐震診断の有無（3区分），建築の時期（</t>
    </r>
    <r>
      <rPr>
        <sz val="10"/>
        <color auto="1"/>
        <rFont val="BIZ UDゴシック"/>
      </rPr>
      <t>9区分），購入･新築･建て替え等（8区分）別持ち家数（平成30年10月1日）</t>
    </r>
  </si>
  <si>
    <t>注）　「不登校児童・生徒」とは、「児童生徒の問題行動等生徒指導上の諸問題に関する調査」（翌年調査）及び「長期欠席の幼児・児童・生徒調査」において、</t>
    <rPh sb="4" eb="7">
      <t>フトウコウ</t>
    </rPh>
    <rPh sb="7" eb="9">
      <t>ジドウ</t>
    </rPh>
    <rPh sb="10" eb="12">
      <t>セイト</t>
    </rPh>
    <rPh sb="17" eb="19">
      <t>ジドウ</t>
    </rPh>
    <rPh sb="19" eb="21">
      <t>セイト</t>
    </rPh>
    <rPh sb="22" eb="24">
      <t>モンダイ</t>
    </rPh>
    <rPh sb="24" eb="26">
      <t>コウドウ</t>
    </rPh>
    <rPh sb="26" eb="27">
      <t>トウ</t>
    </rPh>
    <rPh sb="27" eb="29">
      <t>セイト</t>
    </rPh>
    <rPh sb="29" eb="31">
      <t>シドウ</t>
    </rPh>
    <rPh sb="31" eb="32">
      <t>ジョウ</t>
    </rPh>
    <rPh sb="33" eb="36">
      <t>ショモンダイ</t>
    </rPh>
    <rPh sb="37" eb="38">
      <t>カン</t>
    </rPh>
    <rPh sb="40" eb="42">
      <t>チョウサ</t>
    </rPh>
    <rPh sb="44" eb="46">
      <t>ヨクトシ</t>
    </rPh>
    <rPh sb="46" eb="48">
      <t>チョウサ</t>
    </rPh>
    <rPh sb="49" eb="50">
      <t>オヨ</t>
    </rPh>
    <rPh sb="52" eb="54">
      <t>チョウキ</t>
    </rPh>
    <rPh sb="54" eb="56">
      <t>ケッセキ</t>
    </rPh>
    <rPh sb="57" eb="59">
      <t>ヨウジ</t>
    </rPh>
    <rPh sb="60" eb="62">
      <t>ジドウ</t>
    </rPh>
    <rPh sb="63" eb="65">
      <t>セイト</t>
    </rPh>
    <rPh sb="65" eb="67">
      <t>チョウサ</t>
    </rPh>
    <phoneticPr fontId="30"/>
  </si>
  <si>
    <t>　　　理由別長期欠席者数（前年度間30日以上の欠席者）の項目で、「不登校」を理由にあげた児童・生徒である。</t>
  </si>
  <si>
    <t>令和2年度</t>
    <rPh sb="0" eb="2">
      <t>レイワ</t>
    </rPh>
    <rPh sb="3" eb="4">
      <t>トシ</t>
    </rPh>
    <rPh sb="4" eb="5">
      <t>ド</t>
    </rPh>
    <phoneticPr fontId="61"/>
  </si>
  <si>
    <t>△ 1.55</t>
  </si>
  <si>
    <t>中野駅～練馬駅8）</t>
  </si>
  <si>
    <t>資料　東京都総務局統計部産業統計課「工業統計調査報告」</t>
  </si>
  <si>
    <t>（単位：1日当たりの人数）</t>
  </si>
  <si>
    <t>駅名</t>
  </si>
  <si>
    <t>東中野</t>
    <rPh sb="0" eb="3">
      <t>ヒガシナカノ</t>
    </rPh>
    <phoneticPr fontId="30"/>
  </si>
  <si>
    <t>新井薬師前</t>
    <rPh sb="0" eb="2">
      <t>アライヤクシ</t>
    </rPh>
    <rPh sb="2" eb="4">
      <t>ヤクシ</t>
    </rPh>
    <rPh sb="4" eb="5">
      <t>マエ</t>
    </rPh>
    <phoneticPr fontId="30"/>
  </si>
  <si>
    <t>沼袋</t>
    <rPh sb="0" eb="2">
      <t>ヌマブクロ</t>
    </rPh>
    <phoneticPr fontId="30"/>
  </si>
  <si>
    <t>都立家政</t>
    <rPh sb="0" eb="2">
      <t>トリツ</t>
    </rPh>
    <rPh sb="2" eb="4">
      <t>カセイ</t>
    </rPh>
    <phoneticPr fontId="30"/>
  </si>
  <si>
    <t>資料　西武鉄道（株）「駅別乗降人員」</t>
    <rPh sb="0" eb="2">
      <t>シリョウ</t>
    </rPh>
    <rPh sb="3" eb="5">
      <t>セイブ</t>
    </rPh>
    <rPh sb="5" eb="7">
      <t>テツドウ</t>
    </rPh>
    <rPh sb="7" eb="10">
      <t>カブ</t>
    </rPh>
    <rPh sb="11" eb="12">
      <t>エキ</t>
    </rPh>
    <rPh sb="12" eb="13">
      <t>ベツ</t>
    </rPh>
    <rPh sb="13" eb="15">
      <t>ジョウコウ</t>
    </rPh>
    <rPh sb="15" eb="17">
      <t>ジンイン</t>
    </rPh>
    <phoneticPr fontId="30"/>
  </si>
  <si>
    <t>③地下鉄の乗降客数（平成27～令和2年度）</t>
    <rPh sb="1" eb="4">
      <t>チカテツ</t>
    </rPh>
    <rPh sb="5" eb="7">
      <t>ジョウコウ</t>
    </rPh>
    <rPh sb="7" eb="8">
      <t>キャク</t>
    </rPh>
    <rPh sb="8" eb="9">
      <t>スウ</t>
    </rPh>
    <rPh sb="15" eb="17">
      <t>レイワ</t>
    </rPh>
    <phoneticPr fontId="61"/>
  </si>
  <si>
    <t>中野坂上</t>
    <rPh sb="0" eb="2">
      <t>ナカノ</t>
    </rPh>
    <rPh sb="2" eb="4">
      <t>サカウエ</t>
    </rPh>
    <phoneticPr fontId="30"/>
  </si>
  <si>
    <t>中野新橋</t>
    <rPh sb="0" eb="2">
      <t>ナカノ</t>
    </rPh>
    <rPh sb="2" eb="4">
      <t>シンバシ</t>
    </rPh>
    <phoneticPr fontId="30"/>
  </si>
  <si>
    <t>新江古田</t>
    <rPh sb="0" eb="1">
      <t>シン</t>
    </rPh>
    <rPh sb="1" eb="4">
      <t>エゴタ</t>
    </rPh>
    <phoneticPr fontId="30"/>
  </si>
  <si>
    <t>平成28年度</t>
    <rPh sb="4" eb="5">
      <t>トシ</t>
    </rPh>
    <rPh sb="5" eb="6">
      <t>ド</t>
    </rPh>
    <phoneticPr fontId="61"/>
  </si>
  <si>
    <t>平成29年度</t>
    <rPh sb="4" eb="5">
      <t>トシ</t>
    </rPh>
    <rPh sb="5" eb="6">
      <t>ド</t>
    </rPh>
    <phoneticPr fontId="61"/>
  </si>
  <si>
    <t>資料　中野区「決算特別委員会資料」「主要施策の成果（決算説明資料）」</t>
    <rPh sb="0" eb="2">
      <t>シリョウ</t>
    </rPh>
    <rPh sb="3" eb="6">
      <t>ナカノク</t>
    </rPh>
    <rPh sb="7" eb="9">
      <t>ケッサン</t>
    </rPh>
    <rPh sb="9" eb="11">
      <t>トクベツ</t>
    </rPh>
    <rPh sb="11" eb="14">
      <t>イインカイ</t>
    </rPh>
    <rPh sb="14" eb="16">
      <t>シリョウ</t>
    </rPh>
    <rPh sb="18" eb="20">
      <t>シュヨウ</t>
    </rPh>
    <rPh sb="20" eb="22">
      <t>シサク</t>
    </rPh>
    <rPh sb="23" eb="25">
      <t>セイカ</t>
    </rPh>
    <rPh sb="26" eb="28">
      <t>ケッサン</t>
    </rPh>
    <rPh sb="28" eb="30">
      <t>セツメイ</t>
    </rPh>
    <rPh sb="30" eb="32">
      <t>シリョウ</t>
    </rPh>
    <phoneticPr fontId="30"/>
  </si>
  <si>
    <t>資料　中野区「当初予算書」「主要施策の成果（決算説明資料）」</t>
    <rPh sb="0" eb="2">
      <t>シリョウ</t>
    </rPh>
    <rPh sb="3" eb="6">
      <t>ナカノク</t>
    </rPh>
    <rPh sb="7" eb="9">
      <t>トウショ</t>
    </rPh>
    <rPh sb="9" eb="11">
      <t>ヨサン</t>
    </rPh>
    <rPh sb="11" eb="12">
      <t>ショ</t>
    </rPh>
    <rPh sb="14" eb="16">
      <t>シュヨウ</t>
    </rPh>
    <rPh sb="16" eb="18">
      <t>シサク</t>
    </rPh>
    <rPh sb="19" eb="21">
      <t>セイカ</t>
    </rPh>
    <rPh sb="22" eb="24">
      <t>ケッサン</t>
    </rPh>
    <rPh sb="24" eb="26">
      <t>セツメイ</t>
    </rPh>
    <rPh sb="26" eb="28">
      <t>シリョウ</t>
    </rPh>
    <phoneticPr fontId="54"/>
  </si>
  <si>
    <t>資料　中野区「各会計歳入歳出決算書」</t>
    <rPh sb="0" eb="2">
      <t>シリョウ</t>
    </rPh>
    <rPh sb="3" eb="6">
      <t>ナカノク</t>
    </rPh>
    <rPh sb="7" eb="10">
      <t>カクカイケイ</t>
    </rPh>
    <rPh sb="10" eb="12">
      <t>サイニュウ</t>
    </rPh>
    <rPh sb="12" eb="14">
      <t>サイシュツ</t>
    </rPh>
    <rPh sb="14" eb="16">
      <t>ケッサン</t>
    </rPh>
    <rPh sb="16" eb="17">
      <t>ショ</t>
    </rPh>
    <phoneticPr fontId="54"/>
  </si>
  <si>
    <t>鉄道路線駅別乗降客数（平成27～令和2年度）</t>
    <rPh sb="11" eb="13">
      <t>ヘイセイ</t>
    </rPh>
    <rPh sb="16" eb="18">
      <t>レイワ</t>
    </rPh>
    <rPh sb="19" eb="21">
      <t>ネンド</t>
    </rPh>
    <phoneticPr fontId="30"/>
  </si>
  <si>
    <t>2050年</t>
    <rPh sb="4" eb="5">
      <t>ネン</t>
    </rPh>
    <phoneticPr fontId="30"/>
  </si>
  <si>
    <t>資料　総務課</t>
    <rPh sb="0" eb="2">
      <t>シリョウ</t>
    </rPh>
    <rPh sb="3" eb="6">
      <t>ソウムカ</t>
    </rPh>
    <phoneticPr fontId="80"/>
  </si>
  <si>
    <t>住宅の建て方，住居の種類･住宅の所有の関係別住宅に住む一般世帯数及び一般世帯人員（令和2年10月1日）</t>
    <rPh sb="41" eb="43">
      <t>レイワ</t>
    </rPh>
    <phoneticPr fontId="30"/>
  </si>
  <si>
    <t>資料　総務省統計局「令和2年国勢調査人口等基本集計」</t>
    <rPh sb="5" eb="6">
      <t>ショウ</t>
    </rPh>
    <rPh sb="10" eb="12">
      <t>レイワ</t>
    </rPh>
    <rPh sb="18" eb="21">
      <t>ジンコウナド</t>
    </rPh>
    <rPh sb="21" eb="23">
      <t>キホン</t>
    </rPh>
    <rPh sb="23" eb="25">
      <t>シュウケイ</t>
    </rPh>
    <phoneticPr fontId="30"/>
  </si>
  <si>
    <t>資料　総務省統計局「令和2年国勢調査人口等基本集計」</t>
    <rPh sb="0" eb="2">
      <t>シリョウ</t>
    </rPh>
    <rPh sb="10" eb="12">
      <t>レイワ</t>
    </rPh>
    <phoneticPr fontId="30"/>
  </si>
  <si>
    <t>企業倒産件数（令和元～令和2年）</t>
    <rPh sb="7" eb="9">
      <t>レイワ</t>
    </rPh>
    <rPh sb="9" eb="10">
      <t>モト</t>
    </rPh>
    <rPh sb="11" eb="13">
      <t>レイワ</t>
    </rPh>
    <rPh sb="14" eb="15">
      <t>トシ</t>
    </rPh>
    <phoneticPr fontId="30"/>
  </si>
  <si>
    <t>令和3年</t>
  </si>
  <si>
    <t>2032年</t>
    <rPh sb="4" eb="5">
      <t>ネン</t>
    </rPh>
    <phoneticPr fontId="30"/>
  </si>
  <si>
    <t>資料　総務課</t>
    <rPh sb="0" eb="2">
      <t>シリョウ</t>
    </rPh>
    <rPh sb="3" eb="6">
      <t>ソウムカ</t>
    </rPh>
    <phoneticPr fontId="30"/>
  </si>
  <si>
    <t>2032年</t>
    <rPh sb="4" eb="5">
      <t>ネン</t>
    </rPh>
    <phoneticPr fontId="56"/>
  </si>
  <si>
    <t>将来人口推計（長期）（2020～2050年）</t>
    <rPh sb="20" eb="21">
      <t>ネン</t>
    </rPh>
    <phoneticPr fontId="30"/>
  </si>
  <si>
    <t>保護施設事務費及び委託事務費</t>
    <rPh sb="0" eb="2">
      <t>ホゴ</t>
    </rPh>
    <rPh sb="2" eb="4">
      <t>シセツ</t>
    </rPh>
    <rPh sb="4" eb="7">
      <t>ジムヒ</t>
    </rPh>
    <rPh sb="7" eb="8">
      <t>オヨ</t>
    </rPh>
    <rPh sb="9" eb="11">
      <t>イタク</t>
    </rPh>
    <rPh sb="11" eb="14">
      <t>ジムヒ</t>
    </rPh>
    <phoneticPr fontId="30"/>
  </si>
  <si>
    <t>保護施設事務費</t>
  </si>
  <si>
    <t>立憲民主党・
無所属議員団</t>
  </si>
  <si>
    <t>自由民主党
議員団</t>
  </si>
  <si>
    <t>都民ファーストの会
中野区議団</t>
  </si>
  <si>
    <t>△ 1</t>
  </si>
  <si>
    <t>21(108)</t>
  </si>
  <si>
    <t>自動車税種別割</t>
  </si>
  <si>
    <t>60(13)</t>
  </si>
  <si>
    <t>53(7)</t>
  </si>
  <si>
    <t>35(1)</t>
  </si>
  <si>
    <t>57(8)</t>
  </si>
  <si>
    <t>衆議院議員選挙〔選挙区〕</t>
    <rPh sb="0" eb="3">
      <t>シュウギイン</t>
    </rPh>
    <rPh sb="3" eb="5">
      <t>ギイン</t>
    </rPh>
    <rPh sb="5" eb="7">
      <t>センキョ</t>
    </rPh>
    <rPh sb="8" eb="11">
      <t>センキョク</t>
    </rPh>
    <phoneticPr fontId="30"/>
  </si>
  <si>
    <t>日本共産党</t>
    <rPh sb="0" eb="2">
      <t>ニホン</t>
    </rPh>
    <rPh sb="2" eb="5">
      <t>キョウサントウ</t>
    </rPh>
    <phoneticPr fontId="30"/>
  </si>
  <si>
    <t>無所属</t>
    <rPh sb="0" eb="3">
      <t>ムショゾク</t>
    </rPh>
    <phoneticPr fontId="30"/>
  </si>
  <si>
    <t>れいわ新選組</t>
    <rPh sb="3" eb="6">
      <t>シンセングミ</t>
    </rPh>
    <phoneticPr fontId="30"/>
  </si>
  <si>
    <t>主要選挙党派別得票数･開票状況</t>
  </si>
  <si>
    <t>参議院議員選挙〔選挙区〕</t>
    <rPh sb="0" eb="3">
      <t>サンギイン</t>
    </rPh>
    <rPh sb="3" eb="5">
      <t>ギイン</t>
    </rPh>
    <rPh sb="5" eb="7">
      <t>センキョ</t>
    </rPh>
    <rPh sb="8" eb="11">
      <t>センキョク</t>
    </rPh>
    <phoneticPr fontId="30"/>
  </si>
  <si>
    <t>得票率</t>
    <rPh sb="0" eb="3">
      <t>トクヒョウリツ</t>
    </rPh>
    <phoneticPr fontId="30"/>
  </si>
  <si>
    <t>自由民主党</t>
    <rPh sb="0" eb="2">
      <t>ジユウ</t>
    </rPh>
    <rPh sb="2" eb="5">
      <t>ミンシュトウ</t>
    </rPh>
    <phoneticPr fontId="30"/>
  </si>
  <si>
    <t>都民ファーストの会</t>
    <rPh sb="0" eb="2">
      <t>トミン</t>
    </rPh>
    <rPh sb="8" eb="9">
      <t>カイ</t>
    </rPh>
    <phoneticPr fontId="30"/>
  </si>
  <si>
    <t>NHKと裁判してる党弁護士法72条違反で</t>
    <rPh sb="4" eb="6">
      <t>サイバン</t>
    </rPh>
    <rPh sb="9" eb="10">
      <t>トウ</t>
    </rPh>
    <rPh sb="10" eb="14">
      <t>ベンゴシホウ</t>
    </rPh>
    <rPh sb="16" eb="17">
      <t>ジョウ</t>
    </rPh>
    <rPh sb="17" eb="19">
      <t>イハン</t>
    </rPh>
    <phoneticPr fontId="30"/>
  </si>
  <si>
    <t>国民民主党</t>
    <rPh sb="0" eb="2">
      <t>コクミン</t>
    </rPh>
    <rPh sb="2" eb="5">
      <t>ミンシュトウ</t>
    </rPh>
    <phoneticPr fontId="30"/>
  </si>
  <si>
    <t>社会民主党</t>
    <rPh sb="0" eb="2">
      <t>シャカイ</t>
    </rPh>
    <rPh sb="2" eb="5">
      <t>ミンシュトウ</t>
    </rPh>
    <phoneticPr fontId="30"/>
  </si>
  <si>
    <t>NHKから国民を守る党</t>
    <rPh sb="5" eb="7">
      <t>コクミン</t>
    </rPh>
    <rPh sb="8" eb="9">
      <t>マモ</t>
    </rPh>
    <rPh sb="10" eb="11">
      <t>トウ</t>
    </rPh>
    <phoneticPr fontId="30"/>
  </si>
  <si>
    <t>△ 378</t>
  </si>
  <si>
    <t>注）　得票率については端数処理をしているため、合計が100.00とならない場合がある</t>
    <rPh sb="0" eb="1">
      <t>チュウ</t>
    </rPh>
    <rPh sb="3" eb="6">
      <t>トクヒョウリツ</t>
    </rPh>
    <rPh sb="11" eb="13">
      <t>ハスウ</t>
    </rPh>
    <rPh sb="13" eb="15">
      <t>ショリ</t>
    </rPh>
    <rPh sb="23" eb="25">
      <t>ゴウケイ</t>
    </rPh>
    <rPh sb="37" eb="39">
      <t>バアイ</t>
    </rPh>
    <phoneticPr fontId="30"/>
  </si>
  <si>
    <t>令和元年10月1日現在</t>
    <rPh sb="0" eb="2">
      <t>レイワ</t>
    </rPh>
    <rPh sb="2" eb="3">
      <t>ガン</t>
    </rPh>
    <rPh sb="3" eb="4">
      <t>ネン</t>
    </rPh>
    <phoneticPr fontId="61"/>
  </si>
  <si>
    <t>△ 0.78</t>
  </si>
  <si>
    <t>△ 2.57</t>
  </si>
  <si>
    <t>△ 0.19</t>
  </si>
  <si>
    <t>△ 0.56</t>
  </si>
  <si>
    <t>△ 1.63</t>
  </si>
  <si>
    <t>△ 1.26</t>
  </si>
  <si>
    <t>△ 1.08</t>
  </si>
  <si>
    <t>△ 0.30</t>
  </si>
  <si>
    <t>△ 1.27</t>
  </si>
  <si>
    <t>△ 0.93</t>
  </si>
  <si>
    <t>△ 1.91</t>
  </si>
  <si>
    <t>△ 0.62</t>
  </si>
  <si>
    <t>老衰</t>
    <rPh sb="0" eb="2">
      <t>ロウスイ</t>
    </rPh>
    <phoneticPr fontId="30"/>
  </si>
  <si>
    <t>△ 1.21</t>
  </si>
  <si>
    <t>△ 3.39</t>
  </si>
  <si>
    <t>△ 1.52</t>
  </si>
  <si>
    <t>△ 19.72</t>
  </si>
  <si>
    <t>△ 1.19</t>
  </si>
  <si>
    <t>△ 1.67</t>
  </si>
  <si>
    <t>△ 1.29</t>
  </si>
  <si>
    <t>△ 2.85</t>
  </si>
  <si>
    <t>△ 1.89</t>
  </si>
  <si>
    <t>△ 2.40</t>
  </si>
  <si>
    <t>△ 4.32</t>
  </si>
  <si>
    <t>△ 1.18</t>
  </si>
  <si>
    <t>△ 1.15</t>
  </si>
  <si>
    <t>△ 0.34</t>
  </si>
  <si>
    <t>△ 2.03</t>
  </si>
  <si>
    <t>△ 0.24</t>
  </si>
  <si>
    <t>△ 1.62</t>
  </si>
  <si>
    <t>△ 3.60</t>
  </si>
  <si>
    <t>△ 0.48</t>
  </si>
  <si>
    <t>△ 2.41</t>
  </si>
  <si>
    <t>△ 2.18</t>
  </si>
  <si>
    <t>△ 0.97</t>
  </si>
  <si>
    <t>△ 0.79</t>
  </si>
  <si>
    <t>△ 0.82</t>
  </si>
  <si>
    <t>△ 1.85</t>
  </si>
  <si>
    <t>△ 2.33</t>
  </si>
  <si>
    <t>△ 482</t>
  </si>
  <si>
    <t>△ 248</t>
  </si>
  <si>
    <t>△ 115</t>
  </si>
  <si>
    <t>△ 36</t>
  </si>
  <si>
    <t>△ 103</t>
  </si>
  <si>
    <t>△ 48</t>
  </si>
  <si>
    <t>△ 55</t>
  </si>
  <si>
    <t>△ 85</t>
  </si>
  <si>
    <t>△ 62</t>
  </si>
  <si>
    <t>△ 41</t>
  </si>
  <si>
    <t>△ 18</t>
  </si>
  <si>
    <t>△ 45</t>
  </si>
  <si>
    <t>△ 22</t>
  </si>
  <si>
    <t>△ 9</t>
  </si>
  <si>
    <t>△ 14</t>
  </si>
  <si>
    <t>△ 38</t>
  </si>
  <si>
    <t>△ 26</t>
  </si>
  <si>
    <t>△ 57</t>
  </si>
  <si>
    <t>△ 998</t>
  </si>
  <si>
    <t>△ 1,997</t>
  </si>
  <si>
    <t>△ 1,617</t>
  </si>
  <si>
    <t>△ 50</t>
  </si>
  <si>
    <t>△ 119</t>
  </si>
  <si>
    <t>△ 261</t>
  </si>
  <si>
    <t>△ 154</t>
  </si>
  <si>
    <t>△ 249</t>
  </si>
  <si>
    <t>△ 29</t>
  </si>
  <si>
    <t>△ 127</t>
  </si>
  <si>
    <t>△ 104</t>
  </si>
  <si>
    <t>△ 25</t>
  </si>
  <si>
    <t>△ 183</t>
  </si>
  <si>
    <t>△ 137</t>
  </si>
  <si>
    <t>△ 10</t>
  </si>
  <si>
    <t>△ 283</t>
  </si>
  <si>
    <t>△ 404</t>
  </si>
  <si>
    <t>△ 354</t>
  </si>
  <si>
    <t>△ 144</t>
  </si>
  <si>
    <t>△ 269</t>
  </si>
  <si>
    <t>△ 92</t>
  </si>
  <si>
    <t>△ 52</t>
  </si>
  <si>
    <t>△ 934</t>
  </si>
  <si>
    <t>セーシェル</t>
  </si>
  <si>
    <t>中央アフリカ</t>
    <rPh sb="0" eb="2">
      <t>チュウオウ</t>
    </rPh>
    <phoneticPr fontId="30"/>
  </si>
  <si>
    <t>医師･歯科医師・薬剤師数（平成30年12月31日）</t>
    <rPh sb="8" eb="11">
      <t>ヤクザイシ</t>
    </rPh>
    <rPh sb="13" eb="15">
      <t>ヘイセイ</t>
    </rPh>
    <rPh sb="17" eb="18">
      <t>ネン</t>
    </rPh>
    <rPh sb="20" eb="21">
      <t>ガツ</t>
    </rPh>
    <rPh sb="23" eb="24">
      <t>ニチ</t>
    </rPh>
    <phoneticPr fontId="30"/>
  </si>
  <si>
    <t>平成
27年</t>
    <rPh sb="0" eb="2">
      <t>ヘイセイ</t>
    </rPh>
    <rPh sb="5" eb="6">
      <t>ネン</t>
    </rPh>
    <phoneticPr fontId="30"/>
  </si>
  <si>
    <t>注）　平成30年度に少年のスポーツ広場は多目的運動広場と名称変更。令和2年6月から指定管理者による管理運営を開始</t>
    <rPh sb="33" eb="35">
      <t>レイワ</t>
    </rPh>
    <rPh sb="36" eb="37">
      <t>ネン</t>
    </rPh>
    <rPh sb="38" eb="39">
      <t>ガツ</t>
    </rPh>
    <rPh sb="41" eb="43">
      <t>シテイ</t>
    </rPh>
    <rPh sb="43" eb="46">
      <t>カンリシャ</t>
    </rPh>
    <rPh sb="49" eb="51">
      <t>カンリ</t>
    </rPh>
    <rPh sb="51" eb="53">
      <t>ウンエイ</t>
    </rPh>
    <rPh sb="54" eb="56">
      <t>カイシ</t>
    </rPh>
    <phoneticPr fontId="30"/>
  </si>
  <si>
    <t>資料　中野年金事務所</t>
    <rPh sb="0" eb="2">
      <t>シリョウ</t>
    </rPh>
    <rPh sb="3" eb="5">
      <t>ナカノ</t>
    </rPh>
    <rPh sb="5" eb="7">
      <t>ネンキン</t>
    </rPh>
    <rPh sb="7" eb="10">
      <t>ジムショ</t>
    </rPh>
    <phoneticPr fontId="30"/>
  </si>
  <si>
    <t>資料　中野年金事務所</t>
    <rPh sb="3" eb="5">
      <t>ナカノ</t>
    </rPh>
    <rPh sb="5" eb="7">
      <t>ネンキン</t>
    </rPh>
    <rPh sb="7" eb="10">
      <t>ジムショ</t>
    </rPh>
    <phoneticPr fontId="30"/>
  </si>
  <si>
    <r>
      <t>　　　各年次別数値の算出に当たっては、</t>
    </r>
    <r>
      <rPr>
        <sz val="9"/>
        <color auto="1"/>
        <rFont val="BIZ UDゴシック"/>
      </rPr>
      <t>平成25年まで各年10月1日現在の区総人口を、平成26年から翌年1月1日現在の区総人口を使用した。</t>
    </r>
    <rPh sb="19" eb="21">
      <t>ヘイセイ</t>
    </rPh>
    <rPh sb="23" eb="24">
      <t>ネン</t>
    </rPh>
    <rPh sb="42" eb="44">
      <t>ヘイセイ</t>
    </rPh>
    <rPh sb="46" eb="47">
      <t>ネン</t>
    </rPh>
    <rPh sb="49" eb="51">
      <t>ヨクトシ</t>
    </rPh>
    <rPh sb="52" eb="53">
      <t>ガツ</t>
    </rPh>
    <rPh sb="54" eb="55">
      <t>ニチ</t>
    </rPh>
    <rPh sb="55" eb="57">
      <t>ゲンザイ</t>
    </rPh>
    <rPh sb="58" eb="59">
      <t>ク</t>
    </rPh>
    <rPh sb="59" eb="62">
      <t>ソウジンコウ</t>
    </rPh>
    <phoneticPr fontId="30"/>
  </si>
  <si>
    <t>町丁別（男女総数）</t>
    <rPh sb="0" eb="1">
      <t>マチ</t>
    </rPh>
    <rPh sb="1" eb="2">
      <t>チョウ</t>
    </rPh>
    <rPh sb="2" eb="3">
      <t>ベツ</t>
    </rPh>
    <rPh sb="4" eb="6">
      <t>ダンジョ</t>
    </rPh>
    <rPh sb="6" eb="8">
      <t>ソウスウ</t>
    </rPh>
    <phoneticPr fontId="30"/>
  </si>
  <si>
    <t>町丁別（男性人口）</t>
    <rPh sb="0" eb="1">
      <t>マチ</t>
    </rPh>
    <rPh sb="1" eb="2">
      <t>チョウ</t>
    </rPh>
    <rPh sb="2" eb="3">
      <t>ベツ</t>
    </rPh>
    <rPh sb="4" eb="6">
      <t>ダンセイ</t>
    </rPh>
    <rPh sb="6" eb="8">
      <t>ジンコウ</t>
    </rPh>
    <phoneticPr fontId="30"/>
  </si>
  <si>
    <t>町丁別（女性人口）</t>
    <rPh sb="0" eb="1">
      <t>マチ</t>
    </rPh>
    <rPh sb="1" eb="2">
      <t>チョウ</t>
    </rPh>
    <rPh sb="2" eb="3">
      <t>ベツ</t>
    </rPh>
    <rPh sb="4" eb="6">
      <t>ジョセイ</t>
    </rPh>
    <rPh sb="6" eb="8">
      <t>ジンコウ</t>
    </rPh>
    <phoneticPr fontId="30"/>
  </si>
  <si>
    <t>件数</t>
    <rPh sb="0" eb="2">
      <t>けんすう</t>
    </rPh>
    <phoneticPr fontId="50" type="Hiragana"/>
  </si>
  <si>
    <t>町丁別・年齢別人口（令和4年1月1日）</t>
    <rPh sb="2" eb="3">
      <t>ベツ</t>
    </rPh>
    <rPh sb="6" eb="7">
      <t>ベツ</t>
    </rPh>
    <rPh sb="10" eb="12">
      <t>レイワ</t>
    </rPh>
    <phoneticPr fontId="30"/>
  </si>
  <si>
    <t>肺炎</t>
    <rPh sb="0" eb="2">
      <t>ハイエン</t>
    </rPh>
    <phoneticPr fontId="30"/>
  </si>
  <si>
    <t>町丁，男女別人口及び世帯数（平成27～令和2年）</t>
    <rPh sb="19" eb="21">
      <t>レイワ</t>
    </rPh>
    <rPh sb="22" eb="23">
      <t>ネン</t>
    </rPh>
    <phoneticPr fontId="30"/>
  </si>
  <si>
    <t>平成2年</t>
    <rPh sb="0" eb="2">
      <t>ヘイセイ</t>
    </rPh>
    <rPh sb="3" eb="4">
      <t>ネン</t>
    </rPh>
    <phoneticPr fontId="81"/>
  </si>
  <si>
    <t>平成25年度</t>
    <rPh sb="0" eb="2">
      <t>ヘイセイ</t>
    </rPh>
    <rPh sb="4" eb="6">
      <t>ネンド</t>
    </rPh>
    <phoneticPr fontId="30"/>
  </si>
  <si>
    <t>注3）　高60に含まれる。</t>
    <rPh sb="0" eb="1">
      <t>チュウ</t>
    </rPh>
    <phoneticPr fontId="30"/>
  </si>
  <si>
    <t>注4）　荻05，06，07に含まれる。</t>
    <rPh sb="0" eb="1">
      <t>チュウ</t>
    </rPh>
    <phoneticPr fontId="30"/>
  </si>
  <si>
    <t>　　　　国際興業(株)運輸事業部</t>
    <rPh sb="4" eb="6">
      <t>コクサイ</t>
    </rPh>
    <rPh sb="6" eb="8">
      <t>コウギョウ</t>
    </rPh>
    <rPh sb="8" eb="11">
      <t>カブ</t>
    </rPh>
    <rPh sb="11" eb="13">
      <t>ウンユ</t>
    </rPh>
    <rPh sb="13" eb="15">
      <t>ジギョウ</t>
    </rPh>
    <rPh sb="15" eb="16">
      <t>ブ</t>
    </rPh>
    <phoneticPr fontId="61"/>
  </si>
  <si>
    <t>注）　2022年1月1日現在の住民基本台帳上の人口を基準として算出（外国人を含む）</t>
    <rPh sb="0" eb="1">
      <t>チュウ</t>
    </rPh>
    <rPh sb="7" eb="8">
      <t>ネン</t>
    </rPh>
    <rPh sb="9" eb="10">
      <t>ガツ</t>
    </rPh>
    <rPh sb="11" eb="14">
      <t>ニチゲンザイ</t>
    </rPh>
    <rPh sb="15" eb="17">
      <t>ジュウミン</t>
    </rPh>
    <rPh sb="17" eb="19">
      <t>キホン</t>
    </rPh>
    <rPh sb="19" eb="21">
      <t>ダイチョウ</t>
    </rPh>
    <rPh sb="21" eb="22">
      <t>ジョウ</t>
    </rPh>
    <rPh sb="23" eb="25">
      <t>ジンコウ</t>
    </rPh>
    <rPh sb="26" eb="28">
      <t>キジュン</t>
    </rPh>
    <rPh sb="31" eb="33">
      <t>サンシュツ</t>
    </rPh>
    <rPh sb="34" eb="36">
      <t>ガイコク</t>
    </rPh>
    <rPh sb="36" eb="37">
      <t>ジン</t>
    </rPh>
    <rPh sb="38" eb="39">
      <t>フク</t>
    </rPh>
    <phoneticPr fontId="30"/>
  </si>
  <si>
    <t>町丁，従業者規模･資本金階級別事業所数（平成28年6月1日）</t>
    <rPh sb="15" eb="18">
      <t>ジギョウショ</t>
    </rPh>
    <rPh sb="18" eb="19">
      <t>スウ</t>
    </rPh>
    <phoneticPr fontId="30"/>
  </si>
  <si>
    <t>町丁，産業中分類別事業所数及び従業者数（平成28年6月1日）</t>
  </si>
  <si>
    <t>一酸化二窒素</t>
    <rPh sb="0" eb="3">
      <t>イッサンカ</t>
    </rPh>
    <rPh sb="3" eb="4">
      <t>ニ</t>
    </rPh>
    <rPh sb="4" eb="6">
      <t>チッソ</t>
    </rPh>
    <phoneticPr fontId="30"/>
  </si>
  <si>
    <t>中野区立総合体育館</t>
    <rPh sb="0" eb="2">
      <t>ナカノ</t>
    </rPh>
    <rPh sb="2" eb="4">
      <t>クリツ</t>
    </rPh>
    <rPh sb="4" eb="6">
      <t>ソウゴウ</t>
    </rPh>
    <rPh sb="6" eb="8">
      <t>タイイク</t>
    </rPh>
    <rPh sb="8" eb="9">
      <t>カン</t>
    </rPh>
    <phoneticPr fontId="30"/>
  </si>
  <si>
    <t>注）　令和2年9月に中野体育館は閉館。令和2年度10月から中野区立総合体育館が開設。</t>
    <rPh sb="3" eb="5">
      <t>レイワ</t>
    </rPh>
    <rPh sb="6" eb="7">
      <t>ネン</t>
    </rPh>
    <rPh sb="8" eb="9">
      <t>ガツ</t>
    </rPh>
    <rPh sb="10" eb="12">
      <t>ナカノ</t>
    </rPh>
    <rPh sb="12" eb="15">
      <t>タイイクカン</t>
    </rPh>
    <rPh sb="16" eb="18">
      <t>ヘイカン</t>
    </rPh>
    <rPh sb="19" eb="21">
      <t>レイワ</t>
    </rPh>
    <phoneticPr fontId="30"/>
  </si>
  <si>
    <t>他県から転入</t>
    <rPh sb="0" eb="1">
      <t>タ</t>
    </rPh>
    <rPh sb="1" eb="2">
      <t>ケン</t>
    </rPh>
    <rPh sb="4" eb="6">
      <t>テンニュウ</t>
    </rPh>
    <phoneticPr fontId="30"/>
  </si>
  <si>
    <t>他県への転出</t>
    <rPh sb="0" eb="1">
      <t>タ</t>
    </rPh>
    <rPh sb="1" eb="2">
      <t>ケン</t>
    </rPh>
    <rPh sb="4" eb="6">
      <t>テンシュツ</t>
    </rPh>
    <phoneticPr fontId="30"/>
  </si>
  <si>
    <t>産業中分類別，従業者規模別工場数，従業者数，製造品出荷額等（平成28～令和2年）</t>
    <rPh sb="35" eb="37">
      <t>レイワ</t>
    </rPh>
    <phoneticPr fontId="30"/>
  </si>
  <si>
    <t>令和2年</t>
    <rPh sb="0" eb="2">
      <t>レイワ</t>
    </rPh>
    <rPh sb="3" eb="4">
      <t>トシ</t>
    </rPh>
    <phoneticPr fontId="30"/>
  </si>
  <si>
    <t>平成30年</t>
  </si>
  <si>
    <t>資料　区議会事務局</t>
    <rPh sb="0" eb="2">
      <t>シリョウ</t>
    </rPh>
    <rPh sb="3" eb="6">
      <t>クギカイ</t>
    </rPh>
    <rPh sb="6" eb="9">
      <t>ジムキョク</t>
    </rPh>
    <phoneticPr fontId="30"/>
  </si>
  <si>
    <t>68,7</t>
  </si>
  <si>
    <t>胃がん検診</t>
    <rPh sb="3" eb="5">
      <t>ケンシン</t>
    </rPh>
    <phoneticPr fontId="30"/>
  </si>
  <si>
    <t>資料　中野区「当初予算説明書」「主要施策の成果（決算説明資料）」</t>
    <rPh sb="0" eb="2">
      <t>シリョウ</t>
    </rPh>
    <rPh sb="3" eb="6">
      <t>ナカノク</t>
    </rPh>
    <rPh sb="7" eb="9">
      <t>トウショ</t>
    </rPh>
    <rPh sb="9" eb="11">
      <t>ヨサン</t>
    </rPh>
    <rPh sb="11" eb="14">
      <t>セツメイショ</t>
    </rPh>
    <rPh sb="16" eb="18">
      <t>シュヨウ</t>
    </rPh>
    <rPh sb="18" eb="20">
      <t>シサク</t>
    </rPh>
    <rPh sb="21" eb="23">
      <t>セイカ</t>
    </rPh>
    <rPh sb="24" eb="26">
      <t>ケッサン</t>
    </rPh>
    <rPh sb="26" eb="28">
      <t>セツメイ</t>
    </rPh>
    <rPh sb="28" eb="30">
      <t>シリョウ</t>
    </rPh>
    <phoneticPr fontId="54"/>
  </si>
  <si>
    <t>資料　中野区「令和2年度当初予算書」「主要施策の成果（決算説明資料）」</t>
    <rPh sb="0" eb="2">
      <t>シリョウ</t>
    </rPh>
    <rPh sb="3" eb="6">
      <t>ナカノク</t>
    </rPh>
    <rPh sb="7" eb="9">
      <t>レイワ</t>
    </rPh>
    <rPh sb="10" eb="12">
      <t>ネンド</t>
    </rPh>
    <rPh sb="12" eb="14">
      <t>トウショ</t>
    </rPh>
    <rPh sb="14" eb="17">
      <t>ヨサンショ</t>
    </rPh>
    <rPh sb="19" eb="21">
      <t>シュヨウ</t>
    </rPh>
    <rPh sb="21" eb="23">
      <t>シサク</t>
    </rPh>
    <rPh sb="24" eb="26">
      <t>セイカ</t>
    </rPh>
    <rPh sb="27" eb="29">
      <t>ケッサン</t>
    </rPh>
    <rPh sb="29" eb="31">
      <t>セツメイ</t>
    </rPh>
    <rPh sb="31" eb="33">
      <t>シリョウ</t>
    </rPh>
    <phoneticPr fontId="30"/>
  </si>
  <si>
    <t>少年非行･犯罪検挙件数の推移（平成27～令和2年）</t>
    <rPh sb="7" eb="9">
      <t>ケンキョ</t>
    </rPh>
    <rPh sb="20" eb="22">
      <t>レイワ</t>
    </rPh>
    <phoneticPr fontId="30"/>
  </si>
  <si>
    <t>京王バス</t>
    <rPh sb="0" eb="2">
      <t>ケイオウ</t>
    </rPh>
    <phoneticPr fontId="30"/>
  </si>
  <si>
    <t>中野駅（中野坂上）～渋谷駅7）</t>
  </si>
  <si>
    <t>新宿駅西口（笹塚中学）～中野駅6）</t>
  </si>
  <si>
    <t>後期高齢者医療特別会計予算額と決算額（平成30年度～令和2年度）</t>
    <rPh sb="19" eb="21">
      <t>ヘイセイ</t>
    </rPh>
    <rPh sb="23" eb="25">
      <t>ネンド</t>
    </rPh>
    <rPh sb="26" eb="28">
      <t>レイワ</t>
    </rPh>
    <rPh sb="29" eb="30">
      <t>トシ</t>
    </rPh>
    <phoneticPr fontId="30"/>
  </si>
  <si>
    <t>国民健康保険事業特別会計予算額と決算額（平成30年度～令和2年度）</t>
    <rPh sb="20" eb="22">
      <t>ヘイセイ</t>
    </rPh>
    <rPh sb="27" eb="29">
      <t>レイワ</t>
    </rPh>
    <phoneticPr fontId="30"/>
  </si>
  <si>
    <t>令和3年1月1日現在</t>
  </si>
  <si>
    <t>　　　 保護率の単位は‰（パーミル）である。</t>
  </si>
  <si>
    <t>　　　町丁別の面積：総務課「中野区面積値の改定に伴う町丁別等各区域別面積値の取り扱いについて」</t>
    <rPh sb="10" eb="13">
      <t>ソウムカ</t>
    </rPh>
    <phoneticPr fontId="30"/>
  </si>
  <si>
    <t>都市計画道路の整備率（平成28～令和2年）</t>
    <rPh sb="16" eb="18">
      <t>レイワ</t>
    </rPh>
    <rPh sb="19" eb="20">
      <t>トシ</t>
    </rPh>
    <phoneticPr fontId="30"/>
  </si>
</sst>
</file>

<file path=xl/styles.xml><?xml version="1.0" encoding="utf-8"?>
<styleSheet xmlns="http://schemas.openxmlformats.org/spreadsheetml/2006/main" xmlns:r="http://schemas.openxmlformats.org/officeDocument/2006/relationships" xmlns:mc="http://schemas.openxmlformats.org/markup-compatibility/2006">
  <numFmts count="15">
    <numFmt numFmtId="186" formatCode="&quot;〔&quot;#0.##&quot;〕&quot;;###0;&quot;〔 -   〕&quot;;@"/>
    <numFmt numFmtId="176" formatCode="###\ ###\ ###"/>
    <numFmt numFmtId="185" formatCode="#,##0.000;&quot;△ &quot;#,##0.000"/>
    <numFmt numFmtId="189" formatCode="#,##0.000_ "/>
    <numFmt numFmtId="178" formatCode="#,##0.00;&quot;△ &quot;#,##0.00"/>
    <numFmt numFmtId="190" formatCode="#,##0.00_ "/>
    <numFmt numFmtId="179" formatCode="#,##0.0;&quot;△ &quot;#,##0.0"/>
    <numFmt numFmtId="177" formatCode="#,##0;&quot;△ &quot;#,##0"/>
    <numFmt numFmtId="188" formatCode="#,##0_ "/>
    <numFmt numFmtId="181" formatCode="0.0%"/>
    <numFmt numFmtId="184" formatCode="0.00_);[Red]\(0.00\)"/>
    <numFmt numFmtId="183" formatCode="0.0_ "/>
    <numFmt numFmtId="182" formatCode="0.0_);[Red]\(0.0\)"/>
    <numFmt numFmtId="180" formatCode="0;&quot;△ &quot;0"/>
    <numFmt numFmtId="187" formatCode="0_ "/>
  </numFmts>
  <fonts count="82">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u/>
      <sz val="11"/>
      <color indexed="12"/>
      <name val="ＭＳ Ｐゴシック"/>
      <family val="3"/>
    </font>
    <font>
      <u/>
      <sz val="9"/>
      <color indexed="12"/>
      <name val="ＭＳ 明朝"/>
      <family val="1"/>
    </font>
    <font>
      <u/>
      <sz val="11"/>
      <color theme="10"/>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auto="1"/>
      <name val="HG丸ｺﾞｼｯｸM-PRO"/>
      <family val="3"/>
    </font>
    <font>
      <sz val="11"/>
      <color theme="1"/>
      <name val="ＭＳ Ｐゴシック"/>
      <family val="2"/>
      <scheme val="minor"/>
    </font>
    <font>
      <sz val="11"/>
      <color auto="1"/>
      <name val="ＭＳ 明朝"/>
      <family val="1"/>
    </font>
    <font>
      <sz val="6"/>
      <color auto="1"/>
      <name val="ＭＳ Ｐ明朝"/>
      <family val="1"/>
    </font>
    <font>
      <sz val="10"/>
      <color auto="1"/>
      <name val="Arial"/>
      <family val="2"/>
    </font>
    <font>
      <sz val="10"/>
      <color auto="1"/>
      <name val="標準明朝"/>
      <family val="1"/>
    </font>
    <font>
      <sz val="9"/>
      <color auto="1"/>
      <name val="ＭＳ 明朝"/>
      <family val="1"/>
    </font>
    <font>
      <sz val="11"/>
      <color auto="1"/>
      <name val="ＭＳ 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0"/>
      <color indexed="8"/>
      <name val="BIZ UDゴシック"/>
      <family val="3"/>
    </font>
    <font>
      <sz val="10"/>
      <color auto="1"/>
      <name val="BIZ UDゴシック"/>
      <family val="3"/>
    </font>
    <font>
      <u/>
      <sz val="11"/>
      <color theme="10"/>
      <name val="BIZ UDゴシック"/>
      <family val="3"/>
    </font>
    <font>
      <u/>
      <sz val="10"/>
      <color theme="10"/>
      <name val="BIZ UDゴシック"/>
      <family val="3"/>
    </font>
    <font>
      <u/>
      <sz val="10"/>
      <color rgb="FF0000FF"/>
      <name val="BIZ UDゴシック"/>
      <family val="3"/>
    </font>
    <font>
      <sz val="9"/>
      <color auto="1"/>
      <name val="BIZ UDゴシック"/>
      <family val="3"/>
    </font>
    <font>
      <b/>
      <sz val="9"/>
      <color auto="1"/>
      <name val="BIZ UDゴシック"/>
      <family val="3"/>
    </font>
    <font>
      <u/>
      <sz val="11"/>
      <color auto="1"/>
      <name val="BIZ UDゴシック"/>
      <family val="3"/>
    </font>
    <font>
      <b/>
      <sz val="14"/>
      <color auto="1"/>
      <name val="BIZ UDゴシック"/>
      <family val="3"/>
    </font>
    <font>
      <sz val="11"/>
      <color auto="1"/>
      <name val="BIZ UDゴシック"/>
      <family val="3"/>
    </font>
    <font>
      <sz val="9"/>
      <color auto="1"/>
      <name val="ＭＳ Ｐゴシック"/>
      <family val="3"/>
    </font>
    <font>
      <u/>
      <sz val="11"/>
      <color theme="1"/>
      <name val="BIZ UDゴシック"/>
      <family val="3"/>
    </font>
    <font>
      <sz val="9"/>
      <color theme="1"/>
      <name val="BIZ UDゴシック"/>
      <family val="3"/>
    </font>
    <font>
      <b/>
      <sz val="11"/>
      <color auto="1"/>
      <name val="BIZ UDゴシック"/>
      <family val="3"/>
    </font>
    <font>
      <b/>
      <sz val="8"/>
      <color auto="1"/>
      <name val="BIZ UDゴシック"/>
      <family val="3"/>
    </font>
    <font>
      <b/>
      <sz val="7"/>
      <color auto="1"/>
      <name val="BIZ UDゴシック"/>
      <family val="3"/>
    </font>
    <font>
      <b/>
      <sz val="9"/>
      <color theme="1"/>
      <name val="BIZ UDゴシック"/>
      <family val="3"/>
    </font>
    <font>
      <b/>
      <sz val="9"/>
      <color auto="1"/>
      <name val="ＭＳ Ｐゴシック"/>
      <family val="3"/>
    </font>
    <font>
      <b/>
      <sz val="9"/>
      <color rgb="FFFF0000"/>
      <name val="BIZ UDゴシック"/>
      <family val="3"/>
    </font>
    <font>
      <sz val="6"/>
      <color auto="1"/>
      <name val="游ゴシック"/>
      <family val="3"/>
    </font>
    <font>
      <sz val="12"/>
      <color auto="1"/>
      <name val="BIZ UDゴシック"/>
      <family val="3"/>
    </font>
    <font>
      <sz val="10.5"/>
      <color auto="1"/>
      <name val="BIZ UDゴシック"/>
      <family val="3"/>
    </font>
    <font>
      <b/>
      <sz val="9"/>
      <color auto="1"/>
      <name val="ＭＳ Ｐゴシック"/>
      <family val="3"/>
    </font>
    <font>
      <sz val="9"/>
      <color auto="1"/>
      <name val="ＭＳ Ｐ明朝"/>
      <family val="1"/>
    </font>
    <font>
      <sz val="11"/>
      <color indexed="9"/>
      <name val="ＭＳ Ｐゴシック"/>
      <family val="3"/>
    </font>
    <font>
      <sz val="11"/>
      <color indexed="20"/>
      <name val="ＭＳ Ｐゴシック"/>
      <family val="3"/>
    </font>
    <font>
      <b/>
      <sz val="14"/>
      <color auto="1"/>
      <name val="ＭＳ Ｐゴシック"/>
      <family val="3"/>
    </font>
    <font>
      <sz val="8"/>
      <color auto="1"/>
      <name val="ＭＳ Ｐゴシック"/>
      <family val="3"/>
    </font>
    <font>
      <sz val="6"/>
      <color auto="1"/>
      <name val="ＭＳ Ｐ明朝"/>
      <family val="1"/>
    </font>
    <font>
      <sz val="14"/>
      <color indexed="8"/>
      <name val="ＭＳ 明朝"/>
      <family val="1"/>
    </font>
    <font>
      <sz val="11"/>
      <color auto="1"/>
      <name val="ＭＳ Ｐゴシック"/>
      <family val="3"/>
    </font>
    <font>
      <sz val="11"/>
      <color auto="1"/>
      <name val="ＭＳ ゴシック"/>
      <family val="3"/>
    </font>
    <font>
      <sz val="9"/>
      <color auto="1"/>
      <name val="ＭＳ Ｐゴシック"/>
      <family val="3"/>
    </font>
    <font>
      <sz val="6"/>
      <color auto="1"/>
      <name val="ＭＳ 明朝"/>
      <family val="1"/>
    </font>
    <font>
      <sz val="6"/>
      <color auto="1"/>
      <name val="ＭＳ ゴシック"/>
      <family val="3"/>
    </font>
    <font>
      <b/>
      <sz val="9"/>
      <color auto="1"/>
      <name val="ＭＳ Ｐ明朝"/>
      <family val="1"/>
    </font>
    <font>
      <sz val="10"/>
      <color indexed="9"/>
      <name val="ＭＳ 明朝"/>
      <family val="1"/>
    </font>
    <font>
      <b/>
      <sz val="9"/>
      <color indexed="8"/>
      <name val="ＭＳ Ｐゴシック"/>
      <family val="3"/>
    </font>
    <font>
      <b/>
      <sz val="11"/>
      <color indexed="63"/>
      <name val="ＭＳ Ｐゴシック"/>
      <family val="3"/>
    </font>
    <font>
      <sz val="6"/>
      <color auto="1"/>
      <name val="標準明朝"/>
      <family val="1"/>
    </font>
    <font>
      <sz val="11"/>
      <color indexed="8"/>
      <name val="ＭＳ Ｐ明朝"/>
      <family val="1"/>
    </font>
    <font>
      <i/>
      <sz val="11"/>
      <color indexed="23"/>
      <name val="ＭＳ Ｐゴシック"/>
      <family val="3"/>
    </font>
    <font>
      <sz val="11"/>
      <color theme="1"/>
      <name val="ＭＳ Ｐゴシック"/>
      <family val="2"/>
      <scheme val="minor"/>
    </font>
    <font>
      <sz val="11"/>
      <color indexed="8"/>
      <name val="ＭＳ Ｐゴシック"/>
      <family val="3"/>
    </font>
    <font>
      <i/>
      <sz val="11"/>
      <color rgb="FF7F7F7F"/>
      <name val="ＭＳ Ｐゴシック"/>
      <family val="2"/>
      <scheme val="minor"/>
    </font>
    <font>
      <sz val="10"/>
      <color indexed="56"/>
      <name val="ＭＳ Ｐゴシック"/>
      <family val="3"/>
    </font>
    <font>
      <b/>
      <sz val="18"/>
      <color indexed="56"/>
      <name val="ＭＳ Ｐゴシック"/>
      <family val="3"/>
    </font>
    <font>
      <b/>
      <sz val="13"/>
      <color indexed="56"/>
      <name val="ＭＳ Ｐゴシック"/>
      <family val="3"/>
    </font>
    <font>
      <b/>
      <sz val="11"/>
      <color indexed="9"/>
      <name val="ＭＳ Ｐゴシック"/>
      <family val="3"/>
    </font>
    <font>
      <b/>
      <sz val="11"/>
      <color indexed="8"/>
      <name val="ＭＳ Ｐゴシック"/>
      <family val="3"/>
    </font>
    <font>
      <sz val="11"/>
      <color auto="1"/>
      <name val="ＭＳ Ｐ明朝"/>
      <family val="1"/>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theme="4" tint="0.6"/>
        <bgColor indexed="64"/>
      </patternFill>
    </fill>
    <fill>
      <patternFill patternType="solid">
        <fgColor theme="0" tint="-0.14000000000000001"/>
        <bgColor indexed="64"/>
      </patternFill>
    </fill>
  </fills>
  <borders count="9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auto="1"/>
      </bottom>
      <diagonal/>
    </border>
    <border>
      <left style="thin">
        <color indexed="64"/>
      </left>
      <right style="thin">
        <color indexed="64"/>
      </right>
      <top style="hair">
        <color indexed="64"/>
      </top>
      <bottom style="thin">
        <color indexed="64"/>
      </bottom>
      <diagonal/>
    </border>
    <border>
      <left/>
      <right/>
      <top style="medium">
        <color indexed="64"/>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right style="thin">
        <color auto="1"/>
      </right>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auto="1"/>
      </bottom>
      <diagonal/>
    </border>
    <border>
      <left/>
      <right style="thin">
        <color indexed="64"/>
      </right>
      <top style="medium">
        <color indexed="64"/>
      </top>
      <bottom/>
      <diagonal/>
    </border>
    <border>
      <left/>
      <right/>
      <top/>
      <bottom style="medium">
        <color auto="1"/>
      </bottom>
      <diagonal/>
    </border>
    <border>
      <left/>
      <right style="thin">
        <color auto="1"/>
      </right>
      <top style="medium">
        <color auto="1"/>
      </top>
      <bottom/>
      <diagonal/>
    </border>
    <border>
      <left style="thin">
        <color auto="1"/>
      </left>
      <right/>
      <top style="medium">
        <color auto="1"/>
      </top>
      <bottom/>
      <diagonal/>
    </border>
    <border>
      <left style="thin">
        <color auto="1"/>
      </left>
      <right/>
      <top/>
      <bottom/>
      <diagonal/>
    </border>
    <border>
      <left style="thin">
        <color indexed="64"/>
      </left>
      <right/>
      <top/>
      <bottom style="medium">
        <color auto="1"/>
      </bottom>
      <diagonal/>
    </border>
    <border>
      <left/>
      <right style="thin">
        <color indexed="64"/>
      </right>
      <top/>
      <bottom style="medium">
        <color auto="1"/>
      </bottom>
      <diagonal/>
    </border>
    <border>
      <left/>
      <right style="thin">
        <color indexed="64"/>
      </right>
      <top style="thin">
        <color indexed="64"/>
      </top>
      <bottom/>
      <diagonal/>
    </border>
    <border>
      <left style="thin">
        <color auto="1"/>
      </left>
      <right/>
      <top style="medium">
        <color auto="1"/>
      </top>
      <bottom style="thin">
        <color indexed="64"/>
      </bottom>
      <diagonal/>
    </border>
    <border>
      <left/>
      <right/>
      <top style="medium">
        <color auto="1"/>
      </top>
      <bottom style="thin">
        <color auto="1"/>
      </bottom>
      <diagonal/>
    </border>
    <border>
      <left/>
      <right/>
      <top/>
      <bottom style="medium">
        <color theme="1"/>
      </bottom>
      <diagonal/>
    </border>
    <border>
      <left style="thin">
        <color indexed="64"/>
      </left>
      <right/>
      <top/>
      <bottom style="medium">
        <color theme="1"/>
      </bottom>
      <diagonal/>
    </border>
    <border>
      <left style="thin">
        <color indexed="8"/>
      </left>
      <right/>
      <top style="medium">
        <color indexed="64"/>
      </top>
      <bottom/>
      <diagonal/>
    </border>
    <border>
      <left style="thin">
        <color indexed="8"/>
      </left>
      <right/>
      <top/>
      <bottom/>
      <diagonal/>
    </border>
    <border>
      <left style="thin">
        <color indexed="64"/>
      </left>
      <right/>
      <top style="thin">
        <color indexed="8"/>
      </top>
      <bottom/>
      <diagonal/>
    </border>
    <border>
      <left style="thin">
        <color indexed="8"/>
      </left>
      <right/>
      <top style="thin">
        <color indexed="8"/>
      </top>
      <bottom/>
      <diagonal/>
    </border>
    <border>
      <left/>
      <right style="thin">
        <color indexed="8"/>
      </right>
      <top style="medium">
        <color indexed="64"/>
      </top>
      <bottom/>
      <diagonal/>
    </border>
    <border>
      <left style="thin">
        <color indexed="8"/>
      </left>
      <right style="thin">
        <color indexed="64"/>
      </right>
      <top style="thin">
        <color indexed="8"/>
      </top>
      <bottom/>
      <diagonal/>
    </border>
    <border>
      <left style="thin">
        <color indexed="64"/>
      </left>
      <right style="thin">
        <color indexed="8"/>
      </right>
      <top style="thin">
        <color indexed="64"/>
      </top>
      <bottom/>
      <diagonal/>
    </border>
    <border>
      <left style="thin">
        <color indexed="8"/>
      </left>
      <right/>
      <top style="thin">
        <color indexed="64"/>
      </top>
      <bottom/>
      <diagonal/>
    </border>
    <border>
      <left style="thin">
        <color indexed="8"/>
      </left>
      <right style="thin">
        <color indexed="8"/>
      </right>
      <top style="thin">
        <color indexed="64"/>
      </top>
      <bottom/>
      <diagonal/>
    </border>
    <border>
      <left/>
      <right/>
      <top style="medium">
        <color indexed="8"/>
      </top>
      <bottom style="thin">
        <color indexed="64"/>
      </bottom>
      <diagonal/>
    </border>
    <border>
      <left/>
      <right style="thin">
        <color indexed="8"/>
      </right>
      <top/>
      <bottom/>
      <diagonal/>
    </border>
    <border>
      <left style="thin">
        <color indexed="8"/>
      </left>
      <right style="thin">
        <color indexed="8"/>
      </right>
      <top style="medium">
        <color indexed="8"/>
      </top>
      <bottom style="thin">
        <color indexed="64"/>
      </bottom>
      <diagonal/>
    </border>
    <border>
      <left style="thin">
        <color indexed="8"/>
      </left>
      <right/>
      <top style="medium">
        <color indexed="8"/>
      </top>
      <bottom style="thin">
        <color indexed="64"/>
      </bottom>
      <diagonal/>
    </border>
    <border>
      <left/>
      <right style="thin">
        <color auto="1"/>
      </right>
      <top style="medium">
        <color auto="1"/>
      </top>
      <bottom style="thin">
        <color auto="1"/>
      </bottom>
      <diagonal/>
    </border>
    <border>
      <left/>
      <right/>
      <top style="medium">
        <color auto="1"/>
      </top>
      <bottom/>
      <diagonal/>
    </border>
    <border>
      <left style="thin">
        <color auto="1"/>
      </left>
      <right/>
      <top style="medium">
        <color auto="1"/>
      </top>
      <bottom style="thin">
        <color auto="1"/>
      </bottom>
      <diagonal/>
    </border>
    <border>
      <left/>
      <right/>
      <top style="thin">
        <color auto="1"/>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style="thin">
        <color indexed="64"/>
      </right>
      <top style="medium">
        <color indexed="64"/>
      </top>
      <bottom style="thin">
        <color auto="1"/>
      </bottom>
      <diagonal/>
    </border>
    <border>
      <left style="thin">
        <color auto="1"/>
      </left>
      <right style="thin">
        <color auto="1"/>
      </right>
      <top style="medium">
        <color auto="1"/>
      </top>
      <bottom style="thin">
        <color indexed="64"/>
      </bottom>
      <diagonal/>
    </border>
    <border>
      <left style="thin">
        <color indexed="64"/>
      </left>
      <right style="thin">
        <color auto="1"/>
      </right>
      <top style="medium">
        <color indexed="64"/>
      </top>
      <bottom style="thin">
        <color indexed="64"/>
      </bottom>
      <diagonal/>
    </border>
    <border>
      <left/>
      <right style="thin">
        <color auto="1"/>
      </right>
      <top style="medium">
        <color auto="1"/>
      </top>
      <bottom style="thin">
        <color indexed="64"/>
      </bottom>
      <diagonal/>
    </border>
    <border>
      <left/>
      <right/>
      <top style="medium">
        <color auto="1"/>
      </top>
      <bottom style="thin">
        <color indexed="64"/>
      </bottom>
      <diagonal/>
    </border>
    <border>
      <left/>
      <right style="thin">
        <color indexed="64"/>
      </right>
      <top style="medium">
        <color auto="1"/>
      </top>
      <bottom style="thin">
        <color indexed="64"/>
      </bottom>
      <diagonal/>
    </border>
    <border>
      <left style="thin">
        <color indexed="64"/>
      </left>
      <right style="thin">
        <color auto="1"/>
      </right>
      <top/>
      <bottom/>
      <diagonal/>
    </border>
    <border>
      <left style="thin">
        <color indexed="64"/>
      </left>
      <right style="thin">
        <color auto="1"/>
      </right>
      <top/>
      <bottom style="thin">
        <color indexed="64"/>
      </bottom>
      <diagonal/>
    </border>
    <border>
      <left style="thin">
        <color indexed="64"/>
      </left>
      <right style="thin">
        <color auto="1"/>
      </right>
      <top style="thin">
        <color indexed="64"/>
      </top>
      <bottom style="thin">
        <color indexed="64"/>
      </bottom>
      <diagonal/>
    </border>
    <border>
      <left style="thin">
        <color auto="1"/>
      </left>
      <right style="thin">
        <color indexed="64"/>
      </right>
      <top style="thin">
        <color indexed="64"/>
      </top>
      <bottom style="thin">
        <color indexed="64"/>
      </bottom>
      <diagonal/>
    </border>
    <border>
      <left/>
      <right style="thin">
        <color indexed="64"/>
      </right>
      <top style="thin">
        <color indexed="64"/>
      </top>
      <bottom style="thin">
        <color auto="1"/>
      </bottom>
      <diagonal/>
    </border>
    <border>
      <left style="thin">
        <color indexed="64"/>
      </left>
      <right style="thin">
        <color indexed="64"/>
      </right>
      <top style="thin">
        <color indexed="64"/>
      </top>
      <bottom style="thin">
        <color auto="1"/>
      </bottom>
      <diagonal/>
    </border>
  </borders>
  <cellStyleXfs count="1116">
    <xf numFmtId="0" fontId="0" fillId="0" borderId="0"/>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0" fontId="6"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8" fillId="0" borderId="0" applyNumberFormat="0" applyFill="0" applyBorder="0" applyAlignment="0" applyProtection="0"/>
    <xf numFmtId="9" fontId="9" fillId="0" borderId="0" applyFont="0" applyFill="0" applyBorder="0" applyAlignment="0" applyProtection="0"/>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9" fillId="0" borderId="0" applyFont="0" applyFill="0" applyBorder="0" applyAlignment="0" applyProtection="0">
      <alignment vertical="center"/>
    </xf>
    <xf numFmtId="9" fontId="9" fillId="0" borderId="0" applyFont="0" applyFill="0" applyBorder="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9" fillId="22" borderId="2" applyNumberFormat="0" applyFont="0" applyAlignment="0" applyProtection="0">
      <alignment vertical="center"/>
    </xf>
    <xf numFmtId="0" fontId="10" fillId="0" borderId="3" applyNumberFormat="0" applyFill="0" applyAlignment="0" applyProtection="0">
      <alignment vertical="center"/>
    </xf>
    <xf numFmtId="0" fontId="10" fillId="0" borderId="3" applyNumberFormat="0" applyFill="0" applyAlignment="0" applyProtection="0">
      <alignment vertical="center"/>
    </xf>
    <xf numFmtId="0" fontId="10" fillId="0" borderId="3" applyNumberFormat="0" applyFill="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1" fillId="7" borderId="4"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2" fillId="23" borderId="5" applyNumberFormat="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14" fillId="0" borderId="0" applyFont="0" applyFill="0" applyBorder="0" applyAlignment="0" applyProtection="0">
      <alignment vertical="center"/>
    </xf>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alignment vertical="center"/>
    </xf>
    <xf numFmtId="38" fontId="9" fillId="0" borderId="0" applyFont="0" applyFill="0" applyBorder="0" applyAlignment="0" applyProtection="0"/>
    <xf numFmtId="38" fontId="9"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9" fillId="0" borderId="0" applyFont="0" applyFill="0" applyBorder="0" applyAlignment="0" applyProtection="0"/>
    <xf numFmtId="38" fontId="9" fillId="0" borderId="0" applyFont="0" applyFill="0" applyBorder="0" applyAlignment="0" applyProtection="0"/>
    <xf numFmtId="38" fontId="9"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9" fillId="0" borderId="0" applyFont="0" applyFill="0" applyBorder="0" applyAlignment="0" applyProtection="0"/>
    <xf numFmtId="38" fontId="9"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9" fillId="0" borderId="0" applyFont="0" applyFill="0" applyBorder="0" applyAlignment="0" applyProtection="0"/>
    <xf numFmtId="38" fontId="9" fillId="0" borderId="0" applyFont="0" applyFill="0" applyBorder="0" applyAlignment="0" applyProtection="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9" fillId="0" borderId="0" applyFont="0" applyFill="0" applyBorder="0" applyAlignment="0" applyProtection="0"/>
    <xf numFmtId="38" fontId="9" fillId="0" borderId="0" applyFont="0" applyFill="0" applyBorder="0" applyAlignment="0" applyProtection="0"/>
    <xf numFmtId="38" fontId="1" fillId="0" borderId="0" applyFont="0" applyFill="0" applyBorder="0" applyAlignment="0" applyProtection="0">
      <alignment vertical="center"/>
    </xf>
    <xf numFmtId="38" fontId="9" fillId="0" borderId="0" applyFont="0" applyFill="0" applyBorder="0" applyAlignment="0" applyProtection="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5" fillId="0" borderId="0">
      <alignment vertical="center"/>
    </xf>
    <xf numFmtId="0" fontId="15" fillId="0" borderId="0">
      <alignment vertical="center"/>
    </xf>
    <xf numFmtId="0" fontId="16" fillId="0" borderId="0"/>
    <xf numFmtId="0" fontId="15" fillId="0" borderId="0">
      <alignment vertical="center"/>
    </xf>
    <xf numFmtId="0" fontId="15" fillId="0" borderId="0">
      <alignment vertical="center"/>
    </xf>
    <xf numFmtId="0" fontId="14" fillId="0" borderId="0">
      <alignment vertical="center"/>
    </xf>
    <xf numFmtId="0" fontId="9" fillId="0" borderId="0"/>
    <xf numFmtId="0" fontId="15" fillId="0" borderId="0">
      <alignment vertical="center"/>
    </xf>
    <xf numFmtId="0" fontId="9" fillId="0" borderId="0">
      <alignment vertical="center"/>
    </xf>
    <xf numFmtId="0" fontId="9" fillId="0" borderId="0">
      <alignment vertical="center"/>
    </xf>
    <xf numFmtId="0" fontId="9" fillId="0" borderId="0"/>
    <xf numFmtId="0" fontId="9" fillId="0" borderId="0">
      <alignment vertical="center"/>
    </xf>
    <xf numFmtId="0" fontId="9" fillId="0" borderId="0"/>
    <xf numFmtId="0" fontId="1" fillId="0" borderId="0">
      <alignment vertical="center"/>
    </xf>
    <xf numFmtId="0" fontId="15" fillId="0" borderId="0">
      <alignment vertical="center"/>
    </xf>
    <xf numFmtId="0" fontId="1" fillId="0" borderId="0">
      <alignment vertical="center"/>
    </xf>
    <xf numFmtId="0" fontId="15" fillId="0" borderId="0">
      <alignment vertical="center"/>
    </xf>
    <xf numFmtId="0" fontId="15" fillId="0" borderId="0">
      <alignment vertical="center"/>
    </xf>
    <xf numFmtId="0" fontId="16" fillId="0" borderId="0"/>
    <xf numFmtId="0" fontId="9" fillId="0" borderId="0"/>
    <xf numFmtId="0" fontId="15" fillId="0" borderId="0">
      <alignment vertical="center"/>
    </xf>
    <xf numFmtId="0" fontId="9"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xf numFmtId="176" fontId="9" fillId="0" borderId="0">
      <alignment vertical="center"/>
    </xf>
    <xf numFmtId="0" fontId="9" fillId="0" borderId="0">
      <alignment vertical="center"/>
    </xf>
    <xf numFmtId="0" fontId="17" fillId="0" borderId="0"/>
    <xf numFmtId="0" fontId="18" fillId="0" borderId="0"/>
    <xf numFmtId="0" fontId="15" fillId="0" borderId="0">
      <alignment vertical="center"/>
    </xf>
    <xf numFmtId="0" fontId="9"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76"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xf numFmtId="0" fontId="1" fillId="0" borderId="0">
      <alignment vertical="center"/>
    </xf>
    <xf numFmtId="0" fontId="19" fillId="0" borderId="0"/>
    <xf numFmtId="0" fontId="9" fillId="0" borderId="0"/>
    <xf numFmtId="0" fontId="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1" fillId="0" borderId="0">
      <alignment vertical="center"/>
    </xf>
    <xf numFmtId="0" fontId="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0" fillId="0" borderId="0"/>
    <xf numFmtId="0" fontId="1" fillId="0" borderId="0"/>
    <xf numFmtId="0" fontId="21" fillId="0" borderId="0"/>
    <xf numFmtId="0" fontId="9" fillId="0" borderId="0"/>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2" fillId="4" borderId="0" applyNumberFormat="0" applyBorder="0" applyAlignment="0" applyProtection="0">
      <alignment vertical="center"/>
    </xf>
    <xf numFmtId="0" fontId="23" fillId="0" borderId="6" applyNumberFormat="0" applyFill="0" applyAlignment="0" applyProtection="0">
      <alignment vertical="center"/>
    </xf>
    <xf numFmtId="0" fontId="23" fillId="0" borderId="6"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4" fillId="0" borderId="7"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8" applyNumberFormat="0" applyFill="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6" fillId="23" borderId="4" applyNumberFormat="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8" fillId="0" borderId="0" applyNumberForma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alignment vertical="center"/>
    </xf>
    <xf numFmtId="6" fontId="9" fillId="0" borderId="0" applyFont="0" applyFill="0" applyBorder="0" applyAlignment="0" applyProtection="0"/>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29" fillId="0" borderId="9" applyNumberFormat="0" applyFill="0" applyAlignment="0" applyProtection="0">
      <alignment vertical="center"/>
    </xf>
    <xf numFmtId="0" fontId="8" fillId="0" borderId="0" applyNumberFormat="0" applyFill="0" applyBorder="0" applyAlignment="0" applyProtection="0"/>
    <xf numFmtId="38" fontId="9" fillId="0" borderId="0" applyFont="0" applyFill="0" applyBorder="0" applyAlignment="0" applyProtection="0"/>
    <xf numFmtId="9" fontId="9" fillId="0" borderId="0" applyFont="0" applyFill="0" applyBorder="0" applyAlignment="0" applyProtection="0">
      <alignment vertical="center"/>
    </xf>
  </cellStyleXfs>
  <cellXfs count="724">
    <xf numFmtId="0" fontId="0" fillId="0" borderId="0" xfId="0"/>
    <xf numFmtId="0" fontId="31" fillId="0" borderId="0" xfId="576" applyFont="1" applyFill="1" applyAlignment="1" applyProtection="1">
      <alignment horizontal="right" vertical="center"/>
      <protection hidden="1"/>
    </xf>
    <xf numFmtId="49" fontId="31" fillId="0" borderId="0" xfId="576" applyNumberFormat="1" applyFont="1" applyFill="1" applyAlignment="1" applyProtection="1">
      <alignment horizontal="center" vertical="center"/>
      <protection hidden="1"/>
    </xf>
    <xf numFmtId="0" fontId="31" fillId="0" borderId="0" xfId="576" applyNumberFormat="1" applyFont="1" applyFill="1" applyAlignment="1" applyProtection="1">
      <alignment horizontal="center" vertical="center"/>
      <protection hidden="1"/>
    </xf>
    <xf numFmtId="0" fontId="31" fillId="0" borderId="0" xfId="576" applyFont="1" applyFill="1" applyAlignment="1" applyProtection="1">
      <alignment horizontal="center" vertical="center" shrinkToFit="1"/>
      <protection hidden="1"/>
    </xf>
    <xf numFmtId="0" fontId="32" fillId="0" borderId="0" xfId="0" applyFont="1" applyFill="1" applyAlignment="1" applyProtection="1">
      <alignment vertical="center" wrapText="1"/>
      <protection hidden="1"/>
    </xf>
    <xf numFmtId="0" fontId="31" fillId="0" borderId="0" xfId="576" applyFont="1" applyAlignment="1" applyProtection="1">
      <alignment vertical="center"/>
      <protection hidden="1"/>
    </xf>
    <xf numFmtId="0" fontId="31" fillId="0" borderId="0" xfId="576" applyFont="1" applyBorder="1" applyAlignment="1" applyProtection="1">
      <alignment horizontal="center" vertical="center"/>
      <protection hidden="1"/>
    </xf>
    <xf numFmtId="49" fontId="31" fillId="0" borderId="0" xfId="576" applyNumberFormat="1" applyFont="1" applyFill="1" applyBorder="1" applyAlignment="1" applyProtection="1">
      <alignment horizontal="right" vertical="center"/>
      <protection hidden="1"/>
    </xf>
    <xf numFmtId="49" fontId="31" fillId="0" borderId="0" xfId="576" applyNumberFormat="1" applyFont="1" applyFill="1" applyBorder="1" applyAlignment="1" applyProtection="1">
      <alignment horizontal="center" vertical="center"/>
      <protection hidden="1"/>
    </xf>
    <xf numFmtId="49" fontId="32" fillId="0" borderId="0" xfId="0" applyNumberFormat="1" applyFont="1" applyFill="1" applyBorder="1" applyAlignment="1" applyProtection="1">
      <alignment horizontal="center" vertical="center"/>
      <protection hidden="1"/>
    </xf>
    <xf numFmtId="0" fontId="31" fillId="24" borderId="10" xfId="576" applyNumberFormat="1" applyFont="1" applyFill="1" applyBorder="1" applyAlignment="1" applyProtection="1">
      <alignment horizontal="center" vertical="center"/>
      <protection hidden="1"/>
    </xf>
    <xf numFmtId="0" fontId="33" fillId="0" borderId="11" xfId="1113" applyNumberFormat="1" applyFont="1" applyFill="1" applyBorder="1" applyAlignment="1" applyProtection="1">
      <alignment horizontal="center" vertical="center"/>
      <protection hidden="1"/>
    </xf>
    <xf numFmtId="0" fontId="33" fillId="0" borderId="12" xfId="1113" applyNumberFormat="1" applyFont="1" applyFill="1" applyBorder="1" applyAlignment="1" applyProtection="1">
      <alignment horizontal="center" vertical="center"/>
      <protection hidden="1"/>
    </xf>
    <xf numFmtId="0" fontId="34" fillId="0" borderId="12" xfId="1113" applyNumberFormat="1" applyFont="1" applyFill="1" applyBorder="1" applyAlignment="1" applyProtection="1">
      <alignment horizontal="center" vertical="center"/>
      <protection hidden="1"/>
    </xf>
    <xf numFmtId="0" fontId="35" fillId="0" borderId="12" xfId="1113" applyNumberFormat="1" applyFont="1" applyFill="1" applyBorder="1" applyAlignment="1" applyProtection="1">
      <alignment horizontal="center" vertical="center"/>
      <protection hidden="1"/>
    </xf>
    <xf numFmtId="0" fontId="34" fillId="0" borderId="13" xfId="1113" applyNumberFormat="1" applyFont="1" applyFill="1" applyBorder="1" applyAlignment="1" applyProtection="1">
      <alignment horizontal="center" vertical="center"/>
      <protection hidden="1"/>
    </xf>
    <xf numFmtId="0" fontId="31" fillId="24" borderId="10" xfId="576" applyFont="1" applyFill="1" applyBorder="1" applyAlignment="1" applyProtection="1">
      <alignment horizontal="center" vertical="center" shrinkToFit="1"/>
      <protection hidden="1"/>
    </xf>
    <xf numFmtId="0" fontId="31" fillId="0" borderId="11" xfId="576" applyFont="1" applyFill="1" applyBorder="1" applyAlignment="1" applyProtection="1">
      <alignment horizontal="center" vertical="center" shrinkToFit="1"/>
      <protection hidden="1"/>
    </xf>
    <xf numFmtId="0" fontId="31" fillId="0" borderId="12" xfId="576" applyFont="1" applyFill="1" applyBorder="1" applyAlignment="1" applyProtection="1">
      <alignment horizontal="center" vertical="center" shrinkToFit="1"/>
      <protection hidden="1"/>
    </xf>
    <xf numFmtId="0" fontId="32" fillId="0" borderId="12" xfId="576" applyFont="1" applyFill="1" applyBorder="1" applyAlignment="1" applyProtection="1">
      <alignment horizontal="center" vertical="center" shrinkToFit="1"/>
      <protection hidden="1"/>
    </xf>
    <xf numFmtId="0" fontId="31" fillId="0" borderId="14" xfId="576" applyFont="1" applyFill="1" applyBorder="1" applyAlignment="1" applyProtection="1">
      <alignment horizontal="center" vertical="center" shrinkToFit="1"/>
      <protection hidden="1"/>
    </xf>
    <xf numFmtId="0" fontId="32" fillId="24" borderId="10" xfId="0" applyFont="1" applyFill="1" applyBorder="1" applyAlignment="1" applyProtection="1">
      <alignment horizontal="center" vertical="center" wrapText="1"/>
      <protection hidden="1"/>
    </xf>
    <xf numFmtId="0" fontId="32" fillId="0" borderId="14" xfId="0" applyFont="1" applyFill="1" applyBorder="1" applyAlignment="1" applyProtection="1">
      <alignment vertical="center" wrapText="1"/>
      <protection hidden="1"/>
    </xf>
    <xf numFmtId="177" fontId="36" fillId="0" borderId="0" xfId="0" applyNumberFormat="1" applyFont="1" applyFill="1" applyAlignment="1" applyProtection="1">
      <alignment vertical="center" shrinkToFit="1"/>
      <protection hidden="1"/>
    </xf>
    <xf numFmtId="177" fontId="37" fillId="0" borderId="0" xfId="0" applyNumberFormat="1" applyFont="1" applyFill="1" applyAlignment="1" applyProtection="1">
      <alignment vertical="center" shrinkToFit="1"/>
      <protection hidden="1"/>
    </xf>
    <xf numFmtId="177" fontId="36" fillId="0" borderId="0" xfId="0" applyNumberFormat="1" applyFont="1" applyFill="1" applyBorder="1" applyAlignment="1" applyProtection="1">
      <alignment vertical="center" shrinkToFit="1"/>
      <protection hidden="1"/>
    </xf>
    <xf numFmtId="177" fontId="37" fillId="0" borderId="0" xfId="0" applyNumberFormat="1" applyFont="1" applyFill="1" applyBorder="1" applyAlignment="1" applyProtection="1">
      <alignment vertical="center" shrinkToFit="1"/>
      <protection hidden="1"/>
    </xf>
    <xf numFmtId="177" fontId="38" fillId="0" borderId="0" xfId="1113" applyNumberFormat="1" applyFont="1" applyFill="1" applyAlignment="1" applyProtection="1">
      <alignment vertical="center" shrinkToFit="1"/>
      <protection hidden="1"/>
    </xf>
    <xf numFmtId="177" fontId="39" fillId="0" borderId="0" xfId="0" applyNumberFormat="1" applyFont="1" applyFill="1" applyBorder="1" applyAlignment="1" applyProtection="1">
      <alignment vertical="center"/>
      <protection hidden="1"/>
    </xf>
    <xf numFmtId="177" fontId="39" fillId="0" borderId="0" xfId="0" applyNumberFormat="1" applyFont="1" applyFill="1" applyBorder="1" applyAlignment="1" applyProtection="1">
      <alignment vertical="center" shrinkToFit="1"/>
      <protection hidden="1"/>
    </xf>
    <xf numFmtId="177" fontId="36" fillId="0" borderId="15" xfId="0" applyNumberFormat="1" applyFont="1" applyFill="1" applyBorder="1" applyAlignment="1" applyProtection="1">
      <alignment horizontal="center" vertical="center" shrinkToFit="1"/>
      <protection hidden="1"/>
    </xf>
    <xf numFmtId="177" fontId="36" fillId="0" borderId="0" xfId="0" applyNumberFormat="1" applyFont="1" applyFill="1" applyBorder="1" applyAlignment="1" applyProtection="1">
      <alignment horizontal="center" vertical="center" shrinkToFit="1"/>
      <protection hidden="1"/>
    </xf>
    <xf numFmtId="177" fontId="36" fillId="0" borderId="16" xfId="0" applyNumberFormat="1" applyFont="1" applyFill="1" applyBorder="1" applyAlignment="1" applyProtection="1">
      <alignment horizontal="center" vertical="center" shrinkToFit="1"/>
      <protection hidden="1"/>
    </xf>
    <xf numFmtId="177" fontId="36" fillId="0" borderId="0" xfId="0" applyNumberFormat="1" applyFont="1" applyFill="1" applyAlignment="1" applyProtection="1">
      <alignment horizontal="center" vertical="center" shrinkToFit="1"/>
      <protection hidden="1"/>
    </xf>
    <xf numFmtId="177" fontId="37" fillId="0" borderId="17" xfId="0" applyNumberFormat="1" applyFont="1" applyFill="1" applyBorder="1" applyAlignment="1" applyProtection="1">
      <alignment horizontal="center" vertical="center" shrinkToFit="1"/>
      <protection hidden="1"/>
    </xf>
    <xf numFmtId="177" fontId="36" fillId="0" borderId="18" xfId="0" applyNumberFormat="1" applyFont="1" applyFill="1" applyBorder="1" applyAlignment="1" applyProtection="1">
      <alignment horizontal="center" vertical="center" shrinkToFit="1"/>
      <protection hidden="1"/>
    </xf>
    <xf numFmtId="177" fontId="36" fillId="0" borderId="19" xfId="0" applyNumberFormat="1" applyFont="1" applyFill="1" applyBorder="1" applyAlignment="1" applyProtection="1">
      <alignment horizontal="center" vertical="center" shrinkToFit="1"/>
      <protection hidden="1"/>
    </xf>
    <xf numFmtId="177" fontId="36" fillId="0" borderId="20" xfId="0" applyNumberFormat="1" applyFont="1" applyFill="1" applyBorder="1" applyAlignment="1" applyProtection="1">
      <alignment horizontal="center" vertical="center" shrinkToFit="1"/>
      <protection hidden="1"/>
    </xf>
    <xf numFmtId="177" fontId="36" fillId="0" borderId="21" xfId="0" applyNumberFormat="1" applyFont="1" applyFill="1" applyBorder="1" applyAlignment="1" applyProtection="1">
      <alignment horizontal="center" vertical="center" shrinkToFit="1"/>
      <protection hidden="1"/>
    </xf>
    <xf numFmtId="177" fontId="36" fillId="0" borderId="22" xfId="0" applyNumberFormat="1" applyFont="1" applyFill="1" applyBorder="1" applyAlignment="1" applyProtection="1">
      <alignment horizontal="right" vertical="center" shrinkToFit="1"/>
      <protection hidden="1"/>
    </xf>
    <xf numFmtId="178" fontId="36" fillId="0" borderId="20" xfId="0" applyNumberFormat="1" applyFont="1" applyFill="1" applyBorder="1" applyAlignment="1" applyProtection="1">
      <alignment horizontal="right" vertical="center" shrinkToFit="1"/>
      <protection hidden="1"/>
    </xf>
    <xf numFmtId="178" fontId="37" fillId="0" borderId="0" xfId="0" applyNumberFormat="1" applyFont="1" applyFill="1" applyBorder="1" applyAlignment="1" applyProtection="1">
      <alignment horizontal="right" vertical="center" shrinkToFit="1"/>
      <protection hidden="1"/>
    </xf>
    <xf numFmtId="177" fontId="36" fillId="0" borderId="23" xfId="0" applyNumberFormat="1" applyFont="1" applyFill="1" applyBorder="1" applyAlignment="1" applyProtection="1">
      <alignment horizontal="center" vertical="center" wrapText="1" shrinkToFit="1"/>
      <protection hidden="1"/>
    </xf>
    <xf numFmtId="177" fontId="36" fillId="0" borderId="0" xfId="0" applyNumberFormat="1" applyFont="1" applyFill="1" applyAlignment="1" applyProtection="1">
      <alignment vertical="center"/>
      <protection hidden="1"/>
    </xf>
    <xf numFmtId="177" fontId="40" fillId="0" borderId="0" xfId="0" applyNumberFormat="1" applyFont="1" applyFill="1" applyAlignment="1" applyProtection="1">
      <alignment vertical="center" shrinkToFit="1"/>
      <protection hidden="1"/>
    </xf>
    <xf numFmtId="177" fontId="39" fillId="0" borderId="0" xfId="0" applyNumberFormat="1" applyFont="1" applyFill="1" applyBorder="1" applyAlignment="1" applyProtection="1">
      <alignment horizontal="centerContinuous" vertical="top" shrinkToFit="1"/>
      <protection hidden="1"/>
    </xf>
    <xf numFmtId="177" fontId="36" fillId="0" borderId="24" xfId="0" applyNumberFormat="1" applyFont="1" applyFill="1" applyBorder="1" applyAlignment="1" applyProtection="1">
      <alignment horizontal="centerContinuous" vertical="center" shrinkToFit="1"/>
      <protection hidden="1"/>
    </xf>
    <xf numFmtId="177" fontId="36" fillId="0" borderId="0" xfId="0" applyNumberFormat="1" applyFont="1" applyFill="1" applyBorder="1" applyAlignment="1" applyProtection="1">
      <alignment horizontal="right" vertical="center" shrinkToFit="1"/>
      <protection hidden="1"/>
    </xf>
    <xf numFmtId="177" fontId="36" fillId="0" borderId="0" xfId="0" applyNumberFormat="1" applyFont="1" applyFill="1" applyAlignment="1" applyProtection="1">
      <alignment horizontal="right" vertical="center" shrinkToFit="1"/>
      <protection hidden="1"/>
    </xf>
    <xf numFmtId="177" fontId="37" fillId="0" borderId="16" xfId="0" applyNumberFormat="1" applyFont="1" applyFill="1" applyBorder="1" applyAlignment="1" applyProtection="1">
      <alignment vertical="center" shrinkToFit="1"/>
      <protection hidden="1"/>
    </xf>
    <xf numFmtId="177" fontId="36" fillId="0" borderId="25" xfId="0" applyNumberFormat="1" applyFont="1" applyFill="1" applyBorder="1" applyAlignment="1" applyProtection="1">
      <alignment horizontal="centerContinuous" vertical="center" shrinkToFit="1"/>
      <protection hidden="1"/>
    </xf>
    <xf numFmtId="177" fontId="36" fillId="0" borderId="26" xfId="0" applyNumberFormat="1" applyFont="1" applyFill="1" applyBorder="1" applyAlignment="1" applyProtection="1">
      <alignment horizontal="centerContinuous" vertical="center" shrinkToFit="1"/>
      <protection hidden="1"/>
    </xf>
    <xf numFmtId="177" fontId="36" fillId="0" borderId="18" xfId="0" applyNumberFormat="1" applyFont="1" applyFill="1" applyBorder="1" applyAlignment="1" applyProtection="1">
      <alignment horizontal="centerContinuous" vertical="center" shrinkToFit="1"/>
      <protection hidden="1"/>
    </xf>
    <xf numFmtId="177" fontId="36" fillId="0" borderId="27" xfId="0" applyNumberFormat="1" applyFont="1" applyFill="1" applyBorder="1" applyAlignment="1" applyProtection="1">
      <alignment horizontal="center" vertical="center" shrinkToFit="1"/>
      <protection hidden="1"/>
    </xf>
    <xf numFmtId="177" fontId="36" fillId="0" borderId="28" xfId="0" applyNumberFormat="1" applyFont="1" applyFill="1" applyBorder="1" applyAlignment="1" applyProtection="1">
      <alignment horizontal="center" vertical="center" shrinkToFit="1"/>
      <protection hidden="1"/>
    </xf>
    <xf numFmtId="177" fontId="36" fillId="0" borderId="29" xfId="0" applyNumberFormat="1" applyFont="1" applyFill="1" applyBorder="1" applyAlignment="1" applyProtection="1">
      <alignment horizontal="center" vertical="center" shrinkToFit="1"/>
      <protection hidden="1"/>
    </xf>
    <xf numFmtId="177" fontId="36" fillId="0" borderId="30" xfId="0" applyNumberFormat="1" applyFont="1" applyFill="1" applyBorder="1" applyAlignment="1" applyProtection="1">
      <alignment horizontal="centerContinuous" vertical="center" shrinkToFit="1"/>
      <protection hidden="1"/>
    </xf>
    <xf numFmtId="177" fontId="36" fillId="0" borderId="31" xfId="0" applyNumberFormat="1" applyFont="1" applyFill="1" applyBorder="1" applyAlignment="1" applyProtection="1">
      <alignment horizontal="centerContinuous" vertical="center" shrinkToFit="1"/>
      <protection hidden="1"/>
    </xf>
    <xf numFmtId="177" fontId="36" fillId="0" borderId="32" xfId="0" applyNumberFormat="1" applyFont="1" applyFill="1" applyBorder="1" applyAlignment="1" applyProtection="1">
      <alignment horizontal="right" vertical="center" shrinkToFit="1"/>
      <protection hidden="1"/>
    </xf>
    <xf numFmtId="177" fontId="36" fillId="0" borderId="22" xfId="0" applyNumberFormat="1" applyFont="1" applyFill="1" applyBorder="1" applyAlignment="1" applyProtection="1">
      <alignment horizontal="center" vertical="center" shrinkToFit="1"/>
      <protection hidden="1"/>
    </xf>
    <xf numFmtId="177" fontId="36" fillId="0" borderId="33" xfId="0" applyNumberFormat="1" applyFont="1" applyFill="1" applyBorder="1" applyAlignment="1" applyProtection="1">
      <alignment horizontal="centerContinuous" vertical="center" shrinkToFit="1"/>
      <protection hidden="1"/>
    </xf>
    <xf numFmtId="177" fontId="36" fillId="0" borderId="34" xfId="0" applyNumberFormat="1" applyFont="1" applyFill="1" applyBorder="1" applyAlignment="1" applyProtection="1">
      <alignment horizontal="centerContinuous" vertical="center" shrinkToFit="1"/>
      <protection hidden="1"/>
    </xf>
    <xf numFmtId="177" fontId="36" fillId="0" borderId="35" xfId="0" applyNumberFormat="1" applyFont="1" applyFill="1" applyBorder="1" applyAlignment="1" applyProtection="1">
      <alignment horizontal="centerContinuous" vertical="center" shrinkToFit="1"/>
      <protection hidden="1"/>
    </xf>
    <xf numFmtId="177" fontId="37" fillId="0" borderId="16" xfId="0" applyNumberFormat="1" applyFont="1" applyFill="1" applyBorder="1" applyAlignment="1" applyProtection="1">
      <alignment horizontal="right" vertical="center" shrinkToFit="1"/>
      <protection hidden="1"/>
    </xf>
    <xf numFmtId="177" fontId="36" fillId="0" borderId="36" xfId="0" applyNumberFormat="1" applyFont="1" applyFill="1" applyBorder="1" applyAlignment="1" applyProtection="1">
      <alignment horizontal="centerContinuous" vertical="center" wrapText="1" shrinkToFit="1"/>
      <protection hidden="1"/>
    </xf>
    <xf numFmtId="177" fontId="36" fillId="0" borderId="34" xfId="0" applyNumberFormat="1" applyFont="1" applyFill="1" applyBorder="1" applyAlignment="1" applyProtection="1">
      <alignment horizontal="centerContinuous" vertical="center" wrapText="1" shrinkToFit="1"/>
      <protection hidden="1"/>
    </xf>
    <xf numFmtId="177" fontId="36" fillId="0" borderId="37" xfId="0" applyNumberFormat="1" applyFont="1" applyFill="1" applyBorder="1" applyAlignment="1" applyProtection="1">
      <alignment horizontal="centerContinuous" vertical="center" shrinkToFit="1"/>
      <protection hidden="1"/>
    </xf>
    <xf numFmtId="177" fontId="36" fillId="0" borderId="20" xfId="0" applyNumberFormat="1" applyFont="1" applyFill="1" applyBorder="1" applyAlignment="1" applyProtection="1">
      <alignment horizontal="center" vertical="center" wrapText="1" shrinkToFit="1"/>
      <protection hidden="1"/>
    </xf>
    <xf numFmtId="177" fontId="36" fillId="0" borderId="0" xfId="0" applyNumberFormat="1" applyFont="1" applyFill="1" applyBorder="1" applyAlignment="1" applyProtection="1">
      <alignment vertical="center"/>
      <protection hidden="1"/>
    </xf>
    <xf numFmtId="177" fontId="36" fillId="0" borderId="36" xfId="0" applyNumberFormat="1" applyFont="1" applyFill="1" applyBorder="1" applyAlignment="1" applyProtection="1">
      <alignment horizontal="center" vertical="center" wrapText="1" shrinkToFit="1"/>
      <protection hidden="1"/>
    </xf>
    <xf numFmtId="177" fontId="36" fillId="0" borderId="38" xfId="0" applyNumberFormat="1" applyFont="1" applyFill="1" applyBorder="1" applyAlignment="1" applyProtection="1">
      <alignment horizontal="centerContinuous" vertical="center" shrinkToFit="1"/>
      <protection hidden="1"/>
    </xf>
    <xf numFmtId="177" fontId="36" fillId="0" borderId="39" xfId="0" applyNumberFormat="1" applyFont="1" applyFill="1" applyBorder="1" applyAlignment="1" applyProtection="1">
      <alignment horizontal="centerContinuous" vertical="center" shrinkToFit="1"/>
      <protection hidden="1"/>
    </xf>
    <xf numFmtId="179" fontId="36" fillId="0" borderId="0" xfId="0" applyNumberFormat="1" applyFont="1" applyFill="1" applyBorder="1" applyAlignment="1" applyProtection="1">
      <alignment horizontal="right" vertical="center" shrinkToFit="1"/>
      <protection hidden="1"/>
    </xf>
    <xf numFmtId="179" fontId="36" fillId="0" borderId="0" xfId="0" applyNumberFormat="1" applyFont="1" applyFill="1" applyAlignment="1" applyProtection="1">
      <alignment horizontal="right" vertical="center" shrinkToFit="1"/>
      <protection hidden="1"/>
    </xf>
    <xf numFmtId="179" fontId="37" fillId="0" borderId="16" xfId="0" applyNumberFormat="1" applyFont="1" applyFill="1" applyBorder="1" applyAlignment="1" applyProtection="1">
      <alignment horizontal="right" vertical="center" shrinkToFit="1"/>
      <protection hidden="1"/>
    </xf>
    <xf numFmtId="177" fontId="36" fillId="0" borderId="36" xfId="0" applyNumberFormat="1" applyFont="1" applyFill="1" applyBorder="1" applyAlignment="1" applyProtection="1">
      <alignment horizontal="centerContinuous" vertical="center" shrinkToFit="1"/>
      <protection hidden="1"/>
    </xf>
    <xf numFmtId="177" fontId="36" fillId="0" borderId="22" xfId="0" applyNumberFormat="1" applyFont="1" applyFill="1" applyBorder="1" applyAlignment="1" applyProtection="1">
      <alignment horizontal="centerContinuous" vertical="center" shrinkToFit="1"/>
      <protection hidden="1"/>
    </xf>
    <xf numFmtId="177" fontId="36" fillId="0" borderId="20" xfId="0" applyNumberFormat="1" applyFont="1" applyFill="1" applyBorder="1" applyAlignment="1" applyProtection="1">
      <alignment horizontal="centerContinuous" vertical="center" shrinkToFit="1"/>
      <protection hidden="1"/>
    </xf>
    <xf numFmtId="177" fontId="36" fillId="0" borderId="21" xfId="0" applyNumberFormat="1" applyFont="1" applyFill="1" applyBorder="1" applyAlignment="1" applyProtection="1">
      <alignment horizontal="centerContinuous" vertical="center" shrinkToFit="1"/>
      <protection hidden="1"/>
    </xf>
    <xf numFmtId="177" fontId="36" fillId="0" borderId="18" xfId="0" applyNumberFormat="1" applyFont="1" applyFill="1" applyBorder="1" applyAlignment="1" applyProtection="1">
      <alignment horizontal="centerContinuous" vertical="center" wrapText="1" shrinkToFit="1"/>
      <protection hidden="1"/>
    </xf>
    <xf numFmtId="177" fontId="41" fillId="0" borderId="0" xfId="0" applyNumberFormat="1" applyFont="1" applyFill="1" applyAlignment="1" applyProtection="1">
      <alignment vertical="center" shrinkToFit="1"/>
      <protection hidden="1"/>
    </xf>
    <xf numFmtId="177" fontId="39" fillId="0" borderId="18" xfId="0" applyNumberFormat="1" applyFont="1" applyFill="1" applyBorder="1" applyAlignment="1" applyProtection="1">
      <alignment vertical="center"/>
      <protection hidden="1"/>
    </xf>
    <xf numFmtId="177" fontId="36" fillId="0" borderId="18" xfId="0" applyNumberFormat="1" applyFont="1" applyFill="1" applyBorder="1" applyAlignment="1" applyProtection="1">
      <alignment vertical="center" shrinkToFit="1"/>
      <protection hidden="1"/>
    </xf>
    <xf numFmtId="177" fontId="39" fillId="0" borderId="18" xfId="0" applyNumberFormat="1" applyFont="1" applyFill="1" applyBorder="1" applyAlignment="1" applyProtection="1">
      <alignment vertical="center" shrinkToFit="1"/>
      <protection hidden="1"/>
    </xf>
    <xf numFmtId="177" fontId="36" fillId="0" borderId="40" xfId="0" applyNumberFormat="1" applyFont="1" applyFill="1" applyBorder="1" applyAlignment="1" applyProtection="1">
      <alignment vertical="center" shrinkToFit="1"/>
      <protection hidden="1"/>
    </xf>
    <xf numFmtId="177" fontId="36" fillId="0" borderId="41" xfId="0" applyNumberFormat="1" applyFont="1" applyFill="1" applyBorder="1" applyAlignment="1" applyProtection="1">
      <alignment vertical="center" shrinkToFit="1"/>
      <protection hidden="1"/>
    </xf>
    <xf numFmtId="177" fontId="36" fillId="0" borderId="28" xfId="0" applyNumberFormat="1" applyFont="1" applyFill="1" applyBorder="1" applyAlignment="1" applyProtection="1">
      <alignment horizontal="centerContinuous" vertical="center" shrinkToFit="1"/>
      <protection hidden="1"/>
    </xf>
    <xf numFmtId="177" fontId="36" fillId="0" borderId="40" xfId="0" applyNumberFormat="1" applyFont="1" applyFill="1" applyBorder="1" applyAlignment="1" applyProtection="1">
      <alignment horizontal="centerContinuous" vertical="center" shrinkToFit="1"/>
      <protection hidden="1"/>
    </xf>
    <xf numFmtId="177" fontId="36" fillId="0" borderId="42" xfId="0" applyNumberFormat="1" applyFont="1" applyFill="1" applyBorder="1" applyAlignment="1" applyProtection="1">
      <alignment horizontal="centerContinuous" vertical="center" shrinkToFit="1"/>
      <protection hidden="1"/>
    </xf>
    <xf numFmtId="177" fontId="36" fillId="0" borderId="0" xfId="0" applyNumberFormat="1" applyFont="1" applyFill="1" applyBorder="1" applyAlignment="1" applyProtection="1">
      <alignment horizontal="centerContinuous" vertical="center" shrinkToFit="1"/>
      <protection hidden="1"/>
    </xf>
    <xf numFmtId="178" fontId="36" fillId="0" borderId="20" xfId="0" applyNumberFormat="1" applyFont="1" applyFill="1" applyBorder="1" applyAlignment="1" applyProtection="1">
      <alignment vertical="center" shrinkToFit="1"/>
      <protection hidden="1"/>
    </xf>
    <xf numFmtId="177" fontId="36" fillId="0" borderId="20" xfId="0" applyNumberFormat="1" applyFont="1" applyFill="1" applyBorder="1" applyAlignment="1" applyProtection="1">
      <alignment vertical="center" shrinkToFit="1"/>
      <protection hidden="1"/>
    </xf>
    <xf numFmtId="179" fontId="36" fillId="0" borderId="20" xfId="0" applyNumberFormat="1" applyFont="1" applyFill="1" applyBorder="1" applyAlignment="1" applyProtection="1">
      <alignment vertical="center" shrinkToFit="1"/>
      <protection hidden="1"/>
    </xf>
    <xf numFmtId="177" fontId="36" fillId="0" borderId="25" xfId="0" applyNumberFormat="1" applyFont="1" applyFill="1" applyBorder="1" applyAlignment="1" applyProtection="1">
      <alignment vertical="center" shrinkToFit="1"/>
      <protection hidden="1"/>
    </xf>
    <xf numFmtId="178" fontId="36" fillId="0" borderId="0" xfId="0" applyNumberFormat="1" applyFont="1" applyFill="1" applyBorder="1" applyAlignment="1" applyProtection="1">
      <alignment vertical="center" shrinkToFit="1"/>
      <protection hidden="1"/>
    </xf>
    <xf numFmtId="179" fontId="36" fillId="0" borderId="0" xfId="0" applyNumberFormat="1" applyFont="1" applyFill="1" applyBorder="1" applyAlignment="1" applyProtection="1">
      <alignment vertical="center" shrinkToFit="1"/>
      <protection hidden="1"/>
    </xf>
    <xf numFmtId="177" fontId="40" fillId="0" borderId="0" xfId="0" applyNumberFormat="1" applyFont="1" applyFill="1" applyAlignment="1" applyProtection="1">
      <alignment vertical="center"/>
      <protection hidden="1"/>
    </xf>
    <xf numFmtId="177" fontId="36" fillId="25" borderId="26" xfId="0" applyNumberFormat="1" applyFont="1" applyFill="1" applyBorder="1" applyAlignment="1" applyProtection="1">
      <alignment horizontal="centerContinuous" vertical="center" shrinkToFit="1"/>
      <protection hidden="1"/>
    </xf>
    <xf numFmtId="177" fontId="37" fillId="0" borderId="0" xfId="0" applyNumberFormat="1" applyFont="1" applyFill="1" applyAlignment="1" applyProtection="1">
      <alignment horizontal="distributed" vertical="center" shrinkToFit="1"/>
      <protection hidden="1"/>
    </xf>
    <xf numFmtId="177" fontId="36" fillId="0" borderId="0" xfId="0" applyNumberFormat="1" applyFont="1" applyFill="1" applyAlignment="1" applyProtection="1">
      <alignment horizontal="distributed" vertical="center" shrinkToFit="1"/>
      <protection hidden="1"/>
    </xf>
    <xf numFmtId="177" fontId="36" fillId="0" borderId="0" xfId="0" applyNumberFormat="1" applyFont="1" applyFill="1" applyBorder="1" applyAlignment="1" applyProtection="1">
      <alignment horizontal="distributed" vertical="center" shrinkToFit="1"/>
      <protection hidden="1"/>
    </xf>
    <xf numFmtId="177" fontId="37" fillId="0" borderId="40" xfId="0" applyNumberFormat="1" applyFont="1" applyFill="1" applyBorder="1" applyAlignment="1" applyProtection="1">
      <alignment horizontal="distributed" vertical="center" shrinkToFit="1"/>
      <protection hidden="1"/>
    </xf>
    <xf numFmtId="177" fontId="36" fillId="0" borderId="43" xfId="0" applyNumberFormat="1" applyFont="1" applyFill="1" applyBorder="1" applyAlignment="1" applyProtection="1">
      <alignment horizontal="distributed" vertical="center" shrinkToFit="1"/>
      <protection hidden="1"/>
    </xf>
    <xf numFmtId="177" fontId="37" fillId="0" borderId="43" xfId="0" applyNumberFormat="1" applyFont="1" applyFill="1" applyBorder="1" applyAlignment="1" applyProtection="1">
      <alignment horizontal="distributed" vertical="center" shrinkToFit="1"/>
      <protection hidden="1"/>
    </xf>
    <xf numFmtId="177" fontId="36" fillId="0" borderId="44" xfId="0" applyNumberFormat="1" applyFont="1" applyFill="1" applyBorder="1" applyAlignment="1" applyProtection="1">
      <alignment horizontal="distributed" vertical="center" shrinkToFit="1"/>
      <protection hidden="1"/>
    </xf>
    <xf numFmtId="177" fontId="36" fillId="25" borderId="24" xfId="0" applyNumberFormat="1" applyFont="1" applyFill="1" applyBorder="1" applyAlignment="1" applyProtection="1">
      <alignment horizontal="centerContinuous" vertical="center" shrinkToFit="1"/>
      <protection hidden="1"/>
    </xf>
    <xf numFmtId="178" fontId="37" fillId="0" borderId="20" xfId="0" applyNumberFormat="1" applyFont="1" applyFill="1" applyBorder="1" applyAlignment="1" applyProtection="1">
      <alignment vertical="center" shrinkToFit="1"/>
      <protection hidden="1"/>
    </xf>
    <xf numFmtId="178" fontId="37" fillId="0" borderId="0" xfId="0" applyNumberFormat="1" applyFont="1" applyFill="1" applyBorder="1" applyAlignment="1" applyProtection="1">
      <alignment vertical="center" shrinkToFit="1"/>
      <protection hidden="1"/>
    </xf>
    <xf numFmtId="178" fontId="36" fillId="0" borderId="18" xfId="0" applyNumberFormat="1" applyFont="1" applyFill="1" applyBorder="1" applyAlignment="1" applyProtection="1">
      <alignment vertical="center" shrinkToFit="1"/>
      <protection hidden="1"/>
    </xf>
    <xf numFmtId="179" fontId="37" fillId="0" borderId="0" xfId="0" applyNumberFormat="1" applyFont="1" applyFill="1" applyAlignment="1" applyProtection="1">
      <alignment vertical="center" shrinkToFit="1"/>
      <protection hidden="1"/>
    </xf>
    <xf numFmtId="179" fontId="36" fillId="0" borderId="0" xfId="0" applyNumberFormat="1" applyFont="1" applyFill="1" applyAlignment="1" applyProtection="1">
      <alignment vertical="center" shrinkToFit="1"/>
      <protection hidden="1"/>
    </xf>
    <xf numFmtId="179" fontId="37" fillId="0" borderId="0" xfId="0" applyNumberFormat="1" applyFont="1" applyFill="1" applyBorder="1" applyAlignment="1" applyProtection="1">
      <alignment vertical="center" shrinkToFit="1"/>
      <protection hidden="1"/>
    </xf>
    <xf numFmtId="179" fontId="36" fillId="0" borderId="18" xfId="0" applyNumberFormat="1" applyFont="1" applyFill="1" applyBorder="1" applyAlignment="1" applyProtection="1">
      <alignment vertical="center" shrinkToFit="1"/>
      <protection hidden="1"/>
    </xf>
    <xf numFmtId="0" fontId="36" fillId="0" borderId="0" xfId="0" applyNumberFormat="1" applyFont="1" applyFill="1" applyAlignment="1" applyProtection="1">
      <alignment vertical="center" shrinkToFit="1"/>
      <protection hidden="1"/>
    </xf>
    <xf numFmtId="177" fontId="36" fillId="25" borderId="15" xfId="0" applyNumberFormat="1" applyFont="1" applyFill="1" applyBorder="1" applyAlignment="1" applyProtection="1">
      <alignment horizontal="centerContinuous" vertical="center" shrinkToFit="1"/>
      <protection hidden="1"/>
    </xf>
    <xf numFmtId="177" fontId="36" fillId="25" borderId="16" xfId="0" applyNumberFormat="1" applyFont="1" applyFill="1" applyBorder="1" applyAlignment="1" applyProtection="1">
      <alignment horizontal="centerContinuous" vertical="center" shrinkToFit="1"/>
      <protection hidden="1"/>
    </xf>
    <xf numFmtId="177" fontId="36" fillId="0" borderId="40" xfId="0" applyNumberFormat="1" applyFont="1" applyFill="1" applyBorder="1" applyAlignment="1" applyProtection="1">
      <alignment horizontal="center" vertical="center" shrinkToFit="1"/>
      <protection hidden="1"/>
    </xf>
    <xf numFmtId="177" fontId="37" fillId="0" borderId="18" xfId="0" applyNumberFormat="1" applyFont="1" applyFill="1" applyBorder="1" applyAlignment="1" applyProtection="1">
      <alignment horizontal="center" vertical="center" shrinkToFit="1"/>
      <protection hidden="1"/>
    </xf>
    <xf numFmtId="177" fontId="36" fillId="25" borderId="30" xfId="0" applyNumberFormat="1" applyFont="1" applyFill="1" applyBorder="1" applyAlignment="1" applyProtection="1">
      <alignment horizontal="centerContinuous" vertical="center" shrinkToFit="1"/>
      <protection hidden="1"/>
    </xf>
    <xf numFmtId="177" fontId="36" fillId="0" borderId="20" xfId="0" applyNumberFormat="1" applyFont="1" applyFill="1" applyBorder="1" applyAlignment="1" applyProtection="1">
      <alignment horizontal="right" vertical="center" shrinkToFit="1"/>
      <protection hidden="1"/>
    </xf>
    <xf numFmtId="177" fontId="37" fillId="0" borderId="25" xfId="0" applyNumberFormat="1" applyFont="1" applyFill="1" applyBorder="1" applyAlignment="1" applyProtection="1">
      <alignment horizontal="right" vertical="center" shrinkToFit="1"/>
      <protection hidden="1"/>
    </xf>
    <xf numFmtId="178" fontId="36" fillId="0" borderId="0" xfId="0" applyNumberFormat="1" applyFont="1" applyFill="1" applyBorder="1" applyAlignment="1" applyProtection="1">
      <alignment horizontal="right" vertical="center" shrinkToFit="1"/>
      <protection hidden="1"/>
    </xf>
    <xf numFmtId="178" fontId="37" fillId="0" borderId="18" xfId="0" applyNumberFormat="1" applyFont="1" applyFill="1" applyBorder="1" applyAlignment="1" applyProtection="1">
      <alignment horizontal="right" vertical="center" shrinkToFit="1"/>
      <protection hidden="1"/>
    </xf>
    <xf numFmtId="177" fontId="37" fillId="0" borderId="18" xfId="0" applyNumberFormat="1" applyFont="1" applyFill="1" applyBorder="1" applyAlignment="1" applyProtection="1">
      <alignment horizontal="right" vertical="center" shrinkToFit="1"/>
      <protection hidden="1"/>
    </xf>
    <xf numFmtId="40" fontId="36" fillId="0" borderId="0" xfId="1114" applyNumberFormat="1" applyFont="1" applyFill="1" applyBorder="1" applyAlignment="1" applyProtection="1">
      <alignment horizontal="right" vertical="center" shrinkToFit="1"/>
      <protection hidden="1"/>
    </xf>
    <xf numFmtId="177" fontId="36" fillId="0" borderId="18" xfId="0" applyNumberFormat="1" applyFont="1" applyFill="1" applyBorder="1" applyAlignment="1" applyProtection="1">
      <alignment vertical="center"/>
      <protection hidden="1"/>
    </xf>
    <xf numFmtId="177" fontId="36" fillId="25" borderId="40" xfId="0" applyNumberFormat="1" applyFont="1" applyFill="1" applyBorder="1" applyAlignment="1" applyProtection="1">
      <alignment horizontal="center" vertical="center" shrinkToFit="1"/>
      <protection hidden="1"/>
    </xf>
    <xf numFmtId="177" fontId="36" fillId="25" borderId="17" xfId="0" applyNumberFormat="1" applyFont="1" applyFill="1" applyBorder="1" applyAlignment="1" applyProtection="1">
      <alignment horizontal="center" vertical="center" shrinkToFit="1"/>
      <protection hidden="1"/>
    </xf>
    <xf numFmtId="0" fontId="36" fillId="0" borderId="0" xfId="0" applyNumberFormat="1" applyFont="1" applyFill="1" applyBorder="1" applyAlignment="1" applyProtection="1">
      <alignment horizontal="center" vertical="center" shrinkToFit="1"/>
      <protection hidden="1"/>
    </xf>
    <xf numFmtId="0" fontId="36" fillId="0" borderId="0" xfId="0" applyNumberFormat="1" applyFont="1" applyFill="1" applyAlignment="1" applyProtection="1">
      <alignment horizontal="center" vertical="center" shrinkToFit="1"/>
      <protection hidden="1"/>
    </xf>
    <xf numFmtId="0" fontId="36" fillId="0" borderId="40" xfId="0" applyNumberFormat="1" applyFont="1" applyFill="1" applyBorder="1" applyAlignment="1" applyProtection="1">
      <alignment horizontal="center" vertical="center" shrinkToFit="1"/>
      <protection hidden="1"/>
    </xf>
    <xf numFmtId="0" fontId="37" fillId="0" borderId="18" xfId="0" applyNumberFormat="1" applyFont="1" applyFill="1" applyBorder="1" applyAlignment="1" applyProtection="1">
      <alignment horizontal="center" vertical="center" shrinkToFit="1"/>
      <protection hidden="1"/>
    </xf>
    <xf numFmtId="177" fontId="36" fillId="25" borderId="28" xfId="0" applyNumberFormat="1" applyFont="1" applyFill="1" applyBorder="1" applyAlignment="1" applyProtection="1">
      <alignment horizontal="centerContinuous" vertical="center" shrinkToFit="1"/>
      <protection hidden="1"/>
    </xf>
    <xf numFmtId="177" fontId="36" fillId="25" borderId="29" xfId="0" applyNumberFormat="1" applyFont="1" applyFill="1" applyBorder="1" applyAlignment="1" applyProtection="1">
      <alignment horizontal="centerContinuous" vertical="center" shrinkToFit="1"/>
      <protection hidden="1"/>
    </xf>
    <xf numFmtId="178" fontId="37" fillId="0" borderId="25" xfId="0" applyNumberFormat="1" applyFont="1" applyFill="1" applyBorder="1" applyAlignment="1" applyProtection="1">
      <alignment horizontal="right" vertical="center" shrinkToFit="1"/>
      <protection hidden="1"/>
    </xf>
    <xf numFmtId="177" fontId="36" fillId="25" borderId="10" xfId="0" applyNumberFormat="1" applyFont="1" applyFill="1" applyBorder="1" applyAlignment="1" applyProtection="1">
      <alignment horizontal="centerContinuous" vertical="center" shrinkToFit="1"/>
      <protection hidden="1"/>
    </xf>
    <xf numFmtId="177" fontId="36" fillId="25" borderId="10" xfId="0" applyNumberFormat="1" applyFont="1" applyFill="1" applyBorder="1" applyAlignment="1" applyProtection="1">
      <alignment horizontal="center" vertical="center" shrinkToFit="1"/>
      <protection hidden="1"/>
    </xf>
    <xf numFmtId="177" fontId="36" fillId="0" borderId="18" xfId="0" applyNumberFormat="1" applyFont="1" applyFill="1" applyBorder="1" applyAlignment="1" applyProtection="1">
      <alignment horizontal="right" vertical="center"/>
      <protection hidden="1"/>
    </xf>
    <xf numFmtId="177" fontId="36" fillId="25" borderId="20" xfId="0" applyNumberFormat="1" applyFont="1" applyFill="1" applyBorder="1" applyAlignment="1" applyProtection="1">
      <alignment horizontal="centerContinuous" vertical="center" shrinkToFit="1"/>
      <protection hidden="1"/>
    </xf>
    <xf numFmtId="177" fontId="36" fillId="25" borderId="21" xfId="0" applyNumberFormat="1" applyFont="1" applyFill="1" applyBorder="1" applyAlignment="1" applyProtection="1">
      <alignment horizontal="centerContinuous" vertical="center" shrinkToFit="1"/>
      <protection hidden="1"/>
    </xf>
    <xf numFmtId="177" fontId="36" fillId="25" borderId="45" xfId="0" applyNumberFormat="1" applyFont="1" applyFill="1" applyBorder="1" applyAlignment="1" applyProtection="1">
      <alignment horizontal="centerContinuous" vertical="center" shrinkToFit="1"/>
      <protection hidden="1"/>
    </xf>
    <xf numFmtId="177" fontId="36" fillId="25" borderId="19" xfId="0" applyNumberFormat="1" applyFont="1" applyFill="1" applyBorder="1" applyAlignment="1" applyProtection="1">
      <alignment horizontal="centerContinuous" vertical="center" shrinkToFit="1"/>
      <protection hidden="1"/>
    </xf>
    <xf numFmtId="177" fontId="36" fillId="25" borderId="15" xfId="0" applyNumberFormat="1" applyFont="1" applyFill="1" applyBorder="1" applyAlignment="1" applyProtection="1">
      <alignment horizontal="center" vertical="center" shrinkToFit="1"/>
      <protection hidden="1"/>
    </xf>
    <xf numFmtId="177" fontId="36" fillId="25" borderId="16" xfId="0" applyNumberFormat="1" applyFont="1" applyFill="1" applyBorder="1" applyAlignment="1" applyProtection="1">
      <alignment horizontal="center" vertical="center" shrinkToFit="1"/>
      <protection hidden="1"/>
    </xf>
    <xf numFmtId="177" fontId="36" fillId="0" borderId="40" xfId="0" applyNumberFormat="1" applyFont="1" applyFill="1" applyBorder="1" applyAlignment="1" applyProtection="1">
      <alignment horizontal="distributed" vertical="center" shrinkToFit="1"/>
      <protection hidden="1"/>
    </xf>
    <xf numFmtId="177" fontId="36" fillId="0" borderId="33" xfId="0" applyNumberFormat="1" applyFont="1" applyFill="1" applyBorder="1" applyAlignment="1" applyProtection="1">
      <alignment horizontal="distributed" vertical="center" shrinkToFit="1"/>
      <protection hidden="1"/>
    </xf>
    <xf numFmtId="178" fontId="36" fillId="0" borderId="18" xfId="0" applyNumberFormat="1" applyFont="1" applyFill="1" applyBorder="1" applyAlignment="1" applyProtection="1">
      <alignment horizontal="right" vertical="center" shrinkToFit="1"/>
      <protection hidden="1"/>
    </xf>
    <xf numFmtId="177" fontId="36" fillId="25" borderId="30" xfId="0" applyNumberFormat="1" applyFont="1" applyFill="1" applyBorder="1" applyAlignment="1" applyProtection="1">
      <alignment horizontal="center" vertical="center" shrinkToFit="1"/>
      <protection hidden="1"/>
    </xf>
    <xf numFmtId="177" fontId="40" fillId="25" borderId="16" xfId="0" applyNumberFormat="1" applyFont="1" applyFill="1" applyBorder="1" applyAlignment="1" applyProtection="1">
      <alignment vertical="center"/>
      <protection hidden="1"/>
    </xf>
    <xf numFmtId="177" fontId="36" fillId="0" borderId="15" xfId="0" applyNumberFormat="1" applyFont="1" applyFill="1" applyBorder="1" applyAlignment="1" applyProtection="1">
      <alignment vertical="center"/>
      <protection hidden="1"/>
    </xf>
    <xf numFmtId="0" fontId="32" fillId="0" borderId="0" xfId="576" applyFont="1" applyFill="1" applyBorder="1" applyAlignment="1" applyProtection="1">
      <alignment horizontal="center" vertical="center"/>
      <protection hidden="1"/>
    </xf>
    <xf numFmtId="177" fontId="36" fillId="25" borderId="19" xfId="0" applyNumberFormat="1" applyFont="1" applyFill="1" applyBorder="1" applyAlignment="1" applyProtection="1">
      <alignment horizontal="center" vertical="center" shrinkToFit="1"/>
      <protection hidden="1"/>
    </xf>
    <xf numFmtId="177" fontId="36" fillId="25" borderId="21" xfId="0" applyNumberFormat="1" applyFont="1" applyFill="1" applyBorder="1" applyAlignment="1" applyProtection="1">
      <alignment horizontal="center" vertical="center" shrinkToFit="1"/>
      <protection hidden="1"/>
    </xf>
    <xf numFmtId="177" fontId="37" fillId="0" borderId="25" xfId="0" applyNumberFormat="1" applyFont="1" applyFill="1" applyBorder="1" applyAlignment="1" applyProtection="1">
      <alignment vertical="center" shrinkToFit="1"/>
      <protection hidden="1"/>
    </xf>
    <xf numFmtId="177" fontId="37" fillId="0" borderId="18" xfId="0" applyNumberFormat="1" applyFont="1" applyFill="1" applyBorder="1" applyAlignment="1" applyProtection="1">
      <alignment vertical="center" shrinkToFit="1"/>
      <protection hidden="1"/>
    </xf>
    <xf numFmtId="177" fontId="36" fillId="25" borderId="45" xfId="0" applyNumberFormat="1" applyFont="1" applyFill="1" applyBorder="1" applyAlignment="1" applyProtection="1">
      <alignment horizontal="center" vertical="center" shrinkToFit="1"/>
      <protection hidden="1"/>
    </xf>
    <xf numFmtId="177" fontId="36" fillId="25" borderId="29" xfId="0" applyNumberFormat="1" applyFont="1" applyFill="1" applyBorder="1" applyAlignment="1" applyProtection="1">
      <alignment horizontal="center" vertical="center" shrinkToFit="1"/>
      <protection hidden="1"/>
    </xf>
    <xf numFmtId="178" fontId="36" fillId="0" borderId="0" xfId="0" applyNumberFormat="1" applyFont="1" applyFill="1" applyAlignment="1" applyProtection="1">
      <alignment vertical="center" shrinkToFit="1"/>
      <protection hidden="1"/>
    </xf>
    <xf numFmtId="178" fontId="37" fillId="0" borderId="18" xfId="0" applyNumberFormat="1" applyFont="1" applyFill="1" applyBorder="1" applyAlignment="1" applyProtection="1">
      <alignment vertical="center" shrinkToFit="1"/>
      <protection hidden="1"/>
    </xf>
    <xf numFmtId="177" fontId="36" fillId="25" borderId="29" xfId="0" applyNumberFormat="1" applyFont="1" applyFill="1" applyBorder="1" applyAlignment="1" applyProtection="1">
      <alignment horizontal="center" vertical="center" wrapText="1" shrinkToFit="1"/>
      <protection hidden="1"/>
    </xf>
    <xf numFmtId="177" fontId="36" fillId="0" borderId="0" xfId="0" applyNumberFormat="1" applyFont="1" applyFill="1" applyAlignment="1" applyProtection="1">
      <alignment horizontal="right" vertical="center"/>
      <protection hidden="1"/>
    </xf>
    <xf numFmtId="177" fontId="36" fillId="25" borderId="21" xfId="0" applyNumberFormat="1" applyFont="1" applyFill="1" applyBorder="1" applyAlignment="1" applyProtection="1">
      <alignment horizontal="center" vertical="center" wrapText="1" shrinkToFit="1"/>
      <protection hidden="1"/>
    </xf>
    <xf numFmtId="178" fontId="36" fillId="0" borderId="0" xfId="0" applyNumberFormat="1" applyFont="1" applyFill="1" applyAlignment="1" applyProtection="1">
      <alignment horizontal="right" vertical="center" shrinkToFit="1"/>
      <protection hidden="1"/>
    </xf>
    <xf numFmtId="177" fontId="37" fillId="0" borderId="20" xfId="0" applyNumberFormat="1" applyFont="1" applyFill="1" applyBorder="1" applyAlignment="1" applyProtection="1">
      <alignment horizontal="center" vertical="center" shrinkToFit="1"/>
      <protection hidden="1"/>
    </xf>
    <xf numFmtId="177" fontId="36" fillId="0" borderId="46" xfId="0" applyNumberFormat="1" applyFont="1" applyFill="1" applyBorder="1" applyAlignment="1" applyProtection="1">
      <alignment horizontal="center" vertical="center" shrinkToFit="1"/>
      <protection hidden="1"/>
    </xf>
    <xf numFmtId="177" fontId="37" fillId="0" borderId="20" xfId="0" applyNumberFormat="1" applyFont="1" applyFill="1" applyBorder="1" applyAlignment="1" applyProtection="1">
      <alignment horizontal="right" vertical="center" shrinkToFit="1"/>
      <protection hidden="1"/>
    </xf>
    <xf numFmtId="177" fontId="36" fillId="0" borderId="25" xfId="0" applyNumberFormat="1" applyFont="1" applyBorder="1" applyAlignment="1" applyProtection="1">
      <alignment horizontal="right" vertical="center" shrinkToFit="1"/>
      <protection hidden="1"/>
    </xf>
    <xf numFmtId="177" fontId="37" fillId="0" borderId="0" xfId="0" applyNumberFormat="1" applyFont="1" applyFill="1" applyBorder="1" applyAlignment="1" applyProtection="1">
      <alignment horizontal="right" vertical="center" shrinkToFit="1"/>
      <protection hidden="1"/>
    </xf>
    <xf numFmtId="177" fontId="36" fillId="0" borderId="18" xfId="0" applyNumberFormat="1" applyFont="1" applyBorder="1" applyAlignment="1" applyProtection="1">
      <alignment horizontal="right" vertical="center" shrinkToFit="1"/>
      <protection hidden="1"/>
    </xf>
    <xf numFmtId="177" fontId="37" fillId="0" borderId="0" xfId="0" applyNumberFormat="1" applyFont="1" applyFill="1" applyBorder="1" applyAlignment="1" applyProtection="1">
      <alignment horizontal="distributed" vertical="center" shrinkToFit="1"/>
      <protection hidden="1"/>
    </xf>
    <xf numFmtId="177" fontId="36" fillId="0" borderId="18" xfId="0" applyNumberFormat="1" applyFont="1" applyFill="1" applyBorder="1" applyAlignment="1" applyProtection="1">
      <alignment horizontal="distributed" vertical="center" shrinkToFit="1"/>
      <protection hidden="1"/>
    </xf>
    <xf numFmtId="177" fontId="37" fillId="0" borderId="20" xfId="0" applyNumberFormat="1" applyFont="1" applyFill="1" applyBorder="1" applyAlignment="1" applyProtection="1">
      <alignment vertical="center" shrinkToFit="1"/>
      <protection hidden="1"/>
    </xf>
    <xf numFmtId="178" fontId="36" fillId="25" borderId="45" xfId="0" applyNumberFormat="1" applyFont="1" applyFill="1" applyBorder="1" applyAlignment="1" applyProtection="1">
      <alignment horizontal="center" vertical="center" shrinkToFit="1"/>
      <protection hidden="1"/>
    </xf>
    <xf numFmtId="178" fontId="36" fillId="25" borderId="29" xfId="0" applyNumberFormat="1" applyFont="1" applyFill="1" applyBorder="1" applyAlignment="1" applyProtection="1">
      <alignment horizontal="center" vertical="center" shrinkToFit="1"/>
      <protection hidden="1"/>
    </xf>
    <xf numFmtId="178" fontId="37" fillId="0" borderId="0" xfId="440" applyNumberFormat="1" applyFont="1" applyFill="1" applyAlignment="1" applyProtection="1">
      <alignment vertical="center" shrinkToFit="1"/>
      <protection hidden="1"/>
    </xf>
    <xf numFmtId="178" fontId="37" fillId="0" borderId="0" xfId="440" applyNumberFormat="1" applyFont="1" applyFill="1" applyAlignment="1" applyProtection="1">
      <alignment horizontal="right" vertical="center" shrinkToFit="1"/>
      <protection hidden="1"/>
    </xf>
    <xf numFmtId="177" fontId="36" fillId="25" borderId="42" xfId="0" applyNumberFormat="1" applyFont="1" applyFill="1" applyBorder="1" applyAlignment="1" applyProtection="1">
      <alignment horizontal="centerContinuous" vertical="center" shrinkToFit="1"/>
      <protection hidden="1"/>
    </xf>
    <xf numFmtId="177" fontId="36" fillId="25" borderId="39" xfId="0" applyNumberFormat="1" applyFont="1" applyFill="1" applyBorder="1" applyAlignment="1" applyProtection="1">
      <alignment horizontal="centerContinuous" vertical="center" shrinkToFit="1"/>
      <protection hidden="1"/>
    </xf>
    <xf numFmtId="0" fontId="0" fillId="0" borderId="0" xfId="0" applyBorder="1"/>
    <xf numFmtId="177" fontId="36" fillId="0" borderId="16" xfId="0" applyNumberFormat="1" applyFont="1" applyFill="1" applyBorder="1" applyAlignment="1" applyProtection="1">
      <alignment vertical="center" shrinkToFit="1"/>
      <protection hidden="1"/>
    </xf>
    <xf numFmtId="177" fontId="42" fillId="0" borderId="0" xfId="1113" applyNumberFormat="1" applyFont="1" applyFill="1" applyAlignment="1" applyProtection="1">
      <alignment vertical="center" shrinkToFit="1"/>
      <protection hidden="1"/>
    </xf>
    <xf numFmtId="177" fontId="36" fillId="25" borderId="26" xfId="0" applyNumberFormat="1" applyFont="1" applyFill="1" applyBorder="1" applyAlignment="1" applyProtection="1">
      <alignment horizontal="center" vertical="center"/>
      <protection hidden="1"/>
    </xf>
    <xf numFmtId="177" fontId="36" fillId="0" borderId="0" xfId="0" applyNumberFormat="1" applyFont="1" applyFill="1" applyBorder="1" applyAlignment="1" applyProtection="1">
      <alignment horizontal="center" vertical="center"/>
      <protection hidden="1"/>
    </xf>
    <xf numFmtId="177" fontId="36" fillId="0" borderId="16" xfId="0" applyNumberFormat="1" applyFont="1" applyFill="1" applyBorder="1" applyAlignment="1" applyProtection="1">
      <alignment horizontal="center" vertical="center"/>
      <protection hidden="1"/>
    </xf>
    <xf numFmtId="177" fontId="36" fillId="0" borderId="18" xfId="0" applyNumberFormat="1" applyFont="1" applyFill="1" applyBorder="1" applyAlignment="1" applyProtection="1">
      <alignment horizontal="center" vertical="center"/>
      <protection hidden="1"/>
    </xf>
    <xf numFmtId="177" fontId="40" fillId="0" borderId="0" xfId="0" applyNumberFormat="1" applyFont="1" applyFill="1" applyBorder="1" applyAlignment="1" applyProtection="1">
      <alignment horizontal="center" vertical="center"/>
      <protection hidden="1"/>
    </xf>
    <xf numFmtId="177" fontId="36" fillId="0" borderId="0" xfId="0" applyNumberFormat="1" applyFont="1" applyFill="1" applyAlignment="1" applyProtection="1">
      <alignment horizontal="center" vertical="center"/>
      <protection hidden="1"/>
    </xf>
    <xf numFmtId="177" fontId="40" fillId="0" borderId="0" xfId="0" applyNumberFormat="1" applyFont="1" applyFill="1" applyBorder="1" applyAlignment="1" applyProtection="1">
      <alignment vertical="center" shrinkToFit="1"/>
      <protection hidden="1"/>
    </xf>
    <xf numFmtId="177" fontId="36" fillId="25" borderId="42" xfId="0" applyNumberFormat="1" applyFont="1" applyFill="1" applyBorder="1" applyAlignment="1" applyProtection="1">
      <alignment horizontal="center" vertical="center" shrinkToFit="1"/>
      <protection hidden="1"/>
    </xf>
    <xf numFmtId="38" fontId="36" fillId="0" borderId="20" xfId="1114" applyFont="1" applyFill="1" applyBorder="1" applyAlignment="1" applyProtection="1">
      <alignment horizontal="right" vertical="center" shrinkToFit="1"/>
      <protection hidden="1"/>
    </xf>
    <xf numFmtId="38" fontId="36" fillId="0" borderId="21" xfId="1114" applyFont="1" applyFill="1" applyBorder="1" applyAlignment="1" applyProtection="1">
      <alignment horizontal="right" vertical="center" shrinkToFit="1"/>
      <protection hidden="1"/>
    </xf>
    <xf numFmtId="38" fontId="36" fillId="0" borderId="25" xfId="1114" applyFont="1" applyFill="1" applyBorder="1" applyAlignment="1" applyProtection="1">
      <alignment horizontal="right" vertical="center" shrinkToFit="1"/>
      <protection hidden="1"/>
    </xf>
    <xf numFmtId="38" fontId="40" fillId="0" borderId="0" xfId="1114" applyFont="1" applyFill="1" applyBorder="1" applyAlignment="1" applyProtection="1">
      <alignment vertical="center" shrinkToFit="1"/>
      <protection hidden="1"/>
    </xf>
    <xf numFmtId="38" fontId="36" fillId="0" borderId="0" xfId="1114" applyFont="1" applyFill="1" applyBorder="1" applyAlignment="1" applyProtection="1">
      <alignment horizontal="right" vertical="center" shrinkToFit="1"/>
      <protection hidden="1"/>
    </xf>
    <xf numFmtId="38" fontId="36" fillId="0" borderId="16" xfId="1114" applyFont="1" applyFill="1" applyBorder="1" applyAlignment="1" applyProtection="1">
      <alignment horizontal="right" vertical="center" shrinkToFit="1"/>
      <protection hidden="1"/>
    </xf>
    <xf numFmtId="38" fontId="36" fillId="0" borderId="18" xfId="1114" applyFont="1" applyFill="1" applyBorder="1" applyAlignment="1" applyProtection="1">
      <alignment horizontal="right" vertical="center" shrinkToFit="1"/>
      <protection hidden="1"/>
    </xf>
    <xf numFmtId="177" fontId="36" fillId="25" borderId="47" xfId="1114" applyNumberFormat="1" applyFont="1" applyFill="1" applyBorder="1" applyAlignment="1" applyProtection="1">
      <alignment horizontal="centerContinuous" vertical="center" shrinkToFit="1"/>
      <protection hidden="1"/>
    </xf>
    <xf numFmtId="177" fontId="36" fillId="25" borderId="17" xfId="0" applyNumberFormat="1" applyFont="1" applyFill="1" applyBorder="1" applyAlignment="1" applyProtection="1">
      <alignment vertical="center" shrinkToFit="1"/>
      <protection hidden="1"/>
    </xf>
    <xf numFmtId="177" fontId="37" fillId="0" borderId="40" xfId="0" applyNumberFormat="1" applyFont="1" applyFill="1" applyBorder="1" applyAlignment="1" applyProtection="1">
      <alignment horizontal="center" vertical="center" shrinkToFit="1"/>
      <protection hidden="1"/>
    </xf>
    <xf numFmtId="177" fontId="36" fillId="0" borderId="33" xfId="0" applyNumberFormat="1" applyFont="1" applyFill="1" applyBorder="1" applyAlignment="1" applyProtection="1">
      <alignment horizontal="center" vertical="center" shrinkToFit="1"/>
      <protection hidden="1"/>
    </xf>
    <xf numFmtId="177" fontId="37" fillId="0" borderId="0" xfId="0" applyNumberFormat="1" applyFont="1" applyFill="1" applyAlignment="1" applyProtection="1">
      <alignment horizontal="right" vertical="center" shrinkToFit="1"/>
      <protection hidden="1"/>
    </xf>
    <xf numFmtId="177" fontId="36" fillId="25" borderId="47" xfId="0" applyNumberFormat="1" applyFont="1" applyFill="1" applyBorder="1" applyAlignment="1" applyProtection="1">
      <alignment horizontal="center" vertical="center" shrinkToFit="1"/>
      <protection hidden="1"/>
    </xf>
    <xf numFmtId="177" fontId="37" fillId="0" borderId="0" xfId="0" applyNumberFormat="1" applyFont="1" applyFill="1" applyAlignment="1" applyProtection="1">
      <alignment horizontal="center" vertical="center" shrinkToFit="1"/>
      <protection hidden="1"/>
    </xf>
    <xf numFmtId="179" fontId="36" fillId="0" borderId="20" xfId="0" applyNumberFormat="1" applyFont="1" applyFill="1" applyBorder="1" applyAlignment="1" applyProtection="1">
      <alignment horizontal="right" vertical="center" shrinkToFit="1"/>
      <protection hidden="1"/>
    </xf>
    <xf numFmtId="179" fontId="37" fillId="0" borderId="25" xfId="0" applyNumberFormat="1" applyFont="1" applyFill="1" applyBorder="1" applyAlignment="1" applyProtection="1">
      <alignment horizontal="right" vertical="center" shrinkToFit="1"/>
      <protection hidden="1"/>
    </xf>
    <xf numFmtId="179" fontId="37" fillId="0" borderId="18" xfId="0" applyNumberFormat="1" applyFont="1" applyFill="1" applyBorder="1" applyAlignment="1" applyProtection="1">
      <alignment horizontal="right" vertical="center" shrinkToFit="1"/>
      <protection hidden="1"/>
    </xf>
    <xf numFmtId="177" fontId="36" fillId="25" borderId="21" xfId="0" applyNumberFormat="1" applyFont="1" applyFill="1" applyBorder="1" applyAlignment="1" applyProtection="1">
      <alignment vertical="center" shrinkToFit="1"/>
      <protection hidden="1"/>
    </xf>
    <xf numFmtId="177" fontId="36" fillId="25" borderId="26" xfId="590" applyNumberFormat="1" applyFont="1" applyFill="1" applyBorder="1" applyAlignment="1" applyProtection="1">
      <alignment horizontal="center" vertical="center" shrinkToFit="1"/>
      <protection hidden="1"/>
    </xf>
    <xf numFmtId="177" fontId="40" fillId="0" borderId="18" xfId="0" applyNumberFormat="1" applyFont="1" applyFill="1" applyBorder="1" applyAlignment="1" applyProtection="1">
      <alignment vertical="center" shrinkToFit="1"/>
      <protection hidden="1"/>
    </xf>
    <xf numFmtId="178" fontId="36" fillId="0" borderId="25" xfId="0" applyNumberFormat="1" applyFont="1" applyFill="1" applyBorder="1" applyAlignment="1" applyProtection="1">
      <alignment horizontal="right" vertical="center" shrinkToFit="1"/>
      <protection hidden="1"/>
    </xf>
    <xf numFmtId="177" fontId="36" fillId="25" borderId="24" xfId="590" applyNumberFormat="1" applyFont="1" applyFill="1" applyBorder="1" applyAlignment="1" applyProtection="1">
      <alignment horizontal="center" vertical="center" shrinkToFit="1"/>
      <protection hidden="1"/>
    </xf>
    <xf numFmtId="178" fontId="36" fillId="0" borderId="32" xfId="0" applyNumberFormat="1" applyFont="1" applyFill="1" applyBorder="1" applyAlignment="1" applyProtection="1">
      <alignment horizontal="right" vertical="center" shrinkToFit="1"/>
      <protection hidden="1"/>
    </xf>
    <xf numFmtId="178" fontId="36" fillId="0" borderId="48" xfId="590" applyNumberFormat="1" applyFont="1" applyFill="1" applyBorder="1" applyAlignment="1" applyProtection="1">
      <alignment horizontal="right" vertical="center" shrinkToFit="1"/>
      <protection hidden="1"/>
    </xf>
    <xf numFmtId="177" fontId="37" fillId="25" borderId="24" xfId="590" applyNumberFormat="1" applyFont="1" applyFill="1" applyBorder="1" applyAlignment="1" applyProtection="1">
      <alignment horizontal="center" vertical="center" shrinkToFit="1"/>
      <protection hidden="1"/>
    </xf>
    <xf numFmtId="0" fontId="36" fillId="0" borderId="0" xfId="0" applyFont="1" applyFill="1" applyBorder="1" applyAlignment="1">
      <alignment vertical="center" shrinkToFit="1"/>
    </xf>
    <xf numFmtId="177" fontId="36" fillId="0" borderId="0" xfId="0" applyNumberFormat="1" applyFont="1" applyFill="1" applyBorder="1" applyAlignment="1" applyProtection="1">
      <alignment horizontal="left" vertical="center" shrinkToFit="1"/>
      <protection hidden="1"/>
    </xf>
    <xf numFmtId="0" fontId="40" fillId="0" borderId="0" xfId="0" applyFont="1"/>
    <xf numFmtId="177" fontId="36" fillId="25" borderId="0" xfId="0" applyNumberFormat="1" applyFont="1" applyFill="1" applyBorder="1" applyAlignment="1" applyProtection="1">
      <alignment horizontal="centerContinuous" vertical="center" shrinkToFit="1"/>
      <protection hidden="1"/>
    </xf>
    <xf numFmtId="177" fontId="36" fillId="0" borderId="0" xfId="0" applyNumberFormat="1" applyFont="1" applyFill="1" applyBorder="1" applyAlignment="1" applyProtection="1">
      <alignment horizontal="right" vertical="center"/>
      <protection hidden="1"/>
    </xf>
    <xf numFmtId="177" fontId="37" fillId="25" borderId="26" xfId="590" applyNumberFormat="1" applyFont="1" applyFill="1" applyBorder="1" applyAlignment="1" applyProtection="1">
      <alignment horizontal="center" vertical="center" shrinkToFit="1"/>
      <protection hidden="1"/>
    </xf>
    <xf numFmtId="177" fontId="36" fillId="0" borderId="32" xfId="0" applyNumberFormat="1" applyFont="1" applyFill="1" applyBorder="1" applyAlignment="1" applyProtection="1">
      <alignment horizontal="center" vertical="center" shrinkToFit="1"/>
      <protection hidden="1"/>
    </xf>
    <xf numFmtId="177" fontId="36" fillId="0" borderId="32" xfId="0" applyNumberFormat="1" applyFont="1" applyFill="1" applyBorder="1" applyAlignment="1" applyProtection="1">
      <alignment vertical="center" shrinkToFit="1"/>
      <protection hidden="1"/>
    </xf>
    <xf numFmtId="177" fontId="36" fillId="0" borderId="40" xfId="0" quotePrefix="1" applyNumberFormat="1" applyFont="1" applyFill="1" applyBorder="1" applyAlignment="1" applyProtection="1">
      <alignment horizontal="center" vertical="center" shrinkToFit="1"/>
      <protection hidden="1"/>
    </xf>
    <xf numFmtId="177" fontId="37" fillId="0" borderId="40" xfId="0" applyNumberFormat="1" applyFont="1" applyFill="1" applyBorder="1" applyAlignment="1" applyProtection="1">
      <alignment vertical="center" shrinkToFit="1"/>
      <protection hidden="1"/>
    </xf>
    <xf numFmtId="177" fontId="36" fillId="0" borderId="33" xfId="0" applyNumberFormat="1" applyFont="1" applyFill="1" applyBorder="1" applyAlignment="1" applyProtection="1">
      <alignment vertical="center" shrinkToFit="1"/>
      <protection hidden="1"/>
    </xf>
    <xf numFmtId="179" fontId="36" fillId="0" borderId="18" xfId="0" applyNumberFormat="1" applyFont="1" applyFill="1" applyBorder="1" applyAlignment="1" applyProtection="1">
      <alignment horizontal="right" vertical="center" shrinkToFit="1"/>
      <protection hidden="1"/>
    </xf>
    <xf numFmtId="177" fontId="36" fillId="25" borderId="39" xfId="0" applyNumberFormat="1" applyFont="1" applyFill="1" applyBorder="1" applyAlignment="1" applyProtection="1">
      <alignment horizontal="center" vertical="center" shrinkToFit="1"/>
      <protection hidden="1"/>
    </xf>
    <xf numFmtId="177" fontId="37" fillId="0" borderId="32" xfId="0" applyNumberFormat="1" applyFont="1" applyFill="1" applyBorder="1" applyAlignment="1" applyProtection="1">
      <alignment horizontal="right" vertical="center" shrinkToFit="1"/>
      <protection hidden="1"/>
    </xf>
    <xf numFmtId="177" fontId="36" fillId="25" borderId="40" xfId="0" applyNumberFormat="1" applyFont="1" applyFill="1" applyBorder="1" applyAlignment="1" applyProtection="1">
      <alignment horizontal="centerContinuous" vertical="center" shrinkToFit="1"/>
      <protection hidden="1"/>
    </xf>
    <xf numFmtId="177" fontId="36" fillId="25" borderId="17" xfId="0" applyNumberFormat="1" applyFont="1" applyFill="1" applyBorder="1" applyAlignment="1" applyProtection="1">
      <alignment horizontal="centerContinuous" vertical="center" shrinkToFit="1"/>
      <protection hidden="1"/>
    </xf>
    <xf numFmtId="177" fontId="36" fillId="25" borderId="27" xfId="0" applyNumberFormat="1" applyFont="1" applyFill="1" applyBorder="1" applyAlignment="1" applyProtection="1">
      <alignment horizontal="centerContinuous" vertical="center" shrinkToFit="1"/>
      <protection hidden="1"/>
    </xf>
    <xf numFmtId="177" fontId="36" fillId="0" borderId="15" xfId="0" applyNumberFormat="1" applyFont="1" applyFill="1" applyBorder="1" applyAlignment="1" applyProtection="1">
      <alignment vertical="center" shrinkToFit="1"/>
      <protection hidden="1"/>
    </xf>
    <xf numFmtId="177" fontId="36" fillId="25" borderId="38" xfId="0" applyNumberFormat="1" applyFont="1" applyFill="1" applyBorder="1" applyAlignment="1" applyProtection="1">
      <alignment horizontal="centerContinuous" vertical="center" shrinkToFit="1"/>
      <protection hidden="1"/>
    </xf>
    <xf numFmtId="177" fontId="36" fillId="25" borderId="31" xfId="0" applyNumberFormat="1" applyFont="1" applyFill="1" applyBorder="1" applyAlignment="1" applyProtection="1">
      <alignment horizontal="centerContinuous" vertical="center" shrinkToFit="1"/>
      <protection hidden="1"/>
    </xf>
    <xf numFmtId="177" fontId="37" fillId="0" borderId="32" xfId="586" applyNumberFormat="1" applyFont="1" applyFill="1" applyBorder="1" applyAlignment="1" applyProtection="1">
      <alignment vertical="center" shrinkToFit="1"/>
      <protection hidden="1"/>
    </xf>
    <xf numFmtId="177" fontId="36" fillId="25" borderId="29" xfId="0" applyNumberFormat="1" applyFont="1" applyFill="1" applyBorder="1" applyAlignment="1" applyProtection="1">
      <alignment vertical="center" shrinkToFit="1"/>
      <protection hidden="1"/>
    </xf>
    <xf numFmtId="177" fontId="36" fillId="25" borderId="20" xfId="0" applyNumberFormat="1" applyFont="1" applyFill="1" applyBorder="1" applyAlignment="1" applyProtection="1">
      <alignment horizontal="center" vertical="center" shrinkToFit="1"/>
      <protection hidden="1"/>
    </xf>
    <xf numFmtId="180" fontId="37" fillId="0" borderId="0" xfId="0" applyNumberFormat="1" applyFont="1" applyFill="1" applyBorder="1" applyAlignment="1" applyProtection="1">
      <alignment vertical="center" shrinkToFit="1"/>
      <protection hidden="1"/>
    </xf>
    <xf numFmtId="180" fontId="36" fillId="0" borderId="0" xfId="0" applyNumberFormat="1" applyFont="1" applyFill="1" applyBorder="1" applyAlignment="1" applyProtection="1">
      <alignment vertical="center" shrinkToFit="1"/>
      <protection hidden="1"/>
    </xf>
    <xf numFmtId="180" fontId="36" fillId="0" borderId="48" xfId="0" applyNumberFormat="1" applyFont="1" applyFill="1" applyBorder="1" applyAlignment="1" applyProtection="1">
      <alignment vertical="center" shrinkToFit="1"/>
      <protection hidden="1"/>
    </xf>
    <xf numFmtId="177" fontId="36" fillId="25" borderId="22" xfId="0" applyNumberFormat="1" applyFont="1" applyFill="1" applyBorder="1" applyAlignment="1" applyProtection="1">
      <alignment horizontal="centerContinuous" vertical="center" shrinkToFit="1"/>
      <protection hidden="1"/>
    </xf>
    <xf numFmtId="177" fontId="36" fillId="0" borderId="34" xfId="0" applyNumberFormat="1" applyFont="1" applyFill="1" applyBorder="1" applyAlignment="1" applyProtection="1">
      <alignment horizontal="right" vertical="center" shrinkToFit="1"/>
      <protection hidden="1"/>
    </xf>
    <xf numFmtId="177" fontId="36" fillId="0" borderId="35" xfId="0" applyNumberFormat="1" applyFont="1" applyFill="1" applyBorder="1" applyAlignment="1" applyProtection="1">
      <alignment horizontal="right" vertical="center" shrinkToFit="1"/>
      <protection hidden="1"/>
    </xf>
    <xf numFmtId="177" fontId="36" fillId="25" borderId="15" xfId="0" applyNumberFormat="1" applyFont="1" applyFill="1" applyBorder="1" applyAlignment="1" applyProtection="1">
      <alignment horizontal="centerContinuous" vertical="center" wrapText="1" shrinkToFit="1"/>
      <protection hidden="1"/>
    </xf>
    <xf numFmtId="177" fontId="36" fillId="25" borderId="26" xfId="0" applyNumberFormat="1" applyFont="1" applyFill="1" applyBorder="1" applyAlignment="1" applyProtection="1">
      <alignment horizontal="centerContinuous" vertical="center" wrapText="1"/>
      <protection hidden="1"/>
    </xf>
    <xf numFmtId="177" fontId="36" fillId="25" borderId="24" xfId="0" applyNumberFormat="1" applyFont="1" applyFill="1" applyBorder="1" applyAlignment="1" applyProtection="1">
      <alignment horizontal="centerContinuous" vertical="center" wrapText="1"/>
      <protection hidden="1"/>
    </xf>
    <xf numFmtId="177" fontId="36" fillId="25" borderId="49" xfId="0" applyNumberFormat="1" applyFont="1" applyFill="1" applyBorder="1" applyAlignment="1" applyProtection="1">
      <alignment horizontal="center" vertical="center" wrapText="1"/>
      <protection hidden="1"/>
    </xf>
    <xf numFmtId="177" fontId="36" fillId="25" borderId="10" xfId="0" applyNumberFormat="1" applyFont="1" applyFill="1" applyBorder="1" applyAlignment="1" applyProtection="1">
      <alignment vertical="center" shrinkToFit="1"/>
      <protection hidden="1"/>
    </xf>
    <xf numFmtId="177" fontId="36" fillId="25" borderId="45" xfId="0" applyNumberFormat="1" applyFont="1" applyFill="1" applyBorder="1" applyAlignment="1" applyProtection="1">
      <alignment horizontal="center" vertical="center" wrapText="1"/>
      <protection hidden="1"/>
    </xf>
    <xf numFmtId="177" fontId="36" fillId="25" borderId="19" xfId="0" applyNumberFormat="1" applyFont="1" applyFill="1" applyBorder="1" applyAlignment="1" applyProtection="1">
      <alignment horizontal="center" vertical="center" wrapText="1"/>
      <protection hidden="1"/>
    </xf>
    <xf numFmtId="49" fontId="36" fillId="0" borderId="18" xfId="0" applyNumberFormat="1" applyFont="1" applyFill="1" applyBorder="1" applyAlignment="1" applyProtection="1">
      <alignment horizontal="right" vertical="center" shrinkToFit="1"/>
      <protection hidden="1"/>
    </xf>
    <xf numFmtId="177" fontId="36" fillId="25" borderId="50" xfId="0" applyNumberFormat="1" applyFont="1" applyFill="1" applyBorder="1" applyAlignment="1" applyProtection="1">
      <alignment vertical="center" wrapText="1"/>
      <protection hidden="1"/>
    </xf>
    <xf numFmtId="177" fontId="36" fillId="25" borderId="51" xfId="0" applyNumberFormat="1" applyFont="1" applyFill="1" applyBorder="1" applyAlignment="1" applyProtection="1">
      <alignment vertical="center" shrinkToFit="1"/>
      <protection hidden="1"/>
    </xf>
    <xf numFmtId="177" fontId="37" fillId="0" borderId="0" xfId="0" applyNumberFormat="1" applyFont="1" applyFill="1" applyBorder="1" applyAlignment="1" applyProtection="1">
      <alignment horizontal="center" vertical="center" shrinkToFit="1"/>
      <protection hidden="1"/>
    </xf>
    <xf numFmtId="177" fontId="36" fillId="25" borderId="19" xfId="0" applyNumberFormat="1" applyFont="1" applyFill="1" applyBorder="1" applyAlignment="1" applyProtection="1">
      <alignment vertical="center" shrinkToFit="1"/>
      <protection hidden="1"/>
    </xf>
    <xf numFmtId="177" fontId="36" fillId="25" borderId="31" xfId="0" applyNumberFormat="1" applyFont="1" applyFill="1" applyBorder="1" applyAlignment="1" applyProtection="1">
      <alignment horizontal="center" vertical="center" shrinkToFit="1"/>
      <protection hidden="1"/>
    </xf>
    <xf numFmtId="177" fontId="36" fillId="25" borderId="10" xfId="0" applyNumberFormat="1" applyFont="1" applyFill="1" applyBorder="1" applyAlignment="1" applyProtection="1">
      <alignment horizontal="centerContinuous" vertical="center" wrapText="1" shrinkToFit="1"/>
      <protection hidden="1"/>
    </xf>
    <xf numFmtId="177" fontId="36" fillId="25" borderId="38" xfId="0" applyNumberFormat="1" applyFont="1" applyFill="1" applyBorder="1" applyAlignment="1" applyProtection="1">
      <alignment horizontal="center" vertical="center" shrinkToFit="1"/>
      <protection hidden="1"/>
    </xf>
    <xf numFmtId="177" fontId="36" fillId="25" borderId="30" xfId="0" applyNumberFormat="1" applyFont="1" applyFill="1" applyBorder="1" applyAlignment="1" applyProtection="1">
      <alignment horizontal="centerContinuous" vertical="center" wrapText="1" shrinkToFit="1"/>
      <protection hidden="1"/>
    </xf>
    <xf numFmtId="177" fontId="36" fillId="0" borderId="48" xfId="592" applyNumberFormat="1" applyFont="1" applyFill="1" applyBorder="1" applyAlignment="1" applyProtection="1">
      <alignment horizontal="right" vertical="center" shrinkToFit="1"/>
      <protection hidden="1"/>
    </xf>
    <xf numFmtId="177" fontId="36" fillId="25" borderId="30" xfId="0" applyNumberFormat="1" applyFont="1" applyFill="1" applyBorder="1" applyAlignment="1" applyProtection="1">
      <alignment horizontal="center" vertical="center" wrapText="1" shrinkToFit="1"/>
      <protection hidden="1"/>
    </xf>
    <xf numFmtId="177" fontId="36" fillId="25" borderId="10" xfId="0" applyNumberFormat="1" applyFont="1" applyFill="1" applyBorder="1" applyAlignment="1" applyProtection="1">
      <alignment horizontal="center" vertical="center" wrapText="1" shrinkToFit="1"/>
      <protection hidden="1"/>
    </xf>
    <xf numFmtId="177" fontId="36" fillId="25" borderId="19" xfId="0" applyNumberFormat="1" applyFont="1" applyFill="1" applyBorder="1" applyAlignment="1" applyProtection="1">
      <alignment vertical="center" wrapText="1" shrinkToFit="1"/>
      <protection hidden="1"/>
    </xf>
    <xf numFmtId="177" fontId="36" fillId="25" borderId="20" xfId="0" applyNumberFormat="1" applyFont="1" applyFill="1" applyBorder="1" applyAlignment="1" applyProtection="1">
      <alignment vertical="center" shrinkToFit="1"/>
      <protection hidden="1"/>
    </xf>
    <xf numFmtId="177" fontId="36" fillId="25" borderId="26" xfId="0" applyNumberFormat="1" applyFont="1" applyFill="1" applyBorder="1" applyAlignment="1" applyProtection="1">
      <alignment horizontal="center" vertical="center" wrapText="1" shrinkToFit="1"/>
      <protection hidden="1"/>
    </xf>
    <xf numFmtId="177" fontId="36" fillId="25" borderId="0" xfId="0" applyNumberFormat="1" applyFont="1" applyFill="1" applyBorder="1" applyAlignment="1" applyProtection="1">
      <alignment horizontal="center" vertical="center" shrinkToFit="1"/>
      <protection hidden="1"/>
    </xf>
    <xf numFmtId="177" fontId="36" fillId="25" borderId="16" xfId="0" applyNumberFormat="1" applyFont="1" applyFill="1" applyBorder="1" applyAlignment="1" applyProtection="1">
      <alignment horizontal="center" vertical="center" wrapText="1" shrinkToFit="1"/>
      <protection hidden="1"/>
    </xf>
    <xf numFmtId="177" fontId="37" fillId="0" borderId="32" xfId="0" applyNumberFormat="1" applyFont="1" applyFill="1" applyBorder="1" applyAlignment="1" applyProtection="1">
      <alignment vertical="center" wrapText="1" shrinkToFit="1"/>
      <protection hidden="1"/>
    </xf>
    <xf numFmtId="177" fontId="37" fillId="0" borderId="0" xfId="0" applyNumberFormat="1" applyFont="1" applyFill="1" applyBorder="1" applyAlignment="1" applyProtection="1">
      <alignment vertical="center" wrapText="1" shrinkToFit="1"/>
      <protection hidden="1"/>
    </xf>
    <xf numFmtId="177" fontId="37" fillId="0" borderId="0" xfId="0" applyNumberFormat="1" applyFont="1" applyFill="1" applyAlignment="1" applyProtection="1">
      <alignment vertical="center" wrapText="1" shrinkToFit="1"/>
      <protection hidden="1"/>
    </xf>
    <xf numFmtId="177" fontId="36" fillId="25" borderId="22" xfId="0" applyNumberFormat="1" applyFont="1" applyFill="1" applyBorder="1" applyAlignment="1" applyProtection="1">
      <alignment horizontal="center" vertical="center" shrinkToFit="1"/>
      <protection hidden="1"/>
    </xf>
    <xf numFmtId="177" fontId="36" fillId="25" borderId="31" xfId="0" applyNumberFormat="1" applyFont="1" applyFill="1" applyBorder="1" applyAlignment="1" applyProtection="1">
      <alignment horizontal="center" vertical="center" wrapText="1" shrinkToFit="1"/>
      <protection hidden="1"/>
    </xf>
    <xf numFmtId="177" fontId="36" fillId="0" borderId="48" xfId="0" applyNumberFormat="1" applyFont="1" applyFill="1" applyBorder="1" applyAlignment="1" applyProtection="1">
      <alignment vertical="center" shrinkToFit="1"/>
      <protection hidden="1"/>
    </xf>
    <xf numFmtId="177" fontId="40" fillId="0" borderId="18" xfId="0" applyNumberFormat="1" applyFont="1" applyFill="1" applyBorder="1" applyAlignment="1" applyProtection="1">
      <alignment vertical="center"/>
      <protection hidden="1"/>
    </xf>
    <xf numFmtId="177" fontId="37" fillId="0" borderId="32" xfId="0" applyNumberFormat="1" applyFont="1" applyFill="1" applyBorder="1" applyAlignment="1" applyProtection="1">
      <alignment horizontal="distributed" vertical="center" shrinkToFit="1"/>
      <protection hidden="1"/>
    </xf>
    <xf numFmtId="177" fontId="36" fillId="25" borderId="15" xfId="0" applyNumberFormat="1" applyFont="1" applyFill="1" applyBorder="1" applyAlignment="1" applyProtection="1">
      <alignment horizontal="center" vertical="center" wrapText="1" shrinkToFit="1"/>
      <protection hidden="1"/>
    </xf>
    <xf numFmtId="177" fontId="36" fillId="25" borderId="17" xfId="0" applyNumberFormat="1" applyFont="1" applyFill="1" applyBorder="1" applyAlignment="1" applyProtection="1">
      <alignment vertical="center" wrapText="1" shrinkToFit="1"/>
      <protection hidden="1"/>
    </xf>
    <xf numFmtId="177" fontId="36" fillId="0" borderId="0" xfId="0" applyNumberFormat="1" applyFont="1" applyFill="1" applyBorder="1" applyAlignment="1" applyProtection="1">
      <alignment vertical="center" wrapText="1" shrinkToFit="1"/>
      <protection hidden="1"/>
    </xf>
    <xf numFmtId="177" fontId="36" fillId="0" borderId="28" xfId="0" applyNumberFormat="1" applyFont="1" applyFill="1" applyBorder="1" applyAlignment="1" applyProtection="1">
      <alignment vertical="center" shrinkToFit="1"/>
      <protection hidden="1"/>
    </xf>
    <xf numFmtId="177" fontId="37" fillId="0" borderId="28" xfId="0" applyNumberFormat="1" applyFont="1" applyFill="1" applyBorder="1" applyAlignment="1" applyProtection="1">
      <alignment vertical="center" shrinkToFit="1"/>
      <protection hidden="1"/>
    </xf>
    <xf numFmtId="177" fontId="36" fillId="0" borderId="36" xfId="0" applyNumberFormat="1" applyFont="1" applyFill="1" applyBorder="1" applyAlignment="1" applyProtection="1">
      <alignment vertical="center" shrinkToFit="1"/>
      <protection hidden="1"/>
    </xf>
    <xf numFmtId="177" fontId="36" fillId="25" borderId="42" xfId="0" applyNumberFormat="1" applyFont="1" applyFill="1" applyBorder="1" applyAlignment="1" applyProtection="1">
      <alignment horizontal="center" vertical="center" wrapText="1" shrinkToFit="1"/>
      <protection hidden="1"/>
    </xf>
    <xf numFmtId="177" fontId="36" fillId="25" borderId="24" xfId="0" applyNumberFormat="1" applyFont="1" applyFill="1" applyBorder="1" applyAlignment="1" applyProtection="1">
      <alignment horizontal="center" vertical="center" wrapText="1" shrinkToFit="1"/>
      <protection hidden="1"/>
    </xf>
    <xf numFmtId="179" fontId="36" fillId="0" borderId="32" xfId="0" applyNumberFormat="1" applyFont="1" applyFill="1" applyBorder="1" applyAlignment="1" applyProtection="1">
      <alignment horizontal="right" vertical="center" shrinkToFit="1"/>
      <protection hidden="1"/>
    </xf>
    <xf numFmtId="177" fontId="43" fillId="0" borderId="0" xfId="0" applyNumberFormat="1" applyFont="1" applyFill="1" applyAlignment="1" applyProtection="1">
      <alignment vertical="center" shrinkToFit="1"/>
      <protection hidden="1"/>
    </xf>
    <xf numFmtId="177" fontId="37" fillId="25" borderId="42" xfId="590" applyNumberFormat="1" applyFont="1" applyFill="1" applyBorder="1" applyAlignment="1" applyProtection="1">
      <alignment horizontal="center" vertical="center" shrinkToFit="1"/>
      <protection hidden="1"/>
    </xf>
    <xf numFmtId="38" fontId="44" fillId="0" borderId="20" xfId="1114" applyFont="1" applyFill="1" applyBorder="1" applyAlignment="1">
      <alignment vertical="center"/>
    </xf>
    <xf numFmtId="181" fontId="44" fillId="0" borderId="20" xfId="1115" applyNumberFormat="1" applyFont="1" applyFill="1" applyBorder="1" applyAlignment="1">
      <alignment vertical="center"/>
    </xf>
    <xf numFmtId="182" fontId="37" fillId="0" borderId="20" xfId="590" applyNumberFormat="1" applyFont="1" applyFill="1" applyBorder="1" applyAlignment="1" applyProtection="1">
      <alignment horizontal="right" vertical="center" shrinkToFit="1"/>
      <protection hidden="1"/>
    </xf>
    <xf numFmtId="183" fontId="44" fillId="0" borderId="20" xfId="1115" applyNumberFormat="1" applyFont="1" applyFill="1" applyBorder="1" applyAlignment="1">
      <alignment vertical="center"/>
    </xf>
    <xf numFmtId="183" fontId="44" fillId="0" borderId="25" xfId="1115" applyNumberFormat="1" applyFont="1" applyFill="1" applyBorder="1" applyAlignment="1">
      <alignment vertical="center"/>
    </xf>
    <xf numFmtId="38" fontId="40" fillId="0" borderId="0" xfId="1114" applyFont="1" applyFill="1" applyBorder="1" applyAlignment="1">
      <alignment vertical="center"/>
    </xf>
    <xf numFmtId="181" fontId="40" fillId="0" borderId="0" xfId="1115" applyNumberFormat="1" applyFont="1" applyFill="1" applyBorder="1" applyAlignment="1">
      <alignment vertical="center"/>
    </xf>
    <xf numFmtId="182" fontId="36" fillId="0" borderId="0" xfId="590" applyNumberFormat="1" applyFont="1" applyFill="1" applyBorder="1" applyAlignment="1" applyProtection="1">
      <alignment horizontal="right" vertical="center" shrinkToFit="1"/>
      <protection hidden="1"/>
    </xf>
    <xf numFmtId="183" fontId="40" fillId="0" borderId="0" xfId="1115" applyNumberFormat="1" applyFont="1" applyFill="1" applyBorder="1" applyAlignment="1">
      <alignment vertical="center"/>
    </xf>
    <xf numFmtId="183" fontId="40" fillId="0" borderId="18" xfId="1115" applyNumberFormat="1" applyFont="1" applyFill="1" applyBorder="1" applyAlignment="1">
      <alignment vertical="center"/>
    </xf>
    <xf numFmtId="177" fontId="43" fillId="25" borderId="39" xfId="0" applyNumberFormat="1" applyFont="1" applyFill="1" applyBorder="1" applyAlignment="1" applyProtection="1">
      <alignment horizontal="center" vertical="center" shrinkToFit="1"/>
      <protection hidden="1"/>
    </xf>
    <xf numFmtId="177" fontId="43" fillId="0" borderId="40" xfId="590" applyNumberFormat="1" applyFont="1" applyBorder="1" applyAlignment="1" applyProtection="1">
      <alignment horizontal="center" vertical="center" shrinkToFit="1"/>
      <protection hidden="1"/>
    </xf>
    <xf numFmtId="177" fontId="43" fillId="0" borderId="0" xfId="590" applyNumberFormat="1" applyFont="1" applyAlignment="1" applyProtection="1">
      <alignment horizontal="center" vertical="center" shrinkToFit="1"/>
      <protection hidden="1"/>
    </xf>
    <xf numFmtId="177" fontId="43" fillId="0" borderId="48" xfId="590" applyNumberFormat="1" applyFont="1" applyBorder="1" applyAlignment="1" applyProtection="1">
      <alignment horizontal="center" vertical="center" shrinkToFit="1"/>
      <protection hidden="1"/>
    </xf>
    <xf numFmtId="177" fontId="43" fillId="0" borderId="0" xfId="0" applyNumberFormat="1" applyFont="1" applyAlignment="1" applyProtection="1">
      <alignment vertical="center"/>
      <protection hidden="1"/>
    </xf>
    <xf numFmtId="177" fontId="43" fillId="25" borderId="42" xfId="590" applyNumberFormat="1" applyFont="1" applyFill="1" applyBorder="1" applyAlignment="1" applyProtection="1">
      <alignment horizontal="center" vertical="center" shrinkToFit="1"/>
      <protection hidden="1"/>
    </xf>
    <xf numFmtId="177" fontId="43" fillId="0" borderId="20" xfId="0" applyNumberFormat="1" applyFont="1" applyFill="1" applyBorder="1" applyAlignment="1" applyProtection="1">
      <alignment horizontal="right" vertical="center" shrinkToFit="1"/>
      <protection hidden="1"/>
    </xf>
    <xf numFmtId="177" fontId="43" fillId="0" borderId="0" xfId="0" applyNumberFormat="1" applyFont="1" applyFill="1" applyBorder="1" applyAlignment="1" applyProtection="1">
      <alignment horizontal="right" vertical="center" shrinkToFit="1"/>
      <protection hidden="1"/>
    </xf>
    <xf numFmtId="177" fontId="43" fillId="0" borderId="25" xfId="0" applyNumberFormat="1" applyFont="1" applyFill="1" applyBorder="1" applyAlignment="1" applyProtection="1">
      <alignment horizontal="right" vertical="center" shrinkToFit="1"/>
      <protection hidden="1"/>
    </xf>
    <xf numFmtId="177" fontId="43" fillId="25" borderId="42" xfId="590" applyNumberFormat="1" applyFont="1" applyFill="1" applyBorder="1" applyAlignment="1" applyProtection="1">
      <alignment horizontal="center" vertical="center" wrapText="1" shrinkToFit="1"/>
      <protection hidden="1"/>
    </xf>
    <xf numFmtId="177" fontId="43" fillId="0" borderId="48" xfId="0" applyNumberFormat="1" applyFont="1" applyFill="1" applyBorder="1" applyAlignment="1" applyProtection="1">
      <alignment horizontal="right" vertical="center" shrinkToFit="1"/>
      <protection hidden="1"/>
    </xf>
    <xf numFmtId="177" fontId="43" fillId="0" borderId="0" xfId="0" applyNumberFormat="1" applyFont="1" applyFill="1" applyAlignment="1" applyProtection="1">
      <alignment horizontal="right" vertical="center" shrinkToFit="1"/>
      <protection hidden="1"/>
    </xf>
    <xf numFmtId="179" fontId="43" fillId="0" borderId="0" xfId="0" applyNumberFormat="1" applyFont="1" applyAlignment="1" applyProtection="1">
      <alignment horizontal="right" vertical="center" shrinkToFit="1"/>
      <protection hidden="1"/>
    </xf>
    <xf numFmtId="179" fontId="43" fillId="0" borderId="48" xfId="590" applyNumberFormat="1" applyFont="1" applyBorder="1" applyAlignment="1" applyProtection="1">
      <alignment horizontal="right" vertical="center" shrinkToFit="1"/>
      <protection hidden="1"/>
    </xf>
    <xf numFmtId="177" fontId="43" fillId="25" borderId="24" xfId="0" applyNumberFormat="1" applyFont="1" applyFill="1" applyBorder="1" applyAlignment="1" applyProtection="1">
      <alignment horizontal="center" vertical="center" wrapText="1" shrinkToFit="1"/>
      <protection hidden="1"/>
    </xf>
    <xf numFmtId="177" fontId="36" fillId="25" borderId="16" xfId="0" applyNumberFormat="1" applyFont="1" applyFill="1" applyBorder="1" applyAlignment="1" applyProtection="1">
      <alignment vertical="center" shrinkToFit="1"/>
      <protection hidden="1"/>
    </xf>
    <xf numFmtId="177" fontId="37" fillId="0" borderId="0" xfId="633" applyNumberFormat="1" applyFont="1" applyFill="1" applyBorder="1" applyAlignment="1" applyProtection="1">
      <alignment horizontal="left" vertical="center" shrinkToFit="1"/>
      <protection hidden="1"/>
    </xf>
    <xf numFmtId="177" fontId="37" fillId="0" borderId="0" xfId="633" quotePrefix="1" applyNumberFormat="1" applyFont="1" applyFill="1" applyBorder="1" applyAlignment="1" applyProtection="1">
      <alignment horizontal="left" vertical="center" shrinkToFit="1"/>
      <protection hidden="1"/>
    </xf>
    <xf numFmtId="177" fontId="36" fillId="0" borderId="0" xfId="633" quotePrefix="1" applyNumberFormat="1" applyFont="1" applyFill="1" applyBorder="1" applyAlignment="1" applyProtection="1">
      <alignment horizontal="right" vertical="center" shrinkToFit="1"/>
      <protection hidden="1"/>
    </xf>
    <xf numFmtId="177" fontId="37" fillId="0" borderId="0" xfId="633" applyNumberFormat="1" applyFont="1" applyFill="1" applyAlignment="1" applyProtection="1">
      <alignment horizontal="left" vertical="center" shrinkToFit="1"/>
      <protection hidden="1"/>
    </xf>
    <xf numFmtId="177" fontId="37" fillId="0" borderId="32" xfId="633" quotePrefix="1" applyNumberFormat="1" applyFont="1" applyFill="1" applyBorder="1" applyAlignment="1" applyProtection="1">
      <alignment vertical="center" shrinkToFit="1"/>
      <protection hidden="1"/>
    </xf>
    <xf numFmtId="177" fontId="37" fillId="0" borderId="0" xfId="633" quotePrefix="1" applyNumberFormat="1" applyFont="1" applyFill="1" applyBorder="1" applyAlignment="1" applyProtection="1">
      <alignment vertical="center" shrinkToFit="1"/>
      <protection hidden="1"/>
    </xf>
    <xf numFmtId="177" fontId="36" fillId="0" borderId="0" xfId="633" quotePrefix="1" applyNumberFormat="1" applyFont="1" applyFill="1" applyBorder="1" applyAlignment="1" applyProtection="1">
      <alignment vertical="center" shrinkToFit="1"/>
      <protection hidden="1"/>
    </xf>
    <xf numFmtId="177" fontId="36" fillId="0" borderId="0" xfId="633" quotePrefix="1" applyNumberFormat="1" applyFont="1" applyFill="1" applyAlignment="1" applyProtection="1">
      <alignment vertical="center" shrinkToFit="1"/>
      <protection hidden="1"/>
    </xf>
    <xf numFmtId="177" fontId="37" fillId="0" borderId="22" xfId="633" applyNumberFormat="1" applyFont="1" applyFill="1" applyBorder="1" applyAlignment="1" applyProtection="1">
      <alignment horizontal="right" vertical="center" shrinkToFit="1"/>
      <protection hidden="1"/>
    </xf>
    <xf numFmtId="177" fontId="36" fillId="0" borderId="52" xfId="633" applyNumberFormat="1" applyFont="1" applyFill="1" applyBorder="1" applyAlignment="1" applyProtection="1">
      <alignment horizontal="right" vertical="center" shrinkToFit="1"/>
      <protection hidden="1"/>
    </xf>
    <xf numFmtId="177" fontId="37" fillId="0" borderId="0" xfId="703" applyNumberFormat="1" applyFont="1" applyFill="1" applyBorder="1" applyAlignment="1" applyProtection="1">
      <alignment horizontal="left" vertical="center"/>
      <protection hidden="1"/>
    </xf>
    <xf numFmtId="177" fontId="36" fillId="0" borderId="0" xfId="703" applyNumberFormat="1" applyFont="1" applyFill="1" applyBorder="1" applyAlignment="1" applyProtection="1">
      <alignment horizontal="left" vertical="center"/>
      <protection hidden="1"/>
    </xf>
    <xf numFmtId="177" fontId="36" fillId="0" borderId="48" xfId="703" applyNumberFormat="1" applyFont="1" applyFill="1" applyBorder="1" applyAlignment="1" applyProtection="1">
      <alignment horizontal="left" vertical="center"/>
      <protection hidden="1"/>
    </xf>
    <xf numFmtId="49" fontId="36" fillId="0" borderId="0" xfId="703" applyNumberFormat="1" applyFont="1" applyFill="1" applyBorder="1" applyAlignment="1" applyProtection="1">
      <alignment horizontal="left" vertical="center"/>
      <protection hidden="1"/>
    </xf>
    <xf numFmtId="177" fontId="36" fillId="0" borderId="40" xfId="705" applyNumberFormat="1" applyFont="1" applyFill="1" applyBorder="1" applyAlignment="1" applyProtection="1">
      <alignment horizontal="left" vertical="center" shrinkToFit="1"/>
      <protection hidden="1"/>
    </xf>
    <xf numFmtId="177" fontId="37" fillId="0" borderId="40" xfId="705" applyNumberFormat="1" applyFont="1" applyFill="1" applyBorder="1" applyAlignment="1" applyProtection="1">
      <alignment horizontal="left" vertical="center" shrinkToFit="1"/>
      <protection hidden="1"/>
    </xf>
    <xf numFmtId="177" fontId="45" fillId="0" borderId="40" xfId="705" applyNumberFormat="1" applyFont="1" applyFill="1" applyBorder="1" applyAlignment="1" applyProtection="1">
      <alignment horizontal="left" vertical="center" shrinkToFit="1"/>
      <protection hidden="1"/>
    </xf>
    <xf numFmtId="177" fontId="46" fillId="0" borderId="40" xfId="705" applyNumberFormat="1" applyFont="1" applyFill="1" applyBorder="1" applyAlignment="1" applyProtection="1">
      <alignment horizontal="left" vertical="center" shrinkToFit="1"/>
      <protection hidden="1"/>
    </xf>
    <xf numFmtId="177" fontId="36" fillId="0" borderId="41" xfId="633" applyNumberFormat="1" applyFont="1" applyFill="1" applyBorder="1" applyAlignment="1" applyProtection="1">
      <alignment horizontal="left" vertical="center" shrinkToFit="1"/>
      <protection hidden="1"/>
    </xf>
    <xf numFmtId="177" fontId="36" fillId="0" borderId="53" xfId="633" applyNumberFormat="1" applyFont="1" applyFill="1" applyBorder="1" applyAlignment="1" applyProtection="1">
      <alignment horizontal="left" vertical="center" shrinkToFit="1"/>
      <protection hidden="1"/>
    </xf>
    <xf numFmtId="177" fontId="36" fillId="25" borderId="15" xfId="0" applyNumberFormat="1" applyFont="1" applyFill="1" applyBorder="1" applyAlignment="1" applyProtection="1">
      <alignment vertical="center" shrinkToFit="1"/>
      <protection hidden="1"/>
    </xf>
    <xf numFmtId="177" fontId="36" fillId="25" borderId="0" xfId="0" applyNumberFormat="1" applyFont="1" applyFill="1" applyBorder="1" applyAlignment="1" applyProtection="1">
      <alignment vertical="center" shrinkToFit="1"/>
      <protection hidden="1"/>
    </xf>
    <xf numFmtId="177" fontId="37" fillId="0" borderId="37" xfId="588" applyNumberFormat="1" applyFont="1" applyFill="1" applyBorder="1" applyAlignment="1" applyProtection="1">
      <alignment horizontal="distributed" vertical="center" shrinkToFit="1"/>
      <protection hidden="1"/>
    </xf>
    <xf numFmtId="177" fontId="36" fillId="25" borderId="27" xfId="0" applyNumberFormat="1" applyFont="1" applyFill="1" applyBorder="1" applyAlignment="1" applyProtection="1">
      <alignment horizontal="center" vertical="center" shrinkToFit="1"/>
      <protection hidden="1"/>
    </xf>
    <xf numFmtId="177" fontId="36" fillId="25" borderId="28" xfId="0" applyNumberFormat="1" applyFont="1" applyFill="1" applyBorder="1" applyAlignment="1" applyProtection="1">
      <alignment vertical="center" shrinkToFit="1"/>
      <protection hidden="1"/>
    </xf>
    <xf numFmtId="177" fontId="37" fillId="0" borderId="35" xfId="588" applyNumberFormat="1" applyFont="1" applyFill="1" applyBorder="1" applyAlignment="1" applyProtection="1">
      <alignment vertical="center" shrinkToFit="1"/>
      <protection hidden="1"/>
    </xf>
    <xf numFmtId="177" fontId="36" fillId="25" borderId="32" xfId="588" applyNumberFormat="1" applyFont="1" applyFill="1" applyBorder="1" applyAlignment="1" applyProtection="1">
      <alignment horizontal="centerContinuous" vertical="center" shrinkToFit="1"/>
      <protection hidden="1"/>
    </xf>
    <xf numFmtId="177" fontId="36" fillId="25" borderId="31" xfId="588" applyNumberFormat="1" applyFont="1" applyFill="1" applyBorder="1" applyAlignment="1" applyProtection="1">
      <alignment vertical="center" shrinkToFit="1"/>
      <protection hidden="1"/>
    </xf>
    <xf numFmtId="177" fontId="36" fillId="25" borderId="38" xfId="588" applyNumberFormat="1" applyFont="1" applyFill="1" applyBorder="1" applyAlignment="1" applyProtection="1">
      <alignment vertical="center" shrinkToFit="1"/>
      <protection hidden="1"/>
    </xf>
    <xf numFmtId="177" fontId="36" fillId="25" borderId="27" xfId="588" applyNumberFormat="1" applyFont="1" applyFill="1" applyBorder="1" applyAlignment="1" applyProtection="1">
      <alignment horizontal="center" vertical="center" wrapText="1" shrinkToFit="1"/>
      <protection hidden="1"/>
    </xf>
    <xf numFmtId="177" fontId="36" fillId="25" borderId="22" xfId="449" applyNumberFormat="1" applyFont="1" applyFill="1" applyBorder="1" applyAlignment="1" applyProtection="1">
      <alignment horizontal="center" vertical="center" wrapText="1" shrinkToFit="1"/>
      <protection hidden="1"/>
    </xf>
    <xf numFmtId="177" fontId="36" fillId="25" borderId="22" xfId="588" applyNumberFormat="1" applyFont="1" applyFill="1" applyBorder="1" applyAlignment="1" applyProtection="1">
      <alignment horizontal="centerContinuous" vertical="center" wrapText="1" shrinkToFit="1"/>
      <protection hidden="1"/>
    </xf>
    <xf numFmtId="38" fontId="37" fillId="0" borderId="0" xfId="467" applyFont="1" applyFill="1" applyAlignment="1" applyProtection="1">
      <alignment horizontal="right" vertical="center"/>
      <protection hidden="1"/>
    </xf>
    <xf numFmtId="38" fontId="37" fillId="0" borderId="0" xfId="467" applyFont="1" applyFill="1" applyAlignment="1" applyProtection="1">
      <alignment horizontal="right" vertical="center"/>
      <protection hidden="1"/>
    </xf>
    <xf numFmtId="38" fontId="36" fillId="0" borderId="0" xfId="467" applyFont="1" applyFill="1" applyAlignment="1" applyProtection="1">
      <alignment horizontal="right" vertical="center"/>
      <protection hidden="1"/>
    </xf>
    <xf numFmtId="38" fontId="36" fillId="0" borderId="0" xfId="467" applyFont="1" applyFill="1" applyBorder="1" applyAlignment="1" applyProtection="1">
      <alignment horizontal="right" vertical="center"/>
      <protection hidden="1"/>
    </xf>
    <xf numFmtId="177" fontId="36" fillId="0" borderId="0" xfId="588" applyNumberFormat="1" applyFont="1" applyFill="1" applyAlignment="1" applyProtection="1">
      <alignment horizontal="center" vertical="center" wrapText="1" shrinkToFit="1"/>
      <protection hidden="1"/>
    </xf>
    <xf numFmtId="177" fontId="36" fillId="25" borderId="16" xfId="588" applyNumberFormat="1" applyFont="1" applyFill="1" applyBorder="1" applyAlignment="1" applyProtection="1">
      <alignment horizontal="center" vertical="center" wrapText="1"/>
      <protection hidden="1"/>
    </xf>
    <xf numFmtId="177" fontId="36" fillId="0" borderId="48" xfId="588" applyNumberFormat="1" applyFont="1" applyFill="1" applyBorder="1" applyAlignment="1" applyProtection="1">
      <alignment horizontal="distributed" vertical="center" shrinkToFit="1"/>
      <protection hidden="1"/>
    </xf>
    <xf numFmtId="177" fontId="36" fillId="25" borderId="10" xfId="588" applyNumberFormat="1" applyFont="1" applyFill="1" applyBorder="1" applyAlignment="1" applyProtection="1">
      <alignment horizontal="center" vertical="center" textRotation="255" wrapText="1"/>
      <protection hidden="1"/>
    </xf>
    <xf numFmtId="177" fontId="47" fillId="0" borderId="20" xfId="0" applyNumberFormat="1" applyFont="1" applyFill="1" applyBorder="1" applyAlignment="1" applyProtection="1">
      <alignment horizontal="right" vertical="center" shrinkToFit="1"/>
      <protection hidden="1"/>
    </xf>
    <xf numFmtId="177" fontId="43" fillId="0" borderId="52" xfId="449" applyNumberFormat="1" applyFont="1" applyFill="1" applyBorder="1" applyAlignment="1" applyProtection="1">
      <alignment horizontal="right" vertical="center" shrinkToFit="1"/>
      <protection hidden="1"/>
    </xf>
    <xf numFmtId="177" fontId="47" fillId="0" borderId="0" xfId="0" applyNumberFormat="1" applyFont="1" applyFill="1" applyBorder="1" applyAlignment="1" applyProtection="1">
      <alignment horizontal="right" vertical="center" shrinkToFit="1"/>
      <protection hidden="1"/>
    </xf>
    <xf numFmtId="177" fontId="47" fillId="0" borderId="18" xfId="0" applyNumberFormat="1" applyFont="1" applyFill="1" applyBorder="1" applyAlignment="1" applyProtection="1">
      <alignment horizontal="right" vertical="center" shrinkToFit="1"/>
      <protection hidden="1"/>
    </xf>
    <xf numFmtId="49" fontId="36" fillId="25" borderId="27" xfId="588" applyNumberFormat="1" applyFont="1" applyFill="1" applyBorder="1" applyAlignment="1" applyProtection="1">
      <alignment horizontal="right" vertical="center" shrinkToFit="1"/>
      <protection hidden="1"/>
    </xf>
    <xf numFmtId="177" fontId="36" fillId="25" borderId="29" xfId="588" applyNumberFormat="1" applyFont="1" applyFill="1" applyBorder="1" applyAlignment="1" applyProtection="1">
      <alignment horizontal="center" vertical="center" wrapText="1"/>
      <protection hidden="1"/>
    </xf>
    <xf numFmtId="49" fontId="36" fillId="25" borderId="22" xfId="588" applyNumberFormat="1" applyFont="1" applyFill="1" applyBorder="1" applyAlignment="1" applyProtection="1">
      <alignment horizontal="right" vertical="center" shrinkToFit="1"/>
      <protection hidden="1"/>
    </xf>
    <xf numFmtId="177" fontId="36" fillId="25" borderId="21" xfId="588" applyNumberFormat="1" applyFont="1" applyFill="1" applyBorder="1" applyAlignment="1" applyProtection="1">
      <alignment horizontal="center" vertical="center" wrapText="1"/>
      <protection hidden="1"/>
    </xf>
    <xf numFmtId="177" fontId="36" fillId="25" borderId="27" xfId="588" applyNumberFormat="1" applyFont="1" applyFill="1" applyBorder="1" applyAlignment="1" applyProtection="1">
      <alignment vertical="center" shrinkToFit="1"/>
      <protection hidden="1"/>
    </xf>
    <xf numFmtId="177" fontId="47" fillId="0" borderId="0" xfId="588" quotePrefix="1" applyNumberFormat="1" applyFont="1" applyFill="1" applyBorder="1" applyAlignment="1" applyProtection="1">
      <alignment horizontal="right" vertical="center" shrinkToFit="1"/>
      <protection hidden="1"/>
    </xf>
    <xf numFmtId="177" fontId="36" fillId="25" borderId="22" xfId="588" applyNumberFormat="1" applyFont="1" applyFill="1" applyBorder="1" applyAlignment="1" applyProtection="1">
      <alignment vertical="center" shrinkToFit="1"/>
      <protection hidden="1"/>
    </xf>
    <xf numFmtId="177" fontId="36" fillId="25" borderId="54" xfId="588" applyNumberFormat="1" applyFont="1" applyFill="1" applyBorder="1" applyAlignment="1" applyProtection="1">
      <alignment vertical="center" shrinkToFit="1"/>
      <protection hidden="1"/>
    </xf>
    <xf numFmtId="177" fontId="43" fillId="0" borderId="0" xfId="705" quotePrefix="1" applyNumberFormat="1" applyFont="1" applyFill="1" applyBorder="1" applyAlignment="1" applyProtection="1">
      <alignment horizontal="right" vertical="center" shrinkToFit="1"/>
      <protection hidden="1"/>
    </xf>
    <xf numFmtId="177" fontId="36" fillId="25" borderId="30" xfId="588" applyNumberFormat="1" applyFont="1" applyFill="1" applyBorder="1" applyAlignment="1" applyProtection="1">
      <alignment horizontal="center" vertical="center" textRotation="255" wrapText="1"/>
      <protection hidden="1"/>
    </xf>
    <xf numFmtId="177" fontId="36" fillId="25" borderId="32" xfId="0" applyNumberFormat="1" applyFont="1" applyFill="1" applyBorder="1" applyAlignment="1" applyProtection="1">
      <alignment vertical="center" shrinkToFit="1"/>
      <protection hidden="1"/>
    </xf>
    <xf numFmtId="177" fontId="36" fillId="25" borderId="16" xfId="633" quotePrefix="1" applyNumberFormat="1" applyFont="1" applyFill="1" applyBorder="1" applyAlignment="1" applyProtection="1">
      <alignment vertical="center" shrinkToFit="1"/>
      <protection hidden="1"/>
    </xf>
    <xf numFmtId="177" fontId="37" fillId="0" borderId="0" xfId="633" applyNumberFormat="1" applyFont="1" applyFill="1" applyBorder="1" applyAlignment="1" applyProtection="1">
      <alignment vertical="center"/>
      <protection hidden="1"/>
    </xf>
    <xf numFmtId="177" fontId="36" fillId="0" borderId="0" xfId="633" applyNumberFormat="1" applyFont="1" applyFill="1" applyAlignment="1" applyProtection="1">
      <alignment horizontal="left" vertical="center" shrinkToFit="1"/>
      <protection hidden="1"/>
    </xf>
    <xf numFmtId="177" fontId="36" fillId="0" borderId="18" xfId="588" applyNumberFormat="1" applyFont="1" applyFill="1" applyBorder="1" applyAlignment="1" applyProtection="1">
      <alignment horizontal="left" vertical="center" shrinkToFit="1"/>
      <protection hidden="1"/>
    </xf>
    <xf numFmtId="177" fontId="36" fillId="25" borderId="55" xfId="0" applyNumberFormat="1" applyFont="1" applyFill="1" applyBorder="1" applyAlignment="1" applyProtection="1">
      <alignment vertical="center" shrinkToFit="1"/>
      <protection hidden="1"/>
    </xf>
    <xf numFmtId="177" fontId="36" fillId="25" borderId="56" xfId="633" applyNumberFormat="1" applyFont="1" applyFill="1" applyBorder="1" applyAlignment="1" applyProtection="1">
      <alignment vertical="center" shrinkToFit="1"/>
      <protection hidden="1"/>
    </xf>
    <xf numFmtId="177" fontId="36" fillId="25" borderId="24" xfId="0" applyNumberFormat="1" applyFont="1" applyFill="1" applyBorder="1" applyAlignment="1" applyProtection="1">
      <alignment vertical="center" shrinkToFit="1"/>
      <protection hidden="1"/>
    </xf>
    <xf numFmtId="177" fontId="36" fillId="25" borderId="0" xfId="0" applyNumberFormat="1" applyFont="1" applyFill="1" applyAlignment="1" applyProtection="1">
      <alignment horizontal="center" vertical="center" shrinkToFit="1"/>
      <protection hidden="1"/>
    </xf>
    <xf numFmtId="177" fontId="36" fillId="25" borderId="0" xfId="0" applyNumberFormat="1" applyFont="1" applyFill="1" applyAlignment="1" applyProtection="1">
      <alignment vertical="center" shrinkToFit="1"/>
      <protection hidden="1"/>
    </xf>
    <xf numFmtId="177" fontId="36" fillId="0" borderId="0" xfId="633" applyNumberFormat="1" applyFont="1" applyFill="1" applyBorder="1" applyAlignment="1" applyProtection="1">
      <alignment horizontal="center" vertical="center" wrapText="1" shrinkToFit="1"/>
      <protection hidden="1"/>
    </xf>
    <xf numFmtId="49" fontId="36" fillId="0" borderId="0" xfId="0" applyNumberFormat="1" applyFont="1" applyFill="1" applyBorder="1" applyAlignment="1" applyProtection="1">
      <alignment vertical="center" shrinkToFit="1"/>
      <protection hidden="1"/>
    </xf>
    <xf numFmtId="177" fontId="36" fillId="0" borderId="0" xfId="0" applyNumberFormat="1" applyFont="1" applyFill="1" applyAlignment="1" applyProtection="1">
      <alignment horizontal="left" vertical="center" wrapText="1" shrinkToFit="1"/>
      <protection hidden="1"/>
    </xf>
    <xf numFmtId="177" fontId="37" fillId="0" borderId="57" xfId="0" applyNumberFormat="1" applyFont="1" applyFill="1" applyBorder="1" applyAlignment="1" applyProtection="1">
      <alignment horizontal="center" vertical="center" shrinkToFit="1"/>
      <protection hidden="1"/>
    </xf>
    <xf numFmtId="177" fontId="37" fillId="0" borderId="58" xfId="0" applyNumberFormat="1" applyFont="1" applyFill="1" applyBorder="1" applyAlignment="1" applyProtection="1">
      <alignment vertical="center" shrinkToFit="1"/>
      <protection hidden="1"/>
    </xf>
    <xf numFmtId="177" fontId="37" fillId="0" borderId="57" xfId="0" applyNumberFormat="1" applyFont="1" applyFill="1" applyBorder="1" applyAlignment="1" applyProtection="1">
      <alignment vertical="center" shrinkToFit="1"/>
      <protection hidden="1"/>
    </xf>
    <xf numFmtId="177" fontId="36" fillId="25" borderId="47" xfId="590" applyNumberFormat="1" applyFont="1" applyFill="1" applyBorder="1" applyAlignment="1" applyProtection="1">
      <alignment vertical="center" shrinkToFit="1"/>
      <protection hidden="1"/>
    </xf>
    <xf numFmtId="181" fontId="36" fillId="0" borderId="0" xfId="135" quotePrefix="1" applyNumberFormat="1" applyFont="1" applyFill="1" applyBorder="1" applyAlignment="1" applyProtection="1">
      <alignment horizontal="right" vertical="center" shrinkToFit="1"/>
      <protection hidden="1"/>
    </xf>
    <xf numFmtId="181" fontId="36" fillId="0" borderId="18" xfId="135" quotePrefix="1" applyNumberFormat="1" applyFont="1" applyFill="1" applyBorder="1" applyAlignment="1" applyProtection="1">
      <alignment horizontal="right" vertical="center" shrinkToFit="1"/>
      <protection hidden="1"/>
    </xf>
    <xf numFmtId="181" fontId="36" fillId="0" borderId="0" xfId="590" applyNumberFormat="1" applyFont="1" applyAlignment="1" applyProtection="1">
      <alignment vertical="center" shrinkToFit="1"/>
      <protection hidden="1"/>
    </xf>
    <xf numFmtId="177" fontId="36" fillId="25" borderId="19" xfId="467" applyNumberFormat="1" applyFont="1" applyFill="1" applyBorder="1" applyAlignment="1" applyProtection="1">
      <alignment horizontal="center" vertical="center" wrapText="1" shrinkToFit="1"/>
      <protection hidden="1"/>
    </xf>
    <xf numFmtId="177" fontId="36" fillId="25" borderId="19" xfId="590" applyNumberFormat="1" applyFont="1" applyFill="1" applyBorder="1" applyAlignment="1" applyProtection="1">
      <alignment horizontal="center" vertical="center" shrinkToFit="1"/>
      <protection locked="0"/>
    </xf>
    <xf numFmtId="177" fontId="36" fillId="25" borderId="0" xfId="633" applyNumberFormat="1" applyFont="1" applyFill="1" applyBorder="1" applyAlignment="1" applyProtection="1">
      <alignment horizontal="center" vertical="center" wrapText="1" shrinkToFit="1"/>
      <protection hidden="1"/>
    </xf>
    <xf numFmtId="177" fontId="36" fillId="25" borderId="28" xfId="0" applyNumberFormat="1" applyFont="1" applyFill="1" applyBorder="1" applyAlignment="1" applyProtection="1">
      <alignment horizontal="center" vertical="center" shrinkToFit="1"/>
      <protection hidden="1"/>
    </xf>
    <xf numFmtId="177" fontId="36" fillId="25" borderId="24" xfId="588" applyNumberFormat="1" applyFont="1" applyFill="1" applyBorder="1" applyAlignment="1" applyProtection="1">
      <alignment horizontal="centerContinuous" vertical="center"/>
      <protection hidden="1"/>
    </xf>
    <xf numFmtId="177" fontId="36" fillId="25" borderId="26" xfId="588" applyNumberFormat="1" applyFont="1" applyFill="1" applyBorder="1" applyAlignment="1" applyProtection="1">
      <alignment horizontal="centerContinuous" vertical="center"/>
      <protection hidden="1"/>
    </xf>
    <xf numFmtId="177" fontId="36" fillId="25" borderId="54" xfId="588" applyNumberFormat="1" applyFont="1" applyFill="1" applyBorder="1" applyAlignment="1" applyProtection="1">
      <alignment horizontal="center" vertical="center" shrinkToFit="1"/>
      <protection hidden="1"/>
    </xf>
    <xf numFmtId="177" fontId="36" fillId="25" borderId="15" xfId="588" applyNumberFormat="1" applyFont="1" applyFill="1" applyBorder="1" applyAlignment="1" applyProtection="1">
      <alignment horizontal="centerContinuous" vertical="center"/>
      <protection hidden="1"/>
    </xf>
    <xf numFmtId="177" fontId="36" fillId="25" borderId="42" xfId="588" applyNumberFormat="1" applyFont="1" applyFill="1" applyBorder="1" applyAlignment="1" applyProtection="1">
      <alignment horizontal="centerContinuous" vertical="center"/>
      <protection hidden="1"/>
    </xf>
    <xf numFmtId="177" fontId="36" fillId="25" borderId="54" xfId="588" applyNumberFormat="1" applyFont="1" applyFill="1" applyBorder="1" applyAlignment="1" applyProtection="1">
      <alignment horizontal="centerContinuous" vertical="center" shrinkToFit="1"/>
      <protection hidden="1"/>
    </xf>
    <xf numFmtId="177" fontId="36" fillId="25" borderId="38" xfId="588" applyNumberFormat="1" applyFont="1" applyFill="1" applyBorder="1" applyAlignment="1" applyProtection="1">
      <alignment horizontal="center" vertical="center" wrapText="1" shrinkToFit="1"/>
      <protection hidden="1"/>
    </xf>
    <xf numFmtId="177" fontId="36" fillId="25" borderId="39" xfId="588" applyNumberFormat="1" applyFont="1" applyFill="1" applyBorder="1" applyAlignment="1" applyProtection="1">
      <alignment horizontal="centerContinuous" vertical="center"/>
      <protection hidden="1"/>
    </xf>
    <xf numFmtId="177" fontId="36" fillId="25" borderId="26" xfId="588" applyNumberFormat="1" applyFont="1" applyFill="1" applyBorder="1" applyAlignment="1" applyProtection="1">
      <alignment vertical="center" shrinkToFit="1"/>
      <protection hidden="1"/>
    </xf>
    <xf numFmtId="181" fontId="36" fillId="0" borderId="0" xfId="135" applyNumberFormat="1" applyFont="1" applyFill="1" applyBorder="1" applyAlignment="1" applyProtection="1">
      <alignment vertical="center" shrinkToFit="1"/>
      <protection hidden="1"/>
    </xf>
    <xf numFmtId="181" fontId="37" fillId="0" borderId="18" xfId="135" applyNumberFormat="1" applyFont="1" applyFill="1" applyBorder="1" applyAlignment="1" applyProtection="1">
      <alignment vertical="center" shrinkToFit="1"/>
      <protection hidden="1"/>
    </xf>
    <xf numFmtId="181" fontId="36" fillId="0" borderId="32" xfId="135" applyNumberFormat="1" applyFont="1" applyFill="1" applyBorder="1" applyAlignment="1" applyProtection="1">
      <alignment vertical="center" shrinkToFit="1"/>
      <protection hidden="1"/>
    </xf>
    <xf numFmtId="177" fontId="36" fillId="25" borderId="39" xfId="633" applyNumberFormat="1" applyFont="1" applyFill="1" applyBorder="1" applyAlignment="1" applyProtection="1">
      <alignment horizontal="center" vertical="center" wrapText="1" shrinkToFit="1"/>
      <protection hidden="1"/>
    </xf>
    <xf numFmtId="177" fontId="36" fillId="25" borderId="24" xfId="633" applyNumberFormat="1" applyFont="1" applyFill="1" applyBorder="1" applyAlignment="1" applyProtection="1">
      <alignment horizontal="centerContinuous" vertical="center" wrapText="1" shrinkToFit="1"/>
      <protection hidden="1"/>
    </xf>
    <xf numFmtId="177" fontId="37" fillId="0" borderId="52" xfId="633" applyNumberFormat="1" applyFont="1" applyFill="1" applyBorder="1" applyAlignment="1" applyProtection="1">
      <alignment vertical="center" shrinkToFit="1"/>
      <protection hidden="1"/>
    </xf>
    <xf numFmtId="177" fontId="36" fillId="0" borderId="18" xfId="702" applyNumberFormat="1" applyFont="1" applyFill="1" applyBorder="1" applyAlignment="1" applyProtection="1">
      <alignment vertical="center" wrapText="1" shrinkToFit="1"/>
      <protection hidden="1"/>
    </xf>
    <xf numFmtId="177" fontId="36" fillId="25" borderId="59" xfId="702" applyNumberFormat="1" applyFont="1" applyFill="1" applyBorder="1" applyAlignment="1" applyProtection="1">
      <alignment horizontal="center" vertical="center" shrinkToFit="1"/>
      <protection hidden="1"/>
    </xf>
    <xf numFmtId="177" fontId="36" fillId="25" borderId="60" xfId="702" applyNumberFormat="1" applyFont="1" applyFill="1" applyBorder="1" applyAlignment="1" applyProtection="1">
      <alignment horizontal="center" vertical="center" wrapText="1" shrinkToFit="1"/>
      <protection hidden="1"/>
    </xf>
    <xf numFmtId="177" fontId="37" fillId="0" borderId="22" xfId="702" quotePrefix="1" applyNumberFormat="1" applyFont="1" applyFill="1" applyBorder="1" applyAlignment="1" applyProtection="1">
      <alignment horizontal="right" vertical="center" shrinkToFit="1"/>
      <protection hidden="1"/>
    </xf>
    <xf numFmtId="177" fontId="36" fillId="0" borderId="20" xfId="702" quotePrefix="1" applyNumberFormat="1" applyFont="1" applyFill="1" applyBorder="1" applyAlignment="1" applyProtection="1">
      <alignment horizontal="right" vertical="center" shrinkToFit="1"/>
      <protection hidden="1"/>
    </xf>
    <xf numFmtId="177" fontId="36" fillId="0" borderId="25" xfId="702" quotePrefix="1" applyNumberFormat="1" applyFont="1" applyFill="1" applyBorder="1" applyAlignment="1" applyProtection="1">
      <alignment horizontal="right" vertical="center" shrinkToFit="1"/>
      <protection hidden="1"/>
    </xf>
    <xf numFmtId="177" fontId="36" fillId="25" borderId="61" xfId="702" applyNumberFormat="1" applyFont="1" applyFill="1" applyBorder="1" applyAlignment="1" applyProtection="1">
      <alignment horizontal="center" vertical="center" wrapText="1" shrinkToFit="1"/>
      <protection hidden="1"/>
    </xf>
    <xf numFmtId="177" fontId="37" fillId="0" borderId="32" xfId="702" quotePrefix="1" applyNumberFormat="1" applyFont="1" applyFill="1" applyBorder="1" applyAlignment="1" applyProtection="1">
      <alignment horizontal="right" vertical="center" shrinkToFit="1"/>
      <protection hidden="1"/>
    </xf>
    <xf numFmtId="177" fontId="36" fillId="0" borderId="18" xfId="702" quotePrefix="1" applyNumberFormat="1" applyFont="1" applyFill="1" applyBorder="1" applyAlignment="1" applyProtection="1">
      <alignment horizontal="right" vertical="center" shrinkToFit="1"/>
      <protection hidden="1"/>
    </xf>
    <xf numFmtId="177" fontId="36" fillId="25" borderId="62" xfId="702" applyNumberFormat="1" applyFont="1" applyFill="1" applyBorder="1" applyAlignment="1" applyProtection="1">
      <alignment horizontal="center" vertical="center" wrapText="1" shrinkToFit="1"/>
      <protection hidden="1"/>
    </xf>
    <xf numFmtId="177" fontId="36" fillId="25" borderId="63" xfId="702" applyNumberFormat="1" applyFont="1" applyFill="1" applyBorder="1" applyAlignment="1" applyProtection="1">
      <alignment horizontal="centerContinuous" vertical="center" shrinkToFit="1"/>
      <protection hidden="1"/>
    </xf>
    <xf numFmtId="177" fontId="36" fillId="25" borderId="64" xfId="702" applyNumberFormat="1" applyFont="1" applyFill="1" applyBorder="1" applyAlignment="1" applyProtection="1">
      <alignment horizontal="center" vertical="center" wrapText="1" shrinkToFit="1"/>
      <protection hidden="1"/>
    </xf>
    <xf numFmtId="177" fontId="36" fillId="25" borderId="59" xfId="702" applyNumberFormat="1" applyFont="1" applyFill="1" applyBorder="1" applyAlignment="1" applyProtection="1">
      <alignment horizontal="centerContinuous" vertical="center" shrinkToFit="1"/>
      <protection hidden="1"/>
    </xf>
    <xf numFmtId="177" fontId="36" fillId="25" borderId="65" xfId="702" applyNumberFormat="1" applyFont="1" applyFill="1" applyBorder="1" applyAlignment="1" applyProtection="1">
      <alignment horizontal="center" vertical="center" wrapText="1" shrinkToFit="1"/>
      <protection hidden="1"/>
    </xf>
    <xf numFmtId="177" fontId="36" fillId="25" borderId="66" xfId="702" applyNumberFormat="1" applyFont="1" applyFill="1" applyBorder="1" applyAlignment="1" applyProtection="1">
      <alignment horizontal="center" vertical="center" wrapText="1" shrinkToFit="1"/>
      <protection hidden="1"/>
    </xf>
    <xf numFmtId="177" fontId="36" fillId="25" borderId="67" xfId="702" applyNumberFormat="1" applyFont="1" applyFill="1" applyBorder="1" applyAlignment="1" applyProtection="1">
      <alignment horizontal="center" vertical="center" wrapText="1" shrinkToFit="1"/>
      <protection hidden="1"/>
    </xf>
    <xf numFmtId="177" fontId="36" fillId="25" borderId="20" xfId="0" applyNumberFormat="1" applyFont="1" applyFill="1" applyBorder="1" applyAlignment="1" applyProtection="1">
      <alignment horizontal="center" vertical="center" wrapText="1" shrinkToFit="1"/>
      <protection hidden="1"/>
    </xf>
    <xf numFmtId="177" fontId="36" fillId="25" borderId="16" xfId="586" applyNumberFormat="1" applyFont="1" applyFill="1" applyBorder="1" applyAlignment="1" applyProtection="1">
      <alignment horizontal="center" vertical="top" wrapText="1" shrinkToFit="1"/>
      <protection hidden="1"/>
    </xf>
    <xf numFmtId="177" fontId="37" fillId="0" borderId="20" xfId="702" quotePrefix="1" applyNumberFormat="1" applyFont="1" applyFill="1" applyBorder="1" applyAlignment="1" applyProtection="1">
      <alignment horizontal="right" vertical="center" shrinkToFit="1"/>
      <protection hidden="1"/>
    </xf>
    <xf numFmtId="177" fontId="37" fillId="0" borderId="0" xfId="702" quotePrefix="1" applyNumberFormat="1" applyFont="1" applyFill="1" applyBorder="1" applyAlignment="1" applyProtection="1">
      <alignment horizontal="right" vertical="center" shrinkToFit="1"/>
      <protection hidden="1"/>
    </xf>
    <xf numFmtId="177" fontId="36" fillId="25" borderId="45" xfId="586" applyNumberFormat="1" applyFont="1" applyFill="1" applyBorder="1" applyAlignment="1" applyProtection="1">
      <alignment horizontal="center" vertical="center" wrapText="1" shrinkToFit="1"/>
      <protection hidden="1"/>
    </xf>
    <xf numFmtId="177" fontId="36" fillId="25" borderId="15" xfId="586" applyNumberFormat="1" applyFont="1" applyFill="1" applyBorder="1" applyAlignment="1" applyProtection="1">
      <alignment vertical="center" wrapText="1" shrinkToFit="1"/>
      <protection hidden="1"/>
    </xf>
    <xf numFmtId="177" fontId="36" fillId="25" borderId="16" xfId="586" applyNumberFormat="1" applyFont="1" applyFill="1" applyBorder="1" applyAlignment="1" applyProtection="1">
      <alignment vertical="center" wrapText="1" shrinkToFit="1"/>
      <protection hidden="1"/>
    </xf>
    <xf numFmtId="177" fontId="37" fillId="0" borderId="25" xfId="702" quotePrefix="1" applyNumberFormat="1" applyFont="1" applyFill="1" applyBorder="1" applyAlignment="1" applyProtection="1">
      <alignment horizontal="right" vertical="center" shrinkToFit="1"/>
      <protection hidden="1"/>
    </xf>
    <xf numFmtId="177" fontId="37" fillId="0" borderId="18" xfId="702" quotePrefix="1" applyNumberFormat="1" applyFont="1" applyFill="1" applyBorder="1" applyAlignment="1" applyProtection="1">
      <alignment horizontal="right" vertical="center" shrinkToFit="1"/>
      <protection hidden="1"/>
    </xf>
    <xf numFmtId="177" fontId="36" fillId="0" borderId="0" xfId="0" applyNumberFormat="1" applyFont="1" applyFill="1" applyBorder="1" applyAlignment="1" applyProtection="1">
      <alignment horizontal="distributed" vertical="center" justifyLastLine="1" shrinkToFit="1"/>
      <protection hidden="1"/>
    </xf>
    <xf numFmtId="177" fontId="37" fillId="0" borderId="0" xfId="0" applyNumberFormat="1" applyFont="1" applyFill="1" applyBorder="1" applyAlignment="1" applyProtection="1">
      <alignment horizontal="distributed" vertical="center" justifyLastLine="1" shrinkToFit="1"/>
      <protection hidden="1"/>
    </xf>
    <xf numFmtId="177" fontId="36" fillId="0" borderId="18" xfId="0" applyNumberFormat="1" applyFont="1" applyFill="1" applyBorder="1" applyAlignment="1" applyProtection="1">
      <alignment horizontal="distributed" vertical="center" justifyLastLine="1" shrinkToFit="1"/>
      <protection hidden="1"/>
    </xf>
    <xf numFmtId="184" fontId="37" fillId="0" borderId="20" xfId="0" applyNumberFormat="1" applyFont="1" applyFill="1" applyBorder="1" applyAlignment="1" applyProtection="1">
      <alignment horizontal="right" vertical="center" shrinkToFit="1"/>
      <protection hidden="1"/>
    </xf>
    <xf numFmtId="184" fontId="36" fillId="0" borderId="20" xfId="0" applyNumberFormat="1" applyFont="1" applyFill="1" applyBorder="1" applyAlignment="1" applyProtection="1">
      <alignment horizontal="right" vertical="center" shrinkToFit="1"/>
      <protection hidden="1"/>
    </xf>
    <xf numFmtId="184" fontId="36" fillId="0" borderId="20" xfId="0" quotePrefix="1" applyNumberFormat="1" applyFont="1" applyFill="1" applyBorder="1" applyAlignment="1" applyProtection="1">
      <alignment horizontal="right" vertical="center" shrinkToFit="1"/>
      <protection hidden="1"/>
    </xf>
    <xf numFmtId="178" fontId="37" fillId="0" borderId="20" xfId="0" applyNumberFormat="1" applyFont="1" applyFill="1" applyBorder="1" applyAlignment="1" applyProtection="1">
      <alignment horizontal="right" vertical="center" shrinkToFit="1"/>
      <protection hidden="1"/>
    </xf>
    <xf numFmtId="184" fontId="36" fillId="0" borderId="25" xfId="0" quotePrefix="1" applyNumberFormat="1" applyFont="1" applyFill="1" applyBorder="1" applyAlignment="1" applyProtection="1">
      <alignment horizontal="right" vertical="center" shrinkToFit="1"/>
      <protection hidden="1"/>
    </xf>
    <xf numFmtId="184" fontId="37" fillId="0" borderId="0" xfId="0" applyNumberFormat="1" applyFont="1" applyFill="1" applyBorder="1" applyAlignment="1" applyProtection="1">
      <alignment horizontal="right" vertical="center" shrinkToFit="1"/>
      <protection hidden="1"/>
    </xf>
    <xf numFmtId="184" fontId="36" fillId="0" borderId="0" xfId="0" applyNumberFormat="1" applyFont="1" applyFill="1" applyBorder="1" applyAlignment="1" applyProtection="1">
      <alignment horizontal="right" vertical="center" shrinkToFit="1"/>
      <protection hidden="1"/>
    </xf>
    <xf numFmtId="184" fontId="36" fillId="0" borderId="18" xfId="0" applyNumberFormat="1" applyFont="1" applyFill="1" applyBorder="1" applyAlignment="1" applyProtection="1">
      <alignment horizontal="right" vertical="center" shrinkToFit="1"/>
      <protection hidden="1"/>
    </xf>
    <xf numFmtId="177" fontId="36" fillId="25" borderId="47" xfId="0" applyNumberFormat="1" applyFont="1" applyFill="1" applyBorder="1" applyAlignment="1" applyProtection="1">
      <alignment horizontal="center" vertical="center" wrapText="1" shrinkToFit="1"/>
      <protection hidden="1"/>
    </xf>
    <xf numFmtId="177" fontId="36" fillId="25" borderId="40" xfId="0" applyNumberFormat="1" applyFont="1" applyFill="1" applyBorder="1" applyAlignment="1" applyProtection="1">
      <alignment vertical="center" shrinkToFit="1"/>
      <protection hidden="1"/>
    </xf>
    <xf numFmtId="177" fontId="36" fillId="0" borderId="0" xfId="704" applyNumberFormat="1" applyFont="1" applyFill="1" applyBorder="1" applyAlignment="1" applyProtection="1">
      <alignment horizontal="left" vertical="center" indent="1" shrinkToFit="1"/>
      <protection hidden="1"/>
    </xf>
    <xf numFmtId="181" fontId="36" fillId="0" borderId="0" xfId="0" applyNumberFormat="1" applyFont="1" applyFill="1" applyBorder="1" applyAlignment="1" applyProtection="1">
      <alignment horizontal="right" vertical="center" shrinkToFit="1"/>
      <protection hidden="1"/>
    </xf>
    <xf numFmtId="181" fontId="37" fillId="0" borderId="18" xfId="0" applyNumberFormat="1" applyFont="1" applyFill="1" applyBorder="1" applyAlignment="1" applyProtection="1">
      <alignment horizontal="right" vertical="center" shrinkToFit="1"/>
      <protection hidden="1"/>
    </xf>
    <xf numFmtId="181" fontId="36" fillId="0" borderId="22" xfId="135" applyNumberFormat="1" applyFont="1" applyFill="1" applyBorder="1" applyAlignment="1" applyProtection="1">
      <alignment vertical="center" shrinkToFit="1"/>
      <protection hidden="1"/>
    </xf>
    <xf numFmtId="181" fontId="36" fillId="0" borderId="20" xfId="135" applyNumberFormat="1" applyFont="1" applyFill="1" applyBorder="1" applyAlignment="1" applyProtection="1">
      <alignment vertical="center" shrinkToFit="1"/>
      <protection hidden="1"/>
    </xf>
    <xf numFmtId="181" fontId="36" fillId="0" borderId="52" xfId="135" applyNumberFormat="1" applyFont="1" applyFill="1" applyBorder="1" applyAlignment="1" applyProtection="1">
      <alignment vertical="center" shrinkToFit="1"/>
      <protection hidden="1"/>
    </xf>
    <xf numFmtId="177" fontId="43" fillId="0" borderId="18" xfId="0" applyNumberFormat="1" applyFont="1" applyFill="1" applyBorder="1" applyAlignment="1" applyProtection="1">
      <alignment horizontal="right" vertical="center" shrinkToFit="1"/>
      <protection hidden="1"/>
    </xf>
    <xf numFmtId="177" fontId="43" fillId="0" borderId="0" xfId="0" applyNumberFormat="1" applyFont="1" applyFill="1" applyBorder="1" applyAlignment="1" applyProtection="1">
      <alignment vertical="center" shrinkToFit="1"/>
      <protection hidden="1"/>
    </xf>
    <xf numFmtId="177" fontId="43" fillId="0" borderId="18" xfId="0" applyNumberFormat="1" applyFont="1" applyFill="1" applyBorder="1" applyAlignment="1" applyProtection="1">
      <alignment vertical="center" shrinkToFit="1"/>
      <protection hidden="1"/>
    </xf>
    <xf numFmtId="177" fontId="43" fillId="25" borderId="24" xfId="0" applyNumberFormat="1" applyFont="1" applyFill="1" applyBorder="1" applyAlignment="1" applyProtection="1">
      <alignment horizontal="centerContinuous" vertical="center" shrinkToFit="1"/>
      <protection hidden="1"/>
    </xf>
    <xf numFmtId="177" fontId="43" fillId="25" borderId="10" xfId="0" applyNumberFormat="1" applyFont="1" applyFill="1" applyBorder="1" applyAlignment="1" applyProtection="1">
      <alignment horizontal="center" vertical="center" shrinkToFit="1"/>
      <protection hidden="1"/>
    </xf>
    <xf numFmtId="181" fontId="47" fillId="0" borderId="20" xfId="1115" applyNumberFormat="1" applyFont="1" applyFill="1" applyBorder="1" applyAlignment="1" applyProtection="1">
      <alignment horizontal="right" vertical="center" shrinkToFit="1"/>
      <protection hidden="1"/>
    </xf>
    <xf numFmtId="181" fontId="43" fillId="0" borderId="25" xfId="0" applyNumberFormat="1" applyFont="1" applyFill="1" applyBorder="1" applyAlignment="1" applyProtection="1">
      <alignment horizontal="right" vertical="center" shrinkToFit="1"/>
      <protection hidden="1"/>
    </xf>
    <xf numFmtId="177" fontId="47" fillId="0" borderId="32" xfId="0" applyNumberFormat="1" applyFont="1" applyFill="1" applyBorder="1" applyAlignment="1" applyProtection="1">
      <alignment horizontal="right" vertical="center" shrinkToFit="1"/>
      <protection hidden="1"/>
    </xf>
    <xf numFmtId="177" fontId="43" fillId="25" borderId="39" xfId="0" applyNumberFormat="1" applyFont="1" applyFill="1" applyBorder="1" applyAlignment="1" applyProtection="1">
      <alignment horizontal="centerContinuous" vertical="center" shrinkToFit="1"/>
      <protection hidden="1"/>
    </xf>
    <xf numFmtId="181" fontId="47" fillId="0" borderId="32" xfId="135" applyNumberFormat="1" applyFont="1" applyFill="1" applyBorder="1" applyAlignment="1" applyProtection="1">
      <alignment horizontal="right" vertical="center" shrinkToFit="1"/>
      <protection hidden="1"/>
    </xf>
    <xf numFmtId="181" fontId="43" fillId="0" borderId="18" xfId="0" applyNumberFormat="1" applyFont="1" applyFill="1" applyBorder="1" applyAlignment="1" applyProtection="1">
      <alignment horizontal="right" vertical="center" shrinkToFit="1"/>
      <protection hidden="1"/>
    </xf>
    <xf numFmtId="179" fontId="47" fillId="0" borderId="32" xfId="0" applyNumberFormat="1" applyFont="1" applyFill="1" applyBorder="1" applyAlignment="1" applyProtection="1">
      <alignment horizontal="right" vertical="center" shrinkToFit="1"/>
      <protection hidden="1"/>
    </xf>
    <xf numFmtId="179" fontId="43" fillId="0" borderId="18" xfId="0" applyNumberFormat="1" applyFont="1" applyFill="1" applyBorder="1" applyAlignment="1" applyProtection="1">
      <alignment horizontal="right" vertical="center" shrinkToFit="1"/>
      <protection hidden="1"/>
    </xf>
    <xf numFmtId="179" fontId="43" fillId="0" borderId="0" xfId="0" applyNumberFormat="1" applyFont="1" applyFill="1" applyBorder="1" applyAlignment="1" applyProtection="1">
      <alignment vertical="center" shrinkToFit="1"/>
      <protection hidden="1"/>
    </xf>
    <xf numFmtId="181" fontId="43" fillId="0" borderId="0" xfId="135" applyNumberFormat="1" applyFont="1" applyFill="1" applyBorder="1" applyAlignment="1" applyProtection="1">
      <alignment vertical="center" shrinkToFit="1"/>
      <protection hidden="1"/>
    </xf>
    <xf numFmtId="177" fontId="43" fillId="25" borderId="26" xfId="0" applyNumberFormat="1" applyFont="1" applyFill="1" applyBorder="1" applyAlignment="1" applyProtection="1">
      <alignment horizontal="centerContinuous" vertical="center" shrinkToFit="1"/>
      <protection hidden="1"/>
    </xf>
    <xf numFmtId="181" fontId="47" fillId="0" borderId="0" xfId="135" applyNumberFormat="1" applyFont="1" applyFill="1" applyBorder="1" applyAlignment="1" applyProtection="1">
      <alignment horizontal="right" vertical="center" shrinkToFit="1"/>
      <protection hidden="1"/>
    </xf>
    <xf numFmtId="179" fontId="47" fillId="0" borderId="0" xfId="0" applyNumberFormat="1" applyFont="1" applyFill="1" applyBorder="1" applyAlignment="1" applyProtection="1">
      <alignment horizontal="right" vertical="center" shrinkToFit="1"/>
      <protection hidden="1"/>
    </xf>
    <xf numFmtId="177" fontId="43" fillId="25" borderId="30" xfId="0" applyNumberFormat="1" applyFont="1" applyFill="1" applyBorder="1" applyAlignment="1" applyProtection="1">
      <alignment horizontal="center" vertical="center" shrinkToFit="1"/>
      <protection hidden="1"/>
    </xf>
    <xf numFmtId="181" fontId="43" fillId="0" borderId="48" xfId="0" applyNumberFormat="1" applyFont="1" applyFill="1" applyBorder="1" applyAlignment="1" applyProtection="1">
      <alignment horizontal="right" vertical="center" shrinkToFit="1"/>
      <protection hidden="1"/>
    </xf>
    <xf numFmtId="177" fontId="37" fillId="0" borderId="32" xfId="0" applyNumberFormat="1" applyFont="1" applyFill="1" applyBorder="1" applyAlignment="1" applyProtection="1">
      <alignment horizontal="center" vertical="center" shrinkToFit="1"/>
      <protection hidden="1"/>
    </xf>
    <xf numFmtId="177" fontId="37" fillId="0" borderId="33" xfId="588" applyNumberFormat="1" applyFont="1" applyFill="1" applyBorder="1" applyAlignment="1" applyProtection="1">
      <alignment horizontal="center" vertical="center" shrinkToFit="1"/>
      <protection hidden="1"/>
    </xf>
    <xf numFmtId="181" fontId="36" fillId="0" borderId="22" xfId="0" applyNumberFormat="1" applyFont="1" applyFill="1" applyBorder="1" applyAlignment="1" applyProtection="1">
      <alignment horizontal="right" vertical="center" shrinkToFit="1"/>
      <protection hidden="1"/>
    </xf>
    <xf numFmtId="181" fontId="36" fillId="0" borderId="20" xfId="0" applyNumberFormat="1" applyFont="1" applyFill="1" applyBorder="1" applyAlignment="1" applyProtection="1">
      <alignment horizontal="right" vertical="center" shrinkToFit="1"/>
      <protection hidden="1"/>
    </xf>
    <xf numFmtId="181" fontId="37" fillId="0" borderId="25" xfId="135" applyNumberFormat="1" applyFont="1" applyFill="1" applyBorder="1" applyAlignment="1" applyProtection="1">
      <alignment horizontal="right" vertical="center" shrinkToFit="1"/>
      <protection hidden="1"/>
    </xf>
    <xf numFmtId="181" fontId="36" fillId="0" borderId="32" xfId="0" applyNumberFormat="1" applyFont="1" applyFill="1" applyBorder="1" applyAlignment="1" applyProtection="1">
      <alignment horizontal="right" vertical="center" shrinkToFit="1"/>
      <protection hidden="1"/>
    </xf>
    <xf numFmtId="181" fontId="36" fillId="0" borderId="0" xfId="0" applyNumberFormat="1" applyFont="1" applyFill="1" applyAlignment="1" applyProtection="1">
      <alignment horizontal="right" vertical="center" shrinkToFit="1"/>
      <protection hidden="1"/>
    </xf>
    <xf numFmtId="177" fontId="37" fillId="0" borderId="48" xfId="0" applyNumberFormat="1" applyFont="1" applyFill="1" applyBorder="1" applyAlignment="1" applyProtection="1">
      <alignment horizontal="right" vertical="center" shrinkToFit="1"/>
      <protection hidden="1"/>
    </xf>
    <xf numFmtId="181" fontId="37" fillId="0" borderId="52" xfId="135" applyNumberFormat="1" applyFont="1" applyFill="1" applyBorder="1" applyAlignment="1" applyProtection="1">
      <alignment vertical="center" shrinkToFit="1"/>
      <protection hidden="1"/>
    </xf>
    <xf numFmtId="177" fontId="48" fillId="0" borderId="0" xfId="0" applyNumberFormat="1" applyFont="1" applyAlignment="1" applyProtection="1">
      <alignment vertical="center" shrinkToFit="1"/>
      <protection hidden="1"/>
    </xf>
    <xf numFmtId="177" fontId="36" fillId="0" borderId="17" xfId="0" applyNumberFormat="1" applyFont="1" applyFill="1" applyBorder="1" applyAlignment="1" applyProtection="1">
      <alignment horizontal="center" vertical="center" shrinkToFit="1"/>
      <protection hidden="1"/>
    </xf>
    <xf numFmtId="177" fontId="36" fillId="0" borderId="54" xfId="588" applyNumberFormat="1" applyFont="1" applyFill="1" applyBorder="1" applyAlignment="1" applyProtection="1">
      <alignment horizontal="center" vertical="center" shrinkToFit="1"/>
      <protection hidden="1"/>
    </xf>
    <xf numFmtId="177" fontId="36" fillId="0" borderId="21" xfId="0" applyNumberFormat="1" applyFont="1" applyFill="1" applyBorder="1" applyAlignment="1" applyProtection="1">
      <alignment horizontal="right" vertical="center" shrinkToFit="1"/>
      <protection hidden="1"/>
    </xf>
    <xf numFmtId="177" fontId="36" fillId="0" borderId="16" xfId="0" applyNumberFormat="1" applyFont="1" applyFill="1" applyBorder="1" applyAlignment="1" applyProtection="1">
      <alignment horizontal="right" vertical="center" shrinkToFit="1"/>
      <protection hidden="1"/>
    </xf>
    <xf numFmtId="0" fontId="36" fillId="0" borderId="0" xfId="0" applyNumberFormat="1" applyFont="1" applyFill="1" applyBorder="1" applyAlignment="1" applyProtection="1">
      <alignment horizontal="right" vertical="center" shrinkToFit="1"/>
      <protection hidden="1"/>
    </xf>
    <xf numFmtId="0" fontId="36" fillId="0" borderId="0" xfId="0" applyFont="1" applyFill="1" applyAlignment="1" applyProtection="1">
      <alignment horizontal="right" vertical="center" shrinkToFit="1"/>
      <protection hidden="1"/>
    </xf>
    <xf numFmtId="0" fontId="37" fillId="0" borderId="18" xfId="0" applyFont="1" applyFill="1" applyBorder="1" applyAlignment="1" applyProtection="1">
      <alignment horizontal="right" vertical="center" shrinkToFit="1"/>
      <protection hidden="1"/>
    </xf>
    <xf numFmtId="177" fontId="49" fillId="0" borderId="0" xfId="0" applyNumberFormat="1" applyFont="1" applyFill="1" applyBorder="1" applyAlignment="1" applyProtection="1">
      <alignment horizontal="right" vertical="center" shrinkToFit="1"/>
      <protection hidden="1"/>
    </xf>
    <xf numFmtId="0" fontId="38" fillId="0" borderId="0" xfId="1113" applyFont="1" applyFill="1" applyAlignment="1">
      <alignment vertical="center"/>
    </xf>
    <xf numFmtId="177" fontId="36" fillId="25" borderId="15" xfId="0" applyNumberFormat="1" applyFont="1" applyFill="1" applyBorder="1" applyAlignment="1">
      <alignment horizontal="center" vertical="center" shrinkToFit="1"/>
    </xf>
    <xf numFmtId="177" fontId="36" fillId="25" borderId="16" xfId="0" applyNumberFormat="1" applyFont="1" applyFill="1" applyBorder="1" applyAlignment="1">
      <alignment horizontal="center" vertical="center" shrinkToFit="1"/>
    </xf>
    <xf numFmtId="177" fontId="36" fillId="0" borderId="0" xfId="0" applyNumberFormat="1" applyFont="1" applyFill="1" applyBorder="1" applyAlignment="1">
      <alignment horizontal="center" vertical="center" shrinkToFit="1"/>
    </xf>
    <xf numFmtId="177" fontId="36" fillId="0" borderId="0" xfId="0" applyNumberFormat="1" applyFont="1" applyFill="1" applyAlignment="1">
      <alignment horizontal="center" vertical="center" shrinkToFit="1"/>
    </xf>
    <xf numFmtId="177" fontId="37" fillId="0" borderId="18" xfId="0" applyNumberFormat="1" applyFont="1" applyFill="1" applyBorder="1" applyAlignment="1">
      <alignment horizontal="center" vertical="center" shrinkToFit="1"/>
    </xf>
    <xf numFmtId="177" fontId="36" fillId="25" borderId="19" xfId="0" applyNumberFormat="1" applyFont="1" applyFill="1" applyBorder="1" applyAlignment="1">
      <alignment horizontal="center" vertical="center" shrinkToFit="1"/>
    </xf>
    <xf numFmtId="177" fontId="36" fillId="25" borderId="21" xfId="0" applyNumberFormat="1" applyFont="1" applyFill="1" applyBorder="1" applyAlignment="1">
      <alignment horizontal="center" vertical="center" shrinkToFit="1"/>
    </xf>
    <xf numFmtId="177" fontId="36" fillId="0" borderId="20" xfId="0" applyNumberFormat="1" applyFont="1" applyFill="1" applyBorder="1" applyAlignment="1">
      <alignment horizontal="right" vertical="center" shrinkToFit="1"/>
    </xf>
    <xf numFmtId="177" fontId="37" fillId="0" borderId="52" xfId="0" applyNumberFormat="1" applyFont="1" applyFill="1" applyBorder="1" applyAlignment="1" applyProtection="1">
      <alignment horizontal="right" vertical="center" shrinkToFit="1"/>
      <protection hidden="1"/>
    </xf>
    <xf numFmtId="177" fontId="36" fillId="25" borderId="24" xfId="0" applyNumberFormat="1" applyFont="1" applyFill="1" applyBorder="1" applyAlignment="1">
      <alignment horizontal="centerContinuous" vertical="center" shrinkToFit="1"/>
    </xf>
    <xf numFmtId="177" fontId="36" fillId="25" borderId="30" xfId="0" applyNumberFormat="1" applyFont="1" applyFill="1" applyBorder="1" applyAlignment="1">
      <alignment horizontal="center" vertical="center" shrinkToFit="1"/>
    </xf>
    <xf numFmtId="177" fontId="36" fillId="0" borderId="0" xfId="0" applyNumberFormat="1" applyFont="1" applyFill="1" applyBorder="1" applyAlignment="1">
      <alignment horizontal="right" vertical="center" shrinkToFit="1"/>
    </xf>
    <xf numFmtId="177" fontId="36" fillId="0" borderId="0" xfId="0" applyNumberFormat="1" applyFont="1" applyFill="1" applyAlignment="1">
      <alignment horizontal="right" vertical="center" shrinkToFit="1"/>
    </xf>
    <xf numFmtId="177" fontId="36" fillId="25" borderId="26" xfId="0" applyNumberFormat="1" applyFont="1" applyFill="1" applyBorder="1" applyAlignment="1">
      <alignment horizontal="centerContinuous" vertical="center" shrinkToFit="1"/>
    </xf>
    <xf numFmtId="177" fontId="36" fillId="25" borderId="39" xfId="0" applyNumberFormat="1" applyFont="1" applyFill="1" applyBorder="1" applyAlignment="1">
      <alignment horizontal="centerContinuous" vertical="center" shrinkToFit="1"/>
    </xf>
    <xf numFmtId="177" fontId="36" fillId="25" borderId="10" xfId="0" applyNumberFormat="1" applyFont="1" applyFill="1" applyBorder="1" applyAlignment="1">
      <alignment horizontal="center" vertical="center" shrinkToFit="1"/>
    </xf>
    <xf numFmtId="177" fontId="36" fillId="25" borderId="45" xfId="0" applyNumberFormat="1" applyFont="1" applyFill="1" applyBorder="1" applyAlignment="1">
      <alignment horizontal="center" vertical="center" shrinkToFit="1"/>
    </xf>
    <xf numFmtId="177" fontId="36" fillId="25" borderId="29" xfId="0" applyNumberFormat="1" applyFont="1" applyFill="1" applyBorder="1" applyAlignment="1">
      <alignment horizontal="center" vertical="center" shrinkToFit="1"/>
    </xf>
    <xf numFmtId="177" fontId="40" fillId="0" borderId="0" xfId="0" applyNumberFormat="1" applyFont="1" applyFill="1" applyAlignment="1">
      <alignment vertical="center"/>
    </xf>
    <xf numFmtId="177" fontId="36" fillId="25" borderId="26" xfId="590" applyNumberFormat="1" applyFont="1" applyFill="1" applyBorder="1" applyAlignment="1">
      <alignment horizontal="center" vertical="center" shrinkToFit="1"/>
    </xf>
    <xf numFmtId="177" fontId="36" fillId="0" borderId="0" xfId="0" applyNumberFormat="1" applyFont="1" applyFill="1" applyBorder="1" applyAlignment="1">
      <alignment vertical="center"/>
    </xf>
    <xf numFmtId="177" fontId="36" fillId="0" borderId="0" xfId="0" applyNumberFormat="1" applyFont="1" applyFill="1" applyAlignment="1">
      <alignment vertical="center"/>
    </xf>
    <xf numFmtId="177" fontId="40" fillId="0" borderId="0" xfId="0" applyNumberFormat="1" applyFont="1" applyFill="1" applyAlignment="1">
      <alignment vertical="center" shrinkToFit="1"/>
    </xf>
    <xf numFmtId="177" fontId="36" fillId="25" borderId="24" xfId="590" applyNumberFormat="1" applyFont="1" applyFill="1" applyBorder="1" applyAlignment="1">
      <alignment horizontal="center" vertical="center" shrinkToFit="1"/>
    </xf>
    <xf numFmtId="177" fontId="36" fillId="0" borderId="0" xfId="0" applyNumberFormat="1" applyFont="1" applyFill="1" applyBorder="1" applyAlignment="1">
      <alignment vertical="center" shrinkToFit="1"/>
    </xf>
    <xf numFmtId="177" fontId="36" fillId="0" borderId="0" xfId="0" applyNumberFormat="1" applyFont="1" applyFill="1" applyAlignment="1">
      <alignment vertical="center" shrinkToFit="1"/>
    </xf>
    <xf numFmtId="177" fontId="36" fillId="0" borderId="40" xfId="0" applyNumberFormat="1" applyFont="1" applyFill="1" applyBorder="1" applyAlignment="1">
      <alignment horizontal="center" vertical="center" shrinkToFit="1"/>
    </xf>
    <xf numFmtId="177" fontId="37" fillId="0" borderId="33" xfId="0" applyNumberFormat="1" applyFont="1" applyFill="1" applyBorder="1" applyAlignment="1">
      <alignment horizontal="center" vertical="center" shrinkToFit="1"/>
    </xf>
    <xf numFmtId="177" fontId="36" fillId="0" borderId="20" xfId="0" applyNumberFormat="1" applyFont="1" applyFill="1" applyBorder="1" applyAlignment="1">
      <alignment horizontal="right" vertical="center" indent="1" shrinkToFit="1"/>
    </xf>
    <xf numFmtId="177" fontId="36" fillId="0" borderId="0" xfId="0" applyNumberFormat="1" applyFont="1" applyFill="1" applyBorder="1" applyAlignment="1" applyProtection="1">
      <alignment horizontal="right" vertical="center" indent="1" shrinkToFit="1"/>
      <protection hidden="1"/>
    </xf>
    <xf numFmtId="177" fontId="37" fillId="0" borderId="25" xfId="0" applyNumberFormat="1" applyFont="1" applyFill="1" applyBorder="1" applyAlignment="1" applyProtection="1">
      <alignment horizontal="right" vertical="center" indent="1" shrinkToFit="1"/>
      <protection hidden="1"/>
    </xf>
    <xf numFmtId="177" fontId="36" fillId="25" borderId="68" xfId="0" applyNumberFormat="1" applyFont="1" applyFill="1" applyBorder="1" applyAlignment="1" applyProtection="1">
      <alignment horizontal="center" vertical="center" shrinkToFit="1"/>
      <protection hidden="1"/>
    </xf>
    <xf numFmtId="177" fontId="36" fillId="0" borderId="20" xfId="0" applyNumberFormat="1" applyFont="1" applyFill="1" applyBorder="1" applyAlignment="1" applyProtection="1">
      <alignment horizontal="distributed" vertical="center" shrinkToFit="1"/>
      <protection hidden="1"/>
    </xf>
    <xf numFmtId="177" fontId="36" fillId="0" borderId="69" xfId="0" applyNumberFormat="1" applyFont="1" applyFill="1" applyBorder="1" applyAlignment="1" applyProtection="1">
      <alignment vertical="center"/>
      <protection hidden="1"/>
    </xf>
    <xf numFmtId="177" fontId="36" fillId="25" borderId="70" xfId="0" applyNumberFormat="1" applyFont="1" applyFill="1" applyBorder="1" applyAlignment="1" applyProtection="1">
      <alignment horizontal="center" vertical="center" wrapText="1" shrinkToFit="1"/>
      <protection hidden="1"/>
    </xf>
    <xf numFmtId="177" fontId="36" fillId="0" borderId="60" xfId="0" applyNumberFormat="1" applyFont="1" applyFill="1" applyBorder="1" applyAlignment="1" applyProtection="1">
      <alignment vertical="center" shrinkToFit="1"/>
      <protection hidden="1"/>
    </xf>
    <xf numFmtId="177" fontId="36" fillId="25" borderId="71" xfId="0" applyNumberFormat="1" applyFont="1" applyFill="1" applyBorder="1" applyAlignment="1" applyProtection="1">
      <alignment horizontal="center" vertical="center" wrapText="1" shrinkToFit="1"/>
      <protection hidden="1"/>
    </xf>
    <xf numFmtId="177" fontId="36" fillId="25" borderId="49" xfId="0" applyNumberFormat="1" applyFont="1" applyFill="1" applyBorder="1" applyAlignment="1" applyProtection="1">
      <alignment horizontal="center" vertical="center" shrinkToFit="1"/>
      <protection hidden="1"/>
    </xf>
    <xf numFmtId="177" fontId="36" fillId="25" borderId="45" xfId="0" applyNumberFormat="1" applyFont="1" applyFill="1" applyBorder="1" applyAlignment="1" applyProtection="1">
      <alignment vertical="center" shrinkToFit="1"/>
      <protection hidden="1"/>
    </xf>
    <xf numFmtId="177" fontId="36" fillId="25" borderId="28" xfId="0" applyNumberFormat="1" applyFont="1" applyFill="1" applyBorder="1" applyAlignment="1" applyProtection="1">
      <alignment horizontal="center" vertical="center" wrapText="1" shrinkToFit="1"/>
      <protection hidden="1"/>
    </xf>
    <xf numFmtId="177" fontId="36" fillId="25" borderId="32" xfId="0" applyNumberFormat="1" applyFont="1" applyFill="1" applyBorder="1" applyAlignment="1" applyProtection="1">
      <alignment horizontal="centerContinuous" vertical="center" wrapText="1" shrinkToFit="1"/>
      <protection hidden="1"/>
    </xf>
    <xf numFmtId="177" fontId="36" fillId="25" borderId="28" xfId="0" applyNumberFormat="1" applyFont="1" applyFill="1" applyBorder="1" applyAlignment="1" applyProtection="1">
      <alignment vertical="center" wrapText="1" shrinkToFit="1"/>
      <protection hidden="1"/>
    </xf>
    <xf numFmtId="177" fontId="40" fillId="0" borderId="0" xfId="0" applyNumberFormat="1" applyFont="1" applyFill="1" applyAlignment="1" applyProtection="1">
      <alignment vertical="center"/>
      <protection hidden="1"/>
    </xf>
    <xf numFmtId="177" fontId="36" fillId="0" borderId="20" xfId="0" applyNumberFormat="1" applyFont="1" applyFill="1" applyBorder="1" applyAlignment="1" applyProtection="1">
      <alignment vertical="center"/>
      <protection hidden="1"/>
    </xf>
    <xf numFmtId="177" fontId="36" fillId="0" borderId="25" xfId="0" applyNumberFormat="1" applyFont="1" applyFill="1" applyBorder="1" applyAlignment="1" applyProtection="1">
      <alignment vertical="center"/>
      <protection hidden="1"/>
    </xf>
    <xf numFmtId="177" fontId="36" fillId="25" borderId="45" xfId="0" applyNumberFormat="1" applyFont="1" applyFill="1" applyBorder="1" applyAlignment="1" applyProtection="1">
      <alignment horizontal="centerContinuous" vertical="center" wrapText="1" shrinkToFit="1"/>
      <protection hidden="1"/>
    </xf>
    <xf numFmtId="177" fontId="36" fillId="0" borderId="25" xfId="0" applyNumberFormat="1" applyFont="1" applyFill="1" applyBorder="1" applyAlignment="1" applyProtection="1">
      <alignment horizontal="center" vertical="center" shrinkToFit="1"/>
      <protection hidden="1"/>
    </xf>
    <xf numFmtId="177" fontId="36" fillId="25" borderId="19" xfId="0" applyNumberFormat="1" applyFont="1" applyFill="1" applyBorder="1" applyAlignment="1" applyProtection="1">
      <alignment horizontal="centerContinuous" vertical="center" wrapText="1" shrinkToFit="1"/>
      <protection hidden="1"/>
    </xf>
    <xf numFmtId="178" fontId="36" fillId="0" borderId="52" xfId="590" applyNumberFormat="1" applyFont="1" applyFill="1" applyBorder="1" applyAlignment="1" applyProtection="1">
      <alignment horizontal="right" vertical="center" shrinkToFit="1"/>
      <protection hidden="1"/>
    </xf>
    <xf numFmtId="177" fontId="37" fillId="25" borderId="19" xfId="0" applyNumberFormat="1" applyFont="1" applyFill="1" applyBorder="1" applyAlignment="1" applyProtection="1">
      <alignment horizontal="center" vertical="center" wrapText="1" shrinkToFit="1"/>
      <protection hidden="1"/>
    </xf>
    <xf numFmtId="177" fontId="37" fillId="25" borderId="21" xfId="0" applyNumberFormat="1" applyFont="1" applyFill="1" applyBorder="1" applyAlignment="1" applyProtection="1">
      <alignment vertical="center" shrinkToFit="1"/>
      <protection hidden="1"/>
    </xf>
    <xf numFmtId="177" fontId="36" fillId="0" borderId="35" xfId="0" applyNumberFormat="1" applyFont="1" applyFill="1" applyBorder="1" applyAlignment="1" applyProtection="1">
      <alignment horizontal="center" vertical="center" wrapText="1" shrinkToFit="1"/>
      <protection hidden="1"/>
    </xf>
    <xf numFmtId="177" fontId="36" fillId="0" borderId="34" xfId="0" applyNumberFormat="1" applyFont="1" applyFill="1" applyBorder="1" applyAlignment="1" applyProtection="1">
      <alignment vertical="center" shrinkToFit="1"/>
      <protection hidden="1"/>
    </xf>
    <xf numFmtId="177" fontId="36" fillId="0" borderId="35" xfId="0" applyNumberFormat="1" applyFont="1" applyFill="1" applyBorder="1" applyAlignment="1" applyProtection="1">
      <alignment vertical="center" shrinkToFit="1"/>
      <protection hidden="1"/>
    </xf>
    <xf numFmtId="177" fontId="36" fillId="0" borderId="35" xfId="0" applyNumberFormat="1" applyFont="1" applyFill="1" applyBorder="1" applyAlignment="1" applyProtection="1">
      <alignment horizontal="right" vertical="center" wrapText="1" shrinkToFit="1"/>
      <protection hidden="1"/>
    </xf>
    <xf numFmtId="177" fontId="37" fillId="0" borderId="35" xfId="0" applyNumberFormat="1" applyFont="1" applyFill="1" applyBorder="1" applyAlignment="1" applyProtection="1">
      <alignment horizontal="right" vertical="center" wrapText="1" shrinkToFit="1"/>
      <protection hidden="1"/>
    </xf>
    <xf numFmtId="177" fontId="36" fillId="0" borderId="22" xfId="588" applyNumberFormat="1" applyFont="1" applyFill="1" applyBorder="1" applyAlignment="1" applyProtection="1">
      <alignment vertical="center" shrinkToFit="1"/>
      <protection hidden="1"/>
    </xf>
    <xf numFmtId="177" fontId="36" fillId="0" borderId="52" xfId="0" applyNumberFormat="1" applyFont="1" applyFill="1" applyBorder="1" applyAlignment="1" applyProtection="1">
      <alignment vertical="center" shrinkToFit="1"/>
      <protection hidden="1"/>
    </xf>
    <xf numFmtId="177" fontId="36" fillId="0" borderId="41" xfId="0" applyNumberFormat="1" applyFont="1" applyFill="1" applyBorder="1" applyAlignment="1" applyProtection="1">
      <alignment horizontal="center" vertical="center" shrinkToFit="1"/>
      <protection hidden="1"/>
    </xf>
    <xf numFmtId="177" fontId="36" fillId="25" borderId="26" xfId="586" applyNumberFormat="1" applyFont="1" applyFill="1" applyBorder="1" applyAlignment="1" applyProtection="1">
      <alignment horizontal="centerContinuous" vertical="center" wrapText="1" shrinkToFit="1"/>
      <protection hidden="1"/>
    </xf>
    <xf numFmtId="177" fontId="36" fillId="0" borderId="30" xfId="0" applyNumberFormat="1" applyFont="1" applyFill="1" applyBorder="1" applyAlignment="1" applyProtection="1">
      <alignment horizontal="center" vertical="center" shrinkToFit="1"/>
      <protection hidden="1"/>
    </xf>
    <xf numFmtId="177" fontId="36" fillId="0" borderId="10" xfId="0" applyNumberFormat="1" applyFont="1" applyFill="1" applyBorder="1" applyAlignment="1" applyProtection="1">
      <alignment horizontal="center" vertical="center" wrapText="1" shrinkToFit="1"/>
      <protection hidden="1"/>
    </xf>
    <xf numFmtId="177" fontId="36" fillId="0" borderId="30" xfId="0" applyNumberFormat="1" applyFont="1" applyFill="1" applyBorder="1" applyAlignment="1" applyProtection="1">
      <alignment horizontal="center" vertical="center" wrapText="1" shrinkToFit="1"/>
      <protection hidden="1"/>
    </xf>
    <xf numFmtId="177" fontId="36" fillId="25" borderId="72" xfId="0" applyNumberFormat="1" applyFont="1" applyFill="1" applyBorder="1" applyAlignment="1" applyProtection="1">
      <alignment horizontal="center" vertical="center" shrinkToFit="1"/>
      <protection hidden="1"/>
    </xf>
    <xf numFmtId="179" fontId="36" fillId="0" borderId="0" xfId="0" applyNumberFormat="1" applyFont="1" applyFill="1" applyBorder="1" applyAlignment="1">
      <alignment horizontal="right" vertical="center" shrinkToFit="1"/>
    </xf>
    <xf numFmtId="179" fontId="37" fillId="0" borderId="48" xfId="0" applyNumberFormat="1" applyFont="1" applyFill="1" applyBorder="1" applyAlignment="1" applyProtection="1">
      <alignment horizontal="right" vertical="center" shrinkToFit="1"/>
      <protection hidden="1"/>
    </xf>
    <xf numFmtId="177" fontId="36" fillId="25" borderId="73" xfId="0" applyNumberFormat="1" applyFont="1" applyFill="1" applyBorder="1" applyAlignment="1" applyProtection="1">
      <alignment horizontal="center" vertical="center" shrinkToFit="1"/>
      <protection hidden="1"/>
    </xf>
    <xf numFmtId="177" fontId="36" fillId="25" borderId="55" xfId="0" applyNumberFormat="1" applyFont="1" applyFill="1" applyBorder="1" applyAlignment="1" applyProtection="1">
      <alignment horizontal="center" vertical="center" shrinkToFit="1"/>
      <protection hidden="1"/>
    </xf>
    <xf numFmtId="177" fontId="41" fillId="0" borderId="0" xfId="0" applyNumberFormat="1" applyFont="1" applyBorder="1" applyAlignment="1" applyProtection="1">
      <alignment vertical="center" shrinkToFit="1"/>
      <protection hidden="1"/>
    </xf>
    <xf numFmtId="177" fontId="36" fillId="0" borderId="32" xfId="0" applyNumberFormat="1" applyFont="1" applyFill="1" applyBorder="1" applyAlignment="1" applyProtection="1">
      <alignment vertical="center" wrapText="1" shrinkToFit="1"/>
      <protection hidden="1"/>
    </xf>
    <xf numFmtId="177" fontId="36" fillId="0" borderId="33" xfId="0" applyNumberFormat="1" applyFont="1" applyFill="1" applyBorder="1" applyAlignment="1" applyProtection="1">
      <alignment vertical="center" wrapText="1" shrinkToFit="1"/>
      <protection hidden="1"/>
    </xf>
    <xf numFmtId="179" fontId="36" fillId="0" borderId="25" xfId="467" applyNumberFormat="1" applyFont="1" applyFill="1" applyBorder="1" applyAlignment="1" applyProtection="1">
      <alignment horizontal="right" vertical="center" shrinkToFit="1"/>
      <protection hidden="1"/>
    </xf>
    <xf numFmtId="179" fontId="36" fillId="0" borderId="52" xfId="0" applyNumberFormat="1" applyFont="1" applyFill="1" applyBorder="1" applyAlignment="1" applyProtection="1">
      <alignment horizontal="right" vertical="center" shrinkToFit="1"/>
      <protection hidden="1"/>
    </xf>
    <xf numFmtId="177" fontId="36" fillId="25" borderId="42" xfId="0" applyNumberFormat="1" applyFont="1" applyFill="1" applyBorder="1" applyAlignment="1" applyProtection="1">
      <alignment horizontal="centerContinuous" vertical="center" wrapText="1" shrinkToFit="1"/>
      <protection hidden="1"/>
    </xf>
    <xf numFmtId="177" fontId="36" fillId="0" borderId="47" xfId="0" applyNumberFormat="1" applyFont="1" applyFill="1" applyBorder="1" applyAlignment="1" applyProtection="1">
      <alignment vertical="center"/>
      <protection hidden="1"/>
    </xf>
    <xf numFmtId="0" fontId="36" fillId="0" borderId="20" xfId="0" applyNumberFormat="1" applyFont="1" applyFill="1" applyBorder="1" applyAlignment="1" applyProtection="1">
      <alignment horizontal="right" vertical="center" shrinkToFit="1"/>
      <protection hidden="1"/>
    </xf>
    <xf numFmtId="0" fontId="37" fillId="0" borderId="52" xfId="0" applyNumberFormat="1" applyFont="1" applyFill="1" applyBorder="1" applyAlignment="1" applyProtection="1">
      <alignment horizontal="right" vertical="center" shrinkToFit="1"/>
      <protection hidden="1"/>
    </xf>
    <xf numFmtId="0" fontId="37" fillId="0" borderId="18" xfId="0" applyNumberFormat="1" applyFont="1" applyFill="1" applyBorder="1" applyAlignment="1" applyProtection="1">
      <alignment vertical="center" shrinkToFit="1"/>
      <protection hidden="1"/>
    </xf>
    <xf numFmtId="177" fontId="36" fillId="0" borderId="54" xfId="588" applyNumberFormat="1" applyFont="1" applyFill="1" applyBorder="1" applyAlignment="1" applyProtection="1">
      <alignment vertical="center" shrinkToFit="1"/>
      <protection hidden="1"/>
    </xf>
    <xf numFmtId="177" fontId="36" fillId="0" borderId="17" xfId="0" applyNumberFormat="1" applyFont="1" applyFill="1" applyBorder="1" applyAlignment="1" applyProtection="1">
      <alignment vertical="center" shrinkToFit="1"/>
      <protection hidden="1"/>
    </xf>
    <xf numFmtId="177" fontId="36" fillId="25" borderId="39" xfId="588" applyNumberFormat="1" applyFont="1" applyFill="1" applyBorder="1" applyAlignment="1" applyProtection="1">
      <alignment vertical="center" shrinkToFit="1"/>
      <protection hidden="1"/>
    </xf>
    <xf numFmtId="177" fontId="36" fillId="0" borderId="27" xfId="616" applyNumberFormat="1" applyFont="1" applyFill="1" applyBorder="1" applyAlignment="1" applyProtection="1">
      <alignment horizontal="distributed" vertical="center" shrinkToFit="1"/>
      <protection hidden="1"/>
    </xf>
    <xf numFmtId="177" fontId="36" fillId="0" borderId="28" xfId="616" applyNumberFormat="1" applyFont="1" applyFill="1" applyBorder="1" applyAlignment="1" applyProtection="1">
      <alignment horizontal="distributed" vertical="center" shrinkToFit="1"/>
      <protection hidden="1"/>
    </xf>
    <xf numFmtId="177" fontId="36" fillId="0" borderId="29" xfId="616" applyNumberFormat="1" applyFont="1" applyFill="1" applyBorder="1" applyAlignment="1" applyProtection="1">
      <alignment horizontal="distributed" vertical="center" shrinkToFit="1"/>
      <protection hidden="1"/>
    </xf>
    <xf numFmtId="177" fontId="36" fillId="0" borderId="36" xfId="616" applyNumberFormat="1" applyFont="1" applyFill="1" applyBorder="1" applyAlignment="1" applyProtection="1">
      <alignment horizontal="distributed" vertical="center" shrinkToFit="1"/>
      <protection hidden="1"/>
    </xf>
    <xf numFmtId="181" fontId="36" fillId="0" borderId="16" xfId="135" applyNumberFormat="1" applyFont="1" applyFill="1" applyBorder="1" applyAlignment="1" applyProtection="1">
      <alignment horizontal="right" vertical="center" shrinkToFit="1"/>
      <protection hidden="1"/>
    </xf>
    <xf numFmtId="181" fontId="36" fillId="0" borderId="18" xfId="0" applyNumberFormat="1" applyFont="1" applyFill="1" applyBorder="1" applyAlignment="1" applyProtection="1">
      <alignment horizontal="right" vertical="center" shrinkToFit="1"/>
      <protection hidden="1"/>
    </xf>
    <xf numFmtId="181" fontId="37" fillId="0" borderId="16" xfId="616" applyNumberFormat="1" applyFont="1" applyFill="1" applyBorder="1" applyAlignment="1" applyProtection="1">
      <alignment horizontal="right" vertical="center" shrinkToFit="1"/>
      <protection hidden="1"/>
    </xf>
    <xf numFmtId="177" fontId="36" fillId="0" borderId="40" xfId="0" applyNumberFormat="1" applyFont="1" applyFill="1" applyBorder="1" applyAlignment="1" applyProtection="1">
      <alignment vertical="center" wrapText="1" shrinkToFit="1"/>
      <protection hidden="1"/>
    </xf>
    <xf numFmtId="181" fontId="37" fillId="0" borderId="0" xfId="135" applyNumberFormat="1" applyFont="1" applyFill="1" applyBorder="1" applyAlignment="1" applyProtection="1">
      <alignment horizontal="right" vertical="center" shrinkToFit="1"/>
      <protection hidden="1"/>
    </xf>
    <xf numFmtId="177" fontId="36" fillId="25" borderId="24" xfId="590" applyNumberFormat="1" applyFont="1" applyFill="1" applyBorder="1" applyAlignment="1" applyProtection="1">
      <alignment horizontal="center" vertical="center" shrinkToFit="1"/>
      <protection locked="0"/>
    </xf>
    <xf numFmtId="177" fontId="36" fillId="25" borderId="41" xfId="0" applyNumberFormat="1" applyFont="1" applyFill="1" applyBorder="1" applyAlignment="1" applyProtection="1">
      <alignment horizontal="center" vertical="center" shrinkToFit="1"/>
      <protection hidden="1"/>
    </xf>
    <xf numFmtId="177" fontId="37" fillId="0" borderId="41" xfId="0" applyNumberFormat="1" applyFont="1" applyFill="1" applyBorder="1" applyAlignment="1" applyProtection="1">
      <alignment horizontal="center" vertical="center" shrinkToFit="1"/>
      <protection hidden="1"/>
    </xf>
    <xf numFmtId="177" fontId="36" fillId="0" borderId="53" xfId="0" applyNumberFormat="1" applyFont="1" applyFill="1" applyBorder="1" applyAlignment="1" applyProtection="1">
      <alignment horizontal="center" vertical="center" shrinkToFit="1"/>
      <protection hidden="1"/>
    </xf>
    <xf numFmtId="177" fontId="36" fillId="25" borderId="74" xfId="0" applyNumberFormat="1" applyFont="1" applyFill="1" applyBorder="1" applyAlignment="1" applyProtection="1">
      <alignment horizontal="centerContinuous" vertical="center" shrinkToFit="1"/>
      <protection hidden="1"/>
    </xf>
    <xf numFmtId="177" fontId="36" fillId="25" borderId="56" xfId="0" applyNumberFormat="1" applyFont="1" applyFill="1" applyBorder="1" applyAlignment="1" applyProtection="1">
      <alignment horizontal="centerContinuous" vertical="center" shrinkToFit="1"/>
      <protection hidden="1"/>
    </xf>
    <xf numFmtId="177" fontId="36" fillId="25" borderId="75" xfId="0" applyNumberFormat="1" applyFont="1" applyFill="1" applyBorder="1" applyAlignment="1" applyProtection="1">
      <alignment horizontal="centerContinuous" vertical="center" shrinkToFit="1"/>
      <protection hidden="1"/>
    </xf>
    <xf numFmtId="177" fontId="36" fillId="25" borderId="76" xfId="0" applyNumberFormat="1" applyFont="1" applyFill="1" applyBorder="1" applyAlignment="1" applyProtection="1">
      <alignment horizontal="centerContinuous" vertical="center" shrinkToFit="1"/>
      <protection hidden="1"/>
    </xf>
    <xf numFmtId="177" fontId="36" fillId="25" borderId="72" xfId="1114" applyNumberFormat="1" applyFont="1" applyFill="1" applyBorder="1" applyAlignment="1" applyProtection="1">
      <alignment horizontal="centerContinuous" vertical="center" shrinkToFit="1"/>
      <protection hidden="1"/>
    </xf>
    <xf numFmtId="177" fontId="36" fillId="25" borderId="77" xfId="0" applyNumberFormat="1" applyFont="1" applyFill="1" applyBorder="1" applyAlignment="1" applyProtection="1">
      <alignment horizontal="centerContinuous" vertical="center" shrinkToFit="1"/>
      <protection hidden="1"/>
    </xf>
    <xf numFmtId="177" fontId="36" fillId="25" borderId="73" xfId="0" applyNumberFormat="1" applyFont="1" applyFill="1" applyBorder="1" applyAlignment="1" applyProtection="1">
      <alignment horizontal="centerContinuous" vertical="center" shrinkToFit="1"/>
      <protection hidden="1"/>
    </xf>
    <xf numFmtId="177" fontId="36" fillId="0" borderId="48" xfId="0" applyNumberFormat="1" applyFont="1" applyFill="1" applyBorder="1" applyAlignment="1" applyProtection="1">
      <alignment horizontal="right" vertical="center"/>
      <protection hidden="1"/>
    </xf>
    <xf numFmtId="177" fontId="37" fillId="25" borderId="21" xfId="586" applyNumberFormat="1" applyFont="1" applyFill="1" applyBorder="1" applyAlignment="1" applyProtection="1">
      <alignment horizontal="centerContinuous" vertical="center" shrinkToFit="1"/>
      <protection hidden="1"/>
    </xf>
    <xf numFmtId="177" fontId="37" fillId="25" borderId="10" xfId="586" applyNumberFormat="1" applyFont="1" applyFill="1" applyBorder="1" applyAlignment="1" applyProtection="1">
      <alignment horizontal="center" vertical="center" shrinkToFit="1"/>
      <protection hidden="1"/>
    </xf>
    <xf numFmtId="177" fontId="37" fillId="25" borderId="16" xfId="576" applyNumberFormat="1" applyFont="1" applyFill="1" applyBorder="1" applyAlignment="1" applyProtection="1">
      <alignment horizontal="centerContinuous" vertical="center" shrinkToFit="1"/>
      <protection hidden="1"/>
    </xf>
    <xf numFmtId="177" fontId="37" fillId="25" borderId="30" xfId="586" applyNumberFormat="1" applyFont="1" applyFill="1" applyBorder="1" applyAlignment="1" applyProtection="1">
      <alignment horizontal="center" vertical="center" shrinkToFit="1"/>
      <protection hidden="1"/>
    </xf>
    <xf numFmtId="177" fontId="37" fillId="0" borderId="20" xfId="0" applyNumberFormat="1" applyFont="1" applyFill="1" applyBorder="1" applyAlignment="1" applyProtection="1">
      <alignment horizontal="centerContinuous" vertical="center" shrinkToFit="1"/>
      <protection hidden="1"/>
    </xf>
    <xf numFmtId="177" fontId="37" fillId="0" borderId="0" xfId="0" applyNumberFormat="1" applyFont="1" applyFill="1" applyBorder="1" applyAlignment="1" applyProtection="1">
      <alignment horizontal="centerContinuous" vertical="center" shrinkToFit="1"/>
      <protection hidden="1"/>
    </xf>
    <xf numFmtId="177" fontId="36" fillId="0" borderId="0" xfId="0" applyNumberFormat="1" applyFont="1" applyFill="1" applyAlignment="1" applyProtection="1">
      <alignment horizontal="centerContinuous" vertical="center" shrinkToFit="1"/>
      <protection hidden="1"/>
    </xf>
    <xf numFmtId="177" fontId="37" fillId="0" borderId="0" xfId="0" applyNumberFormat="1" applyFont="1" applyFill="1" applyAlignment="1" applyProtection="1">
      <alignment horizontal="centerContinuous" vertical="center" shrinkToFit="1"/>
      <protection hidden="1"/>
    </xf>
    <xf numFmtId="177" fontId="36" fillId="0" borderId="32" xfId="588" applyNumberFormat="1" applyFont="1" applyFill="1" applyBorder="1" applyAlignment="1" applyProtection="1">
      <alignment horizontal="centerContinuous" vertical="center" shrinkToFit="1"/>
      <protection hidden="1"/>
    </xf>
    <xf numFmtId="177" fontId="37" fillId="0" borderId="32" xfId="0" applyNumberFormat="1" applyFont="1" applyFill="1" applyBorder="1" applyAlignment="1" applyProtection="1">
      <alignment horizontal="centerContinuous" vertical="center" shrinkToFit="1"/>
      <protection hidden="1"/>
    </xf>
    <xf numFmtId="179" fontId="36" fillId="0" borderId="22" xfId="0" applyNumberFormat="1" applyFont="1" applyFill="1" applyBorder="1" applyAlignment="1" applyProtection="1">
      <alignment horizontal="right" vertical="center" shrinkToFit="1"/>
      <protection hidden="1"/>
    </xf>
    <xf numFmtId="185" fontId="36" fillId="0" borderId="0" xfId="0" applyNumberFormat="1" applyFont="1" applyFill="1" applyAlignment="1" applyProtection="1">
      <alignment vertical="center" shrinkToFit="1"/>
      <protection hidden="1"/>
    </xf>
    <xf numFmtId="179" fontId="37" fillId="0" borderId="0" xfId="0" applyNumberFormat="1" applyFont="1" applyFill="1" applyBorder="1" applyAlignment="1" applyProtection="1">
      <alignment horizontal="right" vertical="center" shrinkToFit="1"/>
      <protection hidden="1"/>
    </xf>
    <xf numFmtId="177" fontId="36" fillId="0" borderId="36" xfId="586" applyNumberFormat="1" applyFont="1" applyFill="1" applyBorder="1" applyAlignment="1" applyProtection="1">
      <alignment horizontal="center" vertical="center" shrinkToFit="1"/>
      <protection hidden="1"/>
    </xf>
    <xf numFmtId="179" fontId="36" fillId="0" borderId="16" xfId="586" applyNumberFormat="1" applyFont="1" applyFill="1" applyBorder="1" applyAlignment="1" applyProtection="1">
      <alignment horizontal="right" vertical="center" shrinkToFit="1"/>
      <protection hidden="1"/>
    </xf>
    <xf numFmtId="0" fontId="51" fillId="0" borderId="0" xfId="0" applyFont="1" applyFill="1" applyAlignment="1">
      <alignment horizontal="justify"/>
    </xf>
    <xf numFmtId="179" fontId="36" fillId="0" borderId="0" xfId="0" applyNumberFormat="1" applyFont="1" applyFill="1" applyBorder="1" applyAlignment="1" applyProtection="1">
      <alignment horizontal="center" vertical="center" shrinkToFit="1"/>
      <protection hidden="1"/>
    </xf>
    <xf numFmtId="177" fontId="36" fillId="0" borderId="21" xfId="0" applyNumberFormat="1" applyFont="1" applyFill="1" applyBorder="1" applyAlignment="1" applyProtection="1">
      <alignment vertical="center" shrinkToFit="1"/>
      <protection hidden="1"/>
    </xf>
    <xf numFmtId="179" fontId="36" fillId="25" borderId="42" xfId="0" applyNumberFormat="1" applyFont="1" applyFill="1" applyBorder="1" applyAlignment="1" applyProtection="1">
      <alignment horizontal="centerContinuous" vertical="center" shrinkToFit="1"/>
      <protection hidden="1"/>
    </xf>
    <xf numFmtId="179" fontId="52" fillId="0" borderId="20" xfId="0" applyNumberFormat="1" applyFont="1" applyFill="1" applyBorder="1" applyAlignment="1">
      <alignment horizontal="right" vertical="top" wrapText="1"/>
    </xf>
    <xf numFmtId="179" fontId="40" fillId="0" borderId="22" xfId="0" applyNumberFormat="1" applyFont="1" applyFill="1" applyBorder="1" applyAlignment="1">
      <alignment horizontal="center" vertical="center" wrapText="1"/>
    </xf>
    <xf numFmtId="179" fontId="40" fillId="0" borderId="20" xfId="0" applyNumberFormat="1" applyFont="1" applyFill="1" applyBorder="1" applyAlignment="1">
      <alignment horizontal="center" vertical="center" wrapText="1"/>
    </xf>
    <xf numFmtId="179" fontId="40" fillId="0" borderId="21" xfId="0" applyNumberFormat="1" applyFont="1" applyFill="1" applyBorder="1" applyAlignment="1">
      <alignment horizontal="center" vertical="center" wrapText="1"/>
    </xf>
    <xf numFmtId="179" fontId="51" fillId="0" borderId="20" xfId="0" applyNumberFormat="1" applyFont="1" applyFill="1" applyBorder="1" applyAlignment="1">
      <alignment horizontal="center" vertical="center" wrapText="1"/>
    </xf>
    <xf numFmtId="179" fontId="51" fillId="0" borderId="25" xfId="0" applyNumberFormat="1" applyFont="1" applyFill="1" applyBorder="1" applyAlignment="1">
      <alignment horizontal="center" vertical="center" wrapText="1"/>
    </xf>
    <xf numFmtId="179" fontId="52" fillId="0" borderId="0" xfId="0" applyNumberFormat="1" applyFont="1" applyFill="1" applyBorder="1" applyAlignment="1">
      <alignment horizontal="right" vertical="top" wrapText="1"/>
    </xf>
    <xf numFmtId="179" fontId="40" fillId="0" borderId="32" xfId="0" applyNumberFormat="1" applyFont="1" applyFill="1" applyBorder="1" applyAlignment="1">
      <alignment horizontal="center" vertical="center" wrapText="1"/>
    </xf>
    <xf numFmtId="179" fontId="40" fillId="0" borderId="0" xfId="0" applyNumberFormat="1" applyFont="1" applyFill="1" applyBorder="1" applyAlignment="1">
      <alignment horizontal="center" vertical="center" wrapText="1"/>
    </xf>
    <xf numFmtId="179" fontId="40" fillId="0" borderId="16" xfId="0" applyNumberFormat="1" applyFont="1" applyFill="1" applyBorder="1" applyAlignment="1">
      <alignment horizontal="center" vertical="center" wrapText="1"/>
    </xf>
    <xf numFmtId="179" fontId="40" fillId="0" borderId="18" xfId="0" applyNumberFormat="1" applyFont="1" applyFill="1" applyBorder="1" applyAlignment="1">
      <alignment horizontal="center" vertical="center" wrapText="1"/>
    </xf>
    <xf numFmtId="179" fontId="36" fillId="25" borderId="24" xfId="0" applyNumberFormat="1" applyFont="1" applyFill="1" applyBorder="1" applyAlignment="1" applyProtection="1">
      <alignment horizontal="centerContinuous" vertical="center" shrinkToFit="1"/>
      <protection hidden="1"/>
    </xf>
    <xf numFmtId="179" fontId="52" fillId="0" borderId="32" xfId="0" applyNumberFormat="1" applyFont="1" applyFill="1" applyBorder="1" applyAlignment="1">
      <alignment horizontal="right" vertical="top" wrapText="1"/>
    </xf>
    <xf numFmtId="179" fontId="52" fillId="0" borderId="16" xfId="0" applyNumberFormat="1" applyFont="1" applyFill="1" applyBorder="1" applyAlignment="1">
      <alignment horizontal="right" vertical="top" wrapText="1"/>
    </xf>
    <xf numFmtId="179" fontId="52" fillId="0" borderId="18" xfId="0" applyNumberFormat="1" applyFont="1" applyFill="1" applyBorder="1" applyAlignment="1">
      <alignment horizontal="right" vertical="top" wrapText="1"/>
    </xf>
    <xf numFmtId="177" fontId="37" fillId="0" borderId="48" xfId="0" applyNumberFormat="1" applyFont="1" applyFill="1" applyBorder="1" applyAlignment="1" applyProtection="1">
      <alignment horizontal="center" vertical="center" shrinkToFit="1"/>
      <protection hidden="1"/>
    </xf>
    <xf numFmtId="177" fontId="36" fillId="25" borderId="32" xfId="467" applyNumberFormat="1" applyFont="1" applyFill="1" applyBorder="1" applyAlignment="1" applyProtection="1">
      <alignment horizontal="center" vertical="center" wrapText="1" shrinkToFit="1"/>
      <protection hidden="1"/>
    </xf>
    <xf numFmtId="177" fontId="36" fillId="0" borderId="37" xfId="586" applyNumberFormat="1" applyFont="1" applyFill="1" applyBorder="1" applyAlignment="1" applyProtection="1">
      <alignment horizontal="center" vertical="center" shrinkToFit="1"/>
      <protection hidden="1"/>
    </xf>
    <xf numFmtId="177" fontId="37" fillId="0" borderId="35" xfId="463" applyNumberFormat="1" applyFont="1" applyFill="1" applyBorder="1" applyAlignment="1" applyProtection="1">
      <alignment horizontal="right" vertical="center" shrinkToFit="1"/>
      <protection hidden="1"/>
    </xf>
    <xf numFmtId="177" fontId="37" fillId="25" borderId="20" xfId="0" applyNumberFormat="1" applyFont="1" applyFill="1" applyBorder="1" applyAlignment="1" applyProtection="1">
      <alignment horizontal="center" vertical="center" shrinkToFit="1"/>
      <protection hidden="1"/>
    </xf>
    <xf numFmtId="179" fontId="37" fillId="0" borderId="32" xfId="595" applyNumberFormat="1" applyFont="1" applyFill="1" applyBorder="1" applyAlignment="1" applyProtection="1">
      <alignment horizontal="right" vertical="center" shrinkToFit="1"/>
      <protection hidden="1"/>
    </xf>
    <xf numFmtId="177" fontId="37" fillId="0" borderId="22" xfId="0" applyNumberFormat="1" applyFont="1" applyFill="1" applyBorder="1" applyAlignment="1" applyProtection="1">
      <alignment horizontal="center" vertical="center" shrinkToFit="1"/>
      <protection hidden="1"/>
    </xf>
    <xf numFmtId="177" fontId="36" fillId="0" borderId="40" xfId="704" applyNumberFormat="1" applyFont="1" applyFill="1" applyBorder="1" applyAlignment="1" applyProtection="1">
      <alignment horizontal="left" vertical="center" indent="1" shrinkToFit="1"/>
      <protection hidden="1"/>
    </xf>
    <xf numFmtId="177" fontId="40" fillId="0" borderId="0" xfId="0" quotePrefix="1" applyNumberFormat="1" applyFont="1" applyAlignment="1" applyProtection="1">
      <alignment vertical="center"/>
      <protection hidden="1"/>
    </xf>
    <xf numFmtId="177" fontId="36" fillId="25" borderId="78" xfId="633" applyNumberFormat="1" applyFont="1" applyFill="1" applyBorder="1" applyAlignment="1" applyProtection="1">
      <alignment horizontal="center" vertical="center" shrinkToFit="1"/>
      <protection hidden="1"/>
    </xf>
    <xf numFmtId="177" fontId="36" fillId="25" borderId="56" xfId="633" applyNumberFormat="1" applyFont="1" applyFill="1" applyBorder="1" applyAlignment="1" applyProtection="1">
      <alignment horizontal="center" vertical="center" shrinkToFit="1"/>
      <protection hidden="1"/>
    </xf>
    <xf numFmtId="177" fontId="36" fillId="25" borderId="74" xfId="633" applyNumberFormat="1" applyFont="1" applyFill="1" applyBorder="1" applyAlignment="1" applyProtection="1">
      <alignment horizontal="center" vertical="center" shrinkToFit="1"/>
      <protection hidden="1"/>
    </xf>
    <xf numFmtId="177" fontId="36" fillId="25" borderId="50" xfId="633" applyNumberFormat="1" applyFont="1" applyFill="1" applyBorder="1" applyAlignment="1" applyProtection="1">
      <alignment horizontal="center" vertical="center" shrinkToFit="1"/>
      <protection hidden="1"/>
    </xf>
    <xf numFmtId="177" fontId="36" fillId="25" borderId="79" xfId="633" applyNumberFormat="1" applyFont="1" applyFill="1" applyBorder="1" applyAlignment="1" applyProtection="1">
      <alignment horizontal="center" vertical="center" shrinkToFit="1"/>
      <protection hidden="1"/>
    </xf>
    <xf numFmtId="177" fontId="36" fillId="25" borderId="20" xfId="0" applyNumberFormat="1" applyFont="1" applyFill="1" applyBorder="1" applyAlignment="1" applyProtection="1">
      <alignment horizontal="right" vertical="center" shrinkToFit="1"/>
      <protection hidden="1"/>
    </xf>
    <xf numFmtId="177" fontId="36" fillId="25" borderId="0" xfId="0" applyNumberFormat="1" applyFont="1" applyFill="1" applyBorder="1" applyAlignment="1" applyProtection="1">
      <alignment horizontal="right" vertical="center" shrinkToFit="1"/>
      <protection hidden="1"/>
    </xf>
    <xf numFmtId="177" fontId="36" fillId="25" borderId="80" xfId="633" applyNumberFormat="1" applyFont="1" applyFill="1" applyBorder="1" applyAlignment="1" applyProtection="1">
      <alignment horizontal="center" vertical="center" shrinkToFit="1"/>
      <protection hidden="1"/>
    </xf>
    <xf numFmtId="177" fontId="36" fillId="0" borderId="73" xfId="595" applyNumberFormat="1" applyFont="1" applyFill="1" applyBorder="1" applyAlignment="1" applyProtection="1">
      <alignment vertical="center" shrinkToFit="1"/>
      <protection hidden="1"/>
    </xf>
    <xf numFmtId="177" fontId="37" fillId="25" borderId="79" xfId="633" applyNumberFormat="1" applyFont="1" applyFill="1" applyBorder="1" applyAlignment="1" applyProtection="1">
      <alignment horizontal="center" vertical="center" shrinkToFit="1"/>
      <protection hidden="1"/>
    </xf>
    <xf numFmtId="177" fontId="37" fillId="25" borderId="21" xfId="588" applyNumberFormat="1" applyFont="1" applyFill="1" applyBorder="1" applyAlignment="1" applyProtection="1">
      <alignment horizontal="center" vertical="center" shrinkToFit="1"/>
      <protection hidden="1"/>
    </xf>
    <xf numFmtId="177" fontId="36" fillId="0" borderId="54" xfId="588" applyNumberFormat="1" applyFont="1" applyFill="1" applyBorder="1" applyAlignment="1" applyProtection="1">
      <alignment horizontal="left" vertical="center"/>
      <protection hidden="1"/>
    </xf>
    <xf numFmtId="177" fontId="36" fillId="0" borderId="40" xfId="703" applyNumberFormat="1" applyFont="1" applyFill="1" applyBorder="1" applyAlignment="1" applyProtection="1">
      <alignment horizontal="left" vertical="center"/>
      <protection hidden="1"/>
    </xf>
    <xf numFmtId="177" fontId="36" fillId="0" borderId="33" xfId="588" applyNumberFormat="1" applyFont="1" applyFill="1" applyBorder="1" applyAlignment="1" applyProtection="1">
      <alignment horizontal="left" vertical="center"/>
      <protection hidden="1"/>
    </xf>
    <xf numFmtId="177" fontId="36" fillId="25" borderId="81" xfId="633" applyNumberFormat="1" applyFont="1" applyFill="1" applyBorder="1" applyAlignment="1" applyProtection="1">
      <alignment horizontal="center" vertical="center" shrinkToFit="1"/>
      <protection hidden="1"/>
    </xf>
    <xf numFmtId="177" fontId="37" fillId="25" borderId="74" xfId="595" applyNumberFormat="1" applyFont="1" applyFill="1" applyBorder="1" applyAlignment="1" applyProtection="1">
      <alignment horizontal="center" vertical="center" shrinkToFit="1"/>
      <protection hidden="1"/>
    </xf>
    <xf numFmtId="177" fontId="36" fillId="25" borderId="74" xfId="588" applyNumberFormat="1" applyFont="1" applyFill="1" applyBorder="1" applyAlignment="1" applyProtection="1">
      <alignment horizontal="centerContinuous" vertical="center" wrapText="1" shrinkToFit="1"/>
      <protection hidden="1"/>
    </xf>
    <xf numFmtId="177" fontId="36" fillId="25" borderId="79" xfId="595" applyNumberFormat="1" applyFont="1" applyFill="1" applyBorder="1" applyAlignment="1" applyProtection="1">
      <alignment horizontal="center" vertical="center" wrapText="1" shrinkToFit="1"/>
      <protection hidden="1"/>
    </xf>
    <xf numFmtId="177" fontId="36" fillId="25" borderId="74" xfId="595" applyNumberFormat="1" applyFont="1" applyFill="1" applyBorder="1" applyAlignment="1" applyProtection="1">
      <alignment horizontal="center" vertical="center" wrapText="1" shrinkToFit="1"/>
      <protection hidden="1"/>
    </xf>
    <xf numFmtId="177" fontId="36" fillId="0" borderId="54" xfId="595" applyNumberFormat="1" applyFont="1" applyFill="1" applyBorder="1" applyAlignment="1" applyProtection="1">
      <alignment horizontal="center" vertical="center"/>
      <protection hidden="1"/>
    </xf>
    <xf numFmtId="177" fontId="36" fillId="0" borderId="41" xfId="595" applyNumberFormat="1" applyFont="1" applyFill="1" applyBorder="1" applyAlignment="1" applyProtection="1">
      <alignment horizontal="center" vertical="center"/>
      <protection hidden="1"/>
    </xf>
    <xf numFmtId="177" fontId="36" fillId="0" borderId="17" xfId="595" applyNumberFormat="1" applyFont="1" applyFill="1" applyBorder="1" applyAlignment="1" applyProtection="1">
      <alignment horizontal="center" vertical="center" textRotation="255"/>
      <protection hidden="1"/>
    </xf>
    <xf numFmtId="177" fontId="36" fillId="0" borderId="54" xfId="595" applyNumberFormat="1" applyFont="1" applyFill="1" applyBorder="1" applyAlignment="1" applyProtection="1">
      <alignment vertical="center"/>
      <protection hidden="1"/>
    </xf>
    <xf numFmtId="177" fontId="36" fillId="0" borderId="41" xfId="595" applyNumberFormat="1" applyFont="1" applyFill="1" applyBorder="1" applyAlignment="1" applyProtection="1">
      <alignment vertical="center" textRotation="255"/>
      <protection hidden="1"/>
    </xf>
    <xf numFmtId="177" fontId="36" fillId="0" borderId="17" xfId="595" applyNumberFormat="1" applyFont="1" applyFill="1" applyBorder="1" applyAlignment="1" applyProtection="1">
      <alignment vertical="center" textRotation="255"/>
      <protection hidden="1"/>
    </xf>
    <xf numFmtId="177" fontId="36" fillId="0" borderId="40" xfId="595" applyNumberFormat="1" applyFont="1" applyFill="1" applyBorder="1" applyAlignment="1" applyProtection="1">
      <alignment horizontal="center" vertical="center"/>
      <protection hidden="1"/>
    </xf>
    <xf numFmtId="177" fontId="36" fillId="0" borderId="40" xfId="595" applyNumberFormat="1" applyFont="1" applyFill="1" applyBorder="1" applyAlignment="1" applyProtection="1">
      <alignment vertical="center" textRotation="255"/>
      <protection hidden="1"/>
    </xf>
    <xf numFmtId="177" fontId="36" fillId="0" borderId="53" xfId="595" applyNumberFormat="1" applyFont="1" applyFill="1" applyBorder="1" applyAlignment="1" applyProtection="1">
      <alignment vertical="center" textRotation="255"/>
      <protection hidden="1"/>
    </xf>
    <xf numFmtId="177" fontId="36" fillId="0" borderId="22" xfId="595" applyNumberFormat="1" applyFont="1" applyFill="1" applyBorder="1" applyAlignment="1" applyProtection="1">
      <alignment horizontal="left" vertical="center"/>
      <protection hidden="1"/>
    </xf>
    <xf numFmtId="177" fontId="36" fillId="0" borderId="20" xfId="595" applyNumberFormat="1" applyFont="1" applyFill="1" applyBorder="1" applyAlignment="1" applyProtection="1">
      <alignment horizontal="left" vertical="center"/>
      <protection hidden="1"/>
    </xf>
    <xf numFmtId="177" fontId="36" fillId="0" borderId="21" xfId="595" applyNumberFormat="1" applyFont="1" applyFill="1" applyBorder="1" applyAlignment="1" applyProtection="1">
      <alignment horizontal="left" vertical="center"/>
      <protection hidden="1"/>
    </xf>
    <xf numFmtId="177" fontId="36" fillId="0" borderId="25" xfId="595" applyNumberFormat="1" applyFont="1" applyFill="1" applyBorder="1" applyAlignment="1" applyProtection="1">
      <alignment horizontal="left" vertical="center"/>
      <protection hidden="1"/>
    </xf>
    <xf numFmtId="177" fontId="36" fillId="0" borderId="16" xfId="0" applyNumberFormat="1" applyFont="1" applyFill="1" applyBorder="1" applyAlignment="1" applyProtection="1">
      <alignment horizontal="centerContinuous" vertical="center" shrinkToFit="1"/>
      <protection hidden="1"/>
    </xf>
    <xf numFmtId="177" fontId="36" fillId="0" borderId="54" xfId="588" applyNumberFormat="1" applyFont="1" applyFill="1" applyBorder="1" applyAlignment="1" applyProtection="1">
      <alignment horizontal="centerContinuous" vertical="center" shrinkToFit="1"/>
      <protection hidden="1"/>
    </xf>
    <xf numFmtId="177" fontId="36" fillId="0" borderId="17" xfId="0" applyNumberFormat="1" applyFont="1" applyFill="1" applyBorder="1" applyAlignment="1" applyProtection="1">
      <alignment horizontal="centerContinuous" vertical="center" shrinkToFit="1"/>
      <protection hidden="1"/>
    </xf>
    <xf numFmtId="177" fontId="37" fillId="25" borderId="56" xfId="595" applyNumberFormat="1" applyFont="1" applyFill="1" applyBorder="1" applyAlignment="1" applyProtection="1">
      <alignment horizontal="center" vertical="center" shrinkToFit="1"/>
      <protection hidden="1"/>
    </xf>
    <xf numFmtId="177" fontId="36" fillId="25" borderId="82" xfId="633" applyNumberFormat="1" applyFont="1" applyFill="1" applyBorder="1" applyAlignment="1" applyProtection="1">
      <alignment horizontal="center" vertical="center" shrinkToFit="1"/>
      <protection hidden="1"/>
    </xf>
    <xf numFmtId="49" fontId="36" fillId="0" borderId="32" xfId="595" applyNumberFormat="1" applyFont="1" applyFill="1" applyBorder="1" applyAlignment="1" applyProtection="1">
      <alignment horizontal="center" vertical="center" shrinkToFit="1"/>
      <protection hidden="1"/>
    </xf>
    <xf numFmtId="49" fontId="36" fillId="0" borderId="0" xfId="595" applyNumberFormat="1" applyFont="1" applyFill="1" applyBorder="1" applyAlignment="1" applyProtection="1">
      <alignment horizontal="center" vertical="center" shrinkToFit="1"/>
      <protection hidden="1"/>
    </xf>
    <xf numFmtId="49" fontId="36" fillId="0" borderId="40" xfId="595" applyNumberFormat="1" applyFont="1" applyFill="1" applyBorder="1" applyAlignment="1" applyProtection="1">
      <alignment horizontal="center" vertical="center" shrinkToFit="1"/>
      <protection hidden="1"/>
    </xf>
    <xf numFmtId="49" fontId="37" fillId="0" borderId="18" xfId="595" applyNumberFormat="1" applyFont="1" applyFill="1" applyBorder="1" applyAlignment="1" applyProtection="1">
      <alignment horizontal="center" vertical="center" shrinkToFit="1"/>
      <protection hidden="1"/>
    </xf>
    <xf numFmtId="177" fontId="36" fillId="25" borderId="79" xfId="595" applyNumberFormat="1" applyFont="1" applyFill="1" applyBorder="1" applyAlignment="1" applyProtection="1">
      <alignment horizontal="centerContinuous" vertical="center" shrinkToFit="1"/>
      <protection hidden="1"/>
    </xf>
    <xf numFmtId="49" fontId="36" fillId="0" borderId="0" xfId="595" applyNumberFormat="1" applyFont="1" applyFill="1" applyAlignment="1" applyProtection="1">
      <alignment horizontal="center" vertical="center" shrinkToFit="1"/>
      <protection hidden="1"/>
    </xf>
    <xf numFmtId="185" fontId="36" fillId="0" borderId="0" xfId="0" applyNumberFormat="1" applyFont="1" applyFill="1" applyAlignment="1" applyProtection="1">
      <alignment horizontal="center" vertical="center" shrinkToFit="1"/>
      <protection hidden="1"/>
    </xf>
    <xf numFmtId="186" fontId="36" fillId="0" borderId="0" xfId="0" applyNumberFormat="1" applyFont="1" applyFill="1" applyAlignment="1" applyProtection="1">
      <alignment horizontal="center" vertical="center" shrinkToFit="1"/>
      <protection hidden="1"/>
    </xf>
    <xf numFmtId="178" fontId="36" fillId="0" borderId="0" xfId="0" applyNumberFormat="1" applyFont="1" applyFill="1" applyAlignment="1" applyProtection="1">
      <alignment horizontal="center" vertical="center" shrinkToFit="1"/>
      <protection hidden="1"/>
    </xf>
    <xf numFmtId="187" fontId="36" fillId="0" borderId="0" xfId="0" applyNumberFormat="1" applyFont="1" applyFill="1" applyAlignment="1" applyProtection="1">
      <alignment horizontal="center" vertical="center" shrinkToFit="1"/>
      <protection hidden="1"/>
    </xf>
    <xf numFmtId="0" fontId="0" fillId="0" borderId="0" xfId="0" applyAlignment="1">
      <alignment horizontal="center"/>
    </xf>
    <xf numFmtId="49" fontId="38" fillId="0" borderId="0" xfId="1113" applyNumberFormat="1" applyFont="1" applyFill="1" applyAlignment="1" applyProtection="1">
      <alignment vertical="center" shrinkToFit="1"/>
      <protection hidden="1"/>
    </xf>
    <xf numFmtId="49" fontId="36" fillId="25" borderId="83" xfId="595" applyNumberFormat="1" applyFont="1" applyFill="1" applyBorder="1" applyAlignment="1" applyProtection="1">
      <alignment vertical="center" shrinkToFit="1"/>
      <protection hidden="1"/>
    </xf>
    <xf numFmtId="49" fontId="37" fillId="0" borderId="41" xfId="0" applyNumberFormat="1" applyFont="1" applyFill="1" applyBorder="1" applyAlignment="1" applyProtection="1">
      <alignment horizontal="center" vertical="center" shrinkToFit="1"/>
      <protection hidden="1"/>
    </xf>
    <xf numFmtId="49" fontId="36" fillId="25" borderId="38" xfId="595" applyNumberFormat="1" applyFont="1" applyFill="1" applyBorder="1" applyAlignment="1" applyProtection="1">
      <alignment vertical="center" shrinkToFit="1"/>
      <protection hidden="1"/>
    </xf>
    <xf numFmtId="49" fontId="37" fillId="0" borderId="0" xfId="0" applyNumberFormat="1" applyFont="1" applyFill="1" applyBorder="1" applyAlignment="1" applyProtection="1">
      <alignment horizontal="center" vertical="center" shrinkToFit="1"/>
      <protection hidden="1"/>
    </xf>
    <xf numFmtId="49" fontId="36" fillId="25" borderId="10" xfId="595" applyNumberFormat="1" applyFont="1" applyFill="1" applyBorder="1" applyAlignment="1" applyProtection="1">
      <alignment vertical="center" shrinkToFit="1"/>
      <protection hidden="1"/>
    </xf>
    <xf numFmtId="49" fontId="37" fillId="0" borderId="84" xfId="0" applyNumberFormat="1" applyFont="1" applyFill="1" applyBorder="1" applyAlignment="1" applyProtection="1">
      <alignment horizontal="center" vertical="center" shrinkToFit="1"/>
      <protection hidden="1"/>
    </xf>
    <xf numFmtId="49" fontId="37" fillId="0" borderId="85" xfId="0" applyNumberFormat="1" applyFont="1" applyFill="1" applyBorder="1" applyAlignment="1" applyProtection="1">
      <alignment horizontal="center" vertical="center" shrinkToFit="1"/>
      <protection hidden="1"/>
    </xf>
    <xf numFmtId="49" fontId="36" fillId="25" borderId="86" xfId="595" applyNumberFormat="1" applyFont="1" applyFill="1" applyBorder="1" applyAlignment="1" applyProtection="1">
      <alignment horizontal="center" vertical="center" shrinkToFit="1"/>
      <protection hidden="1"/>
    </xf>
    <xf numFmtId="49" fontId="36" fillId="0" borderId="73" xfId="595" applyNumberFormat="1" applyFont="1" applyFill="1" applyBorder="1" applyAlignment="1" applyProtection="1">
      <alignment horizontal="left" vertical="center"/>
      <protection hidden="1"/>
    </xf>
    <xf numFmtId="49" fontId="36" fillId="0" borderId="0" xfId="595" applyNumberFormat="1" applyFont="1" applyFill="1" applyAlignment="1" applyProtection="1">
      <alignment horizontal="left" vertical="center"/>
      <protection hidden="1"/>
    </xf>
    <xf numFmtId="49" fontId="40" fillId="0" borderId="0" xfId="0" applyNumberFormat="1" applyFont="1" applyFill="1" applyBorder="1" applyAlignment="1" applyProtection="1">
      <alignment vertical="center"/>
      <protection hidden="1"/>
    </xf>
    <xf numFmtId="38" fontId="36" fillId="0" borderId="40" xfId="1114" applyFont="1" applyFill="1" applyBorder="1" applyAlignment="1" applyProtection="1">
      <alignment horizontal="center" vertical="center" shrinkToFit="1"/>
      <protection hidden="1"/>
    </xf>
    <xf numFmtId="38" fontId="36" fillId="0" borderId="28" xfId="1114" applyFont="1" applyFill="1" applyBorder="1" applyAlignment="1" applyProtection="1">
      <alignment horizontal="center" vertical="center" shrinkToFit="1"/>
      <protection hidden="1"/>
    </xf>
    <xf numFmtId="38" fontId="36" fillId="0" borderId="29" xfId="1114" applyFont="1" applyFill="1" applyBorder="1" applyAlignment="1" applyProtection="1">
      <alignment horizontal="center" vertical="center" shrinkToFit="1"/>
      <protection hidden="1"/>
    </xf>
    <xf numFmtId="38" fontId="36" fillId="0" borderId="17" xfId="1114" applyFont="1" applyFill="1" applyBorder="1" applyAlignment="1" applyProtection="1">
      <alignment horizontal="center" vertical="center" shrinkToFit="1"/>
      <protection hidden="1"/>
    </xf>
    <xf numFmtId="38" fontId="36" fillId="25" borderId="87" xfId="1114" applyFont="1" applyFill="1" applyBorder="1" applyAlignment="1" applyProtection="1">
      <alignment horizontal="center" vertical="center" shrinkToFit="1"/>
      <protection hidden="1"/>
    </xf>
    <xf numFmtId="177" fontId="36" fillId="0" borderId="73" xfId="633" applyNumberFormat="1" applyFont="1" applyFill="1" applyBorder="1" applyAlignment="1" applyProtection="1">
      <alignment horizontal="center" vertical="center" shrinkToFit="1"/>
      <protection hidden="1"/>
    </xf>
    <xf numFmtId="177" fontId="40" fillId="0" borderId="0" xfId="0" applyNumberFormat="1" applyFont="1" applyFill="1" applyBorder="1" applyAlignment="1" applyProtection="1">
      <alignment horizontal="center" vertical="center" shrinkToFit="1"/>
      <protection hidden="1"/>
    </xf>
    <xf numFmtId="188" fontId="36" fillId="25" borderId="83" xfId="1114" applyNumberFormat="1" applyFont="1" applyFill="1" applyBorder="1" applyAlignment="1" applyProtection="1">
      <alignment horizontal="center" vertical="center" shrinkToFit="1"/>
      <protection hidden="1"/>
    </xf>
    <xf numFmtId="189" fontId="36" fillId="0" borderId="0" xfId="1114" applyNumberFormat="1" applyFont="1" applyFill="1" applyAlignment="1" applyProtection="1">
      <alignment horizontal="right" vertical="center" shrinkToFit="1"/>
      <protection hidden="1"/>
    </xf>
    <xf numFmtId="190" fontId="36" fillId="0" borderId="0" xfId="1114" applyNumberFormat="1" applyFont="1" applyFill="1" applyAlignment="1" applyProtection="1">
      <alignment horizontal="right" vertical="center" shrinkToFit="1"/>
      <protection hidden="1"/>
    </xf>
    <xf numFmtId="188" fontId="36" fillId="25" borderId="88" xfId="1114" applyNumberFormat="1" applyFont="1" applyFill="1" applyBorder="1" applyAlignment="1" applyProtection="1">
      <alignment horizontal="center" vertical="center" shrinkToFit="1"/>
      <protection hidden="1"/>
    </xf>
    <xf numFmtId="188" fontId="36" fillId="0" borderId="0" xfId="1114" applyNumberFormat="1" applyFont="1" applyFill="1" applyAlignment="1" applyProtection="1">
      <alignment horizontal="right" vertical="center" shrinkToFit="1"/>
      <protection hidden="1"/>
    </xf>
    <xf numFmtId="190" fontId="36" fillId="0" borderId="16" xfId="1114" applyNumberFormat="1" applyFont="1" applyFill="1" applyBorder="1" applyAlignment="1" applyProtection="1">
      <alignment horizontal="right" vertical="center" shrinkToFit="1"/>
      <protection hidden="1"/>
    </xf>
    <xf numFmtId="190" fontId="36" fillId="0" borderId="0" xfId="1114" applyNumberFormat="1" applyFont="1" applyFill="1" applyBorder="1" applyAlignment="1" applyProtection="1">
      <alignment horizontal="right" vertical="center" shrinkToFit="1"/>
      <protection hidden="1"/>
    </xf>
    <xf numFmtId="185" fontId="36" fillId="0" borderId="73" xfId="0" applyNumberFormat="1" applyFont="1" applyFill="1" applyBorder="1" applyAlignment="1" applyProtection="1">
      <alignment horizontal="center" vertical="center" shrinkToFit="1"/>
      <protection hidden="1"/>
    </xf>
    <xf numFmtId="186" fontId="40" fillId="0" borderId="0" xfId="0" applyNumberFormat="1" applyFont="1" applyFill="1" applyBorder="1" applyAlignment="1" applyProtection="1">
      <alignment horizontal="center" vertical="center" shrinkToFit="1"/>
      <protection hidden="1"/>
    </xf>
    <xf numFmtId="186" fontId="36" fillId="0" borderId="73" xfId="0" applyNumberFormat="1" applyFont="1" applyFill="1" applyBorder="1" applyAlignment="1" applyProtection="1">
      <alignment horizontal="center" vertical="center" shrinkToFit="1"/>
      <protection hidden="1"/>
    </xf>
    <xf numFmtId="178" fontId="36" fillId="0" borderId="73" xfId="0" applyNumberFormat="1" applyFont="1" applyFill="1" applyBorder="1" applyAlignment="1" applyProtection="1">
      <alignment horizontal="center" vertical="center" shrinkToFit="1"/>
      <protection hidden="1"/>
    </xf>
    <xf numFmtId="187" fontId="40" fillId="0" borderId="0" xfId="0" applyNumberFormat="1" applyFont="1" applyFill="1" applyBorder="1" applyAlignment="1" applyProtection="1">
      <alignment horizontal="center" vertical="center" shrinkToFit="1"/>
      <protection hidden="1"/>
    </xf>
    <xf numFmtId="188" fontId="36" fillId="25" borderId="83" xfId="1114" applyNumberFormat="1" applyFont="1" applyFill="1" applyBorder="1" applyAlignment="1" applyProtection="1">
      <alignment horizontal="center" vertical="center" wrapText="1" shrinkToFit="1"/>
      <protection hidden="1"/>
    </xf>
    <xf numFmtId="188" fontId="36" fillId="0" borderId="0" xfId="1114" applyNumberFormat="1" applyFont="1" applyFill="1" applyBorder="1" applyAlignment="1" applyProtection="1">
      <alignment horizontal="right" vertical="center" shrinkToFit="1"/>
      <protection hidden="1"/>
    </xf>
    <xf numFmtId="187" fontId="36" fillId="0" borderId="73" xfId="0" applyNumberFormat="1" applyFont="1" applyFill="1" applyBorder="1" applyAlignment="1" applyProtection="1">
      <alignment horizontal="center" vertical="center" shrinkToFit="1"/>
      <protection hidden="1"/>
    </xf>
    <xf numFmtId="188" fontId="36" fillId="0" borderId="40" xfId="1114" applyNumberFormat="1" applyFont="1" applyFill="1" applyBorder="1" applyAlignment="1" applyProtection="1">
      <alignment horizontal="right" vertical="center" shrinkToFit="1"/>
      <protection hidden="1"/>
    </xf>
    <xf numFmtId="190" fontId="36" fillId="0" borderId="40" xfId="1114" applyNumberFormat="1" applyFont="1" applyFill="1" applyBorder="1" applyAlignment="1" applyProtection="1">
      <alignment horizontal="right" vertical="center" shrinkToFit="1"/>
      <protection hidden="1"/>
    </xf>
    <xf numFmtId="188" fontId="36" fillId="25" borderId="89" xfId="1114" applyNumberFormat="1" applyFont="1" applyFill="1" applyBorder="1" applyAlignment="1" applyProtection="1">
      <alignment horizontal="center" vertical="center" shrinkToFit="1"/>
      <protection hidden="1"/>
    </xf>
    <xf numFmtId="190" fontId="36" fillId="0" borderId="17" xfId="1114" applyNumberFormat="1" applyFont="1" applyFill="1" applyBorder="1" applyAlignment="1" applyProtection="1">
      <alignment horizontal="right" vertical="center" shrinkToFit="1"/>
      <protection hidden="1"/>
    </xf>
    <xf numFmtId="188" fontId="36" fillId="0" borderId="0" xfId="1114" applyNumberFormat="1" applyFont="1" applyFill="1" applyBorder="1" applyAlignment="1" applyProtection="1">
      <alignment horizontal="center" vertical="center" shrinkToFit="1"/>
      <protection hidden="1"/>
    </xf>
    <xf numFmtId="188" fontId="36" fillId="0" borderId="16" xfId="1114" applyNumberFormat="1" applyFont="1" applyFill="1" applyBorder="1" applyAlignment="1" applyProtection="1">
      <alignment horizontal="right" vertical="center" shrinkToFit="1"/>
      <protection hidden="1"/>
    </xf>
    <xf numFmtId="189" fontId="36" fillId="0" borderId="40" xfId="1114" applyNumberFormat="1" applyFont="1" applyFill="1" applyBorder="1" applyAlignment="1" applyProtection="1">
      <alignment horizontal="right" vertical="center" shrinkToFit="1"/>
      <protection hidden="1"/>
    </xf>
    <xf numFmtId="188" fontId="36" fillId="0" borderId="0" xfId="1114" applyNumberFormat="1" applyFont="1" applyFill="1" applyAlignment="1" applyProtection="1">
      <alignment horizontal="center" vertical="center" shrinkToFit="1"/>
      <protection hidden="1"/>
    </xf>
  </cellXfs>
  <cellStyles count="1116">
    <cellStyle name="20% - アクセント 1" xfId="1" builtinId="30" customBuiltin="1"/>
    <cellStyle name="20% - アクセント 1 2" xfId="2"/>
    <cellStyle name="20% - アクセント 1 2 2" xfId="3"/>
    <cellStyle name="20% - アクセント 1 2 2 2" xfId="4"/>
    <cellStyle name="20% - アクセント 1 2 3" xfId="5"/>
    <cellStyle name="20% - アクセント 1 3" xfId="6"/>
    <cellStyle name="20% - アクセント 1 4" xfId="7"/>
    <cellStyle name="20% - アクセント 2" xfId="8" builtinId="34" customBuiltin="1"/>
    <cellStyle name="20% - アクセント 2 2" xfId="9"/>
    <cellStyle name="20% - アクセント 2 2 2" xfId="10"/>
    <cellStyle name="20% - アクセント 2 2 2 2" xfId="11"/>
    <cellStyle name="20% - アクセント 2 2 3" xfId="12"/>
    <cellStyle name="20% - アクセント 2 3" xfId="13"/>
    <cellStyle name="20% - アクセント 2 4" xfId="14"/>
    <cellStyle name="20% - アクセント 3" xfId="15" builtinId="38" customBuiltin="1"/>
    <cellStyle name="20% - アクセント 3 2" xfId="16"/>
    <cellStyle name="20% - アクセント 3 2 2" xfId="17"/>
    <cellStyle name="20% - アクセント 3 2 2 2" xfId="18"/>
    <cellStyle name="20% - アクセント 3 2 3" xfId="19"/>
    <cellStyle name="20% - アクセント 3 3" xfId="20"/>
    <cellStyle name="20% - アクセント 3 4" xfId="21"/>
    <cellStyle name="20% - アクセント 4" xfId="22" builtinId="42" customBuiltin="1"/>
    <cellStyle name="20% - アクセント 4 2" xfId="23"/>
    <cellStyle name="20% - アクセント 4 2 2" xfId="24"/>
    <cellStyle name="20% - アクセント 4 2 2 2" xfId="25"/>
    <cellStyle name="20% - アクセント 4 2 3" xfId="26"/>
    <cellStyle name="20% - アクセント 4 3" xfId="27"/>
    <cellStyle name="20% - アクセント 4 4" xfId="28"/>
    <cellStyle name="20% - アクセント 5" xfId="29" builtinId="46" customBuiltin="1"/>
    <cellStyle name="20% - アクセント 5 2" xfId="30"/>
    <cellStyle name="20% - アクセント 5 2 2" xfId="31"/>
    <cellStyle name="20% - アクセント 5 2 2 2" xfId="32"/>
    <cellStyle name="20% - アクセント 5 2 3" xfId="33"/>
    <cellStyle name="20% - アクセント 5 3" xfId="34"/>
    <cellStyle name="20% - アクセント 5 4" xfId="35"/>
    <cellStyle name="20% - アクセント 6" xfId="36" builtinId="50" customBuiltin="1"/>
    <cellStyle name="20% - アクセント 6 2" xfId="37"/>
    <cellStyle name="20% - アクセント 6 2 2" xfId="38"/>
    <cellStyle name="20% - アクセント 6 2 2 2" xfId="39"/>
    <cellStyle name="20% - アクセント 6 2 3" xfId="40"/>
    <cellStyle name="20% - アクセント 6 3" xfId="41"/>
    <cellStyle name="20% - アクセント 6 4" xfId="42"/>
    <cellStyle name="40% - アクセント 1" xfId="43" builtinId="31" customBuiltin="1"/>
    <cellStyle name="40% - アクセント 1 2" xfId="44"/>
    <cellStyle name="40% - アクセント 1 2 2" xfId="45"/>
    <cellStyle name="40% - アクセント 1 2 2 2" xfId="46"/>
    <cellStyle name="40% - アクセント 1 2 3" xfId="47"/>
    <cellStyle name="40% - アクセント 1 3" xfId="48"/>
    <cellStyle name="40% - アクセント 1 4" xfId="49"/>
    <cellStyle name="40% - アクセント 2" xfId="50" builtinId="35" customBuiltin="1"/>
    <cellStyle name="40% - アクセント 2 2" xfId="51"/>
    <cellStyle name="40% - アクセント 2 2 2" xfId="52"/>
    <cellStyle name="40% - アクセント 2 2 2 2" xfId="53"/>
    <cellStyle name="40% - アクセント 2 2 3" xfId="54"/>
    <cellStyle name="40% - アクセント 2 3" xfId="55"/>
    <cellStyle name="40% - アクセント 2 4" xfId="56"/>
    <cellStyle name="40% - アクセント 3" xfId="57" builtinId="39" customBuiltin="1"/>
    <cellStyle name="40% - アクセント 3 2" xfId="58"/>
    <cellStyle name="40% - アクセント 3 2 2" xfId="59"/>
    <cellStyle name="40% - アクセント 3 2 2 2" xfId="60"/>
    <cellStyle name="40% - アクセント 3 2 3" xfId="61"/>
    <cellStyle name="40% - アクセント 3 3" xfId="62"/>
    <cellStyle name="40% - アクセント 3 4" xfId="63"/>
    <cellStyle name="40% - アクセント 4" xfId="64" builtinId="43" customBuiltin="1"/>
    <cellStyle name="40% - アクセント 4 2" xfId="65"/>
    <cellStyle name="40% - アクセント 4 2 2" xfId="66"/>
    <cellStyle name="40% - アクセント 4 2 2 2" xfId="67"/>
    <cellStyle name="40% - アクセント 4 2 3" xfId="68"/>
    <cellStyle name="40% - アクセント 4 3" xfId="69"/>
    <cellStyle name="40% - アクセント 4 4" xfId="70"/>
    <cellStyle name="40% - アクセント 5" xfId="71" builtinId="47" customBuiltin="1"/>
    <cellStyle name="40% - アクセント 5 2" xfId="72"/>
    <cellStyle name="40% - アクセント 5 2 2" xfId="73"/>
    <cellStyle name="40% - アクセント 5 2 2 2" xfId="74"/>
    <cellStyle name="40% - アクセント 5 2 3" xfId="75"/>
    <cellStyle name="40% - アクセント 5 3" xfId="76"/>
    <cellStyle name="40% - アクセント 5 4" xfId="77"/>
    <cellStyle name="40% - アクセント 6" xfId="78" builtinId="51" customBuiltin="1"/>
    <cellStyle name="40% - アクセント 6 2" xfId="79"/>
    <cellStyle name="40% - アクセント 6 2 2" xfId="80"/>
    <cellStyle name="40% - アクセント 6 2 2 2" xfId="81"/>
    <cellStyle name="40% - アクセント 6 2 3" xfId="82"/>
    <cellStyle name="40% - アクセント 6 3" xfId="83"/>
    <cellStyle name="40% - アクセント 6 4" xfId="84"/>
    <cellStyle name="60% - アクセント 1" xfId="85" builtinId="32" customBuiltin="1"/>
    <cellStyle name="60% - アクセント 1 2" xfId="86"/>
    <cellStyle name="60% - アクセント 1 3" xfId="87"/>
    <cellStyle name="60% - アクセント 2" xfId="88" builtinId="36" customBuiltin="1"/>
    <cellStyle name="60% - アクセント 2 2" xfId="89"/>
    <cellStyle name="60% - アクセント 2 3" xfId="90"/>
    <cellStyle name="60% - アクセント 3" xfId="91" builtinId="40" customBuiltin="1"/>
    <cellStyle name="60% - アクセント 3 2" xfId="92"/>
    <cellStyle name="60% - アクセント 3 3" xfId="93"/>
    <cellStyle name="60% - アクセント 4" xfId="94" builtinId="44" customBuiltin="1"/>
    <cellStyle name="60% - アクセント 4 2" xfId="95"/>
    <cellStyle name="60% - アクセント 4 3" xfId="96"/>
    <cellStyle name="60% - アクセント 5" xfId="97" builtinId="48" customBuiltin="1"/>
    <cellStyle name="60% - アクセント 5 2" xfId="98"/>
    <cellStyle name="60% - アクセント 5 3" xfId="99"/>
    <cellStyle name="60% - アクセント 6" xfId="100" builtinId="52" customBuiltin="1"/>
    <cellStyle name="60% - アクセント 6 2" xfId="101"/>
    <cellStyle name="60% - アクセント 6 3" xfId="102"/>
    <cellStyle name="どちらでもない" xfId="103" builtinId="28" customBuiltin="1"/>
    <cellStyle name="どちらでもない 2" xfId="104"/>
    <cellStyle name="どちらでもない 3" xfId="105"/>
    <cellStyle name="アクセント 1" xfId="106" builtinId="29" customBuiltin="1"/>
    <cellStyle name="アクセント 1 2" xfId="107"/>
    <cellStyle name="アクセント 1 3" xfId="108"/>
    <cellStyle name="アクセント 2" xfId="109" builtinId="33" customBuiltin="1"/>
    <cellStyle name="アクセント 2 2" xfId="110"/>
    <cellStyle name="アクセント 2 3" xfId="111"/>
    <cellStyle name="アクセント 3" xfId="112" builtinId="37" customBuiltin="1"/>
    <cellStyle name="アクセント 3 2" xfId="113"/>
    <cellStyle name="アクセント 3 3" xfId="114"/>
    <cellStyle name="アクセント 4" xfId="115" builtinId="41" customBuiltin="1"/>
    <cellStyle name="アクセント 4 2" xfId="116"/>
    <cellStyle name="アクセント 4 3" xfId="117"/>
    <cellStyle name="アクセント 5" xfId="118" builtinId="45" customBuiltin="1"/>
    <cellStyle name="アクセント 5 2" xfId="119"/>
    <cellStyle name="アクセント 5 3" xfId="120"/>
    <cellStyle name="アクセント 6" xfId="121" builtinId="49" customBuiltin="1"/>
    <cellStyle name="アクセント 6 2" xfId="122"/>
    <cellStyle name="アクセント 6 3" xfId="123"/>
    <cellStyle name="タイトル" xfId="124" builtinId="15" customBuiltin="1"/>
    <cellStyle name="タイトル 2" xfId="125"/>
    <cellStyle name="タイトル 3" xfId="126"/>
    <cellStyle name="チェック セル" xfId="127" builtinId="23" customBuiltin="1"/>
    <cellStyle name="チェック セル 2" xfId="128"/>
    <cellStyle name="チェック セル 3" xfId="129"/>
    <cellStyle name="ハイパーリンク 2" xfId="130"/>
    <cellStyle name="ハイパーリンク 3" xfId="131"/>
    <cellStyle name="ハイパーリンク 4" xfId="132"/>
    <cellStyle name="パーセント 2" xfId="133"/>
    <cellStyle name="パーセント 3" xfId="134"/>
    <cellStyle name="パーセント 3 2" xfId="135"/>
    <cellStyle name="パーセント 3 2 2" xfId="136"/>
    <cellStyle name="パーセント 3 3" xfId="137"/>
    <cellStyle name="パーセント 4" xfId="138"/>
    <cellStyle name="パーセント 5" xfId="139"/>
    <cellStyle name="メモ" xfId="140" builtinId="10" customBuiltin="1"/>
    <cellStyle name="メモ 2" xfId="141"/>
    <cellStyle name="メモ 2 10" xfId="142"/>
    <cellStyle name="メモ 2 10 2" xfId="143"/>
    <cellStyle name="メモ 2 11" xfId="144"/>
    <cellStyle name="メモ 2 11 2" xfId="145"/>
    <cellStyle name="メモ 2 12" xfId="146"/>
    <cellStyle name="メモ 2 12 2" xfId="147"/>
    <cellStyle name="メモ 2 13" xfId="148"/>
    <cellStyle name="メモ 2 13 2" xfId="149"/>
    <cellStyle name="メモ 2 14" xfId="150"/>
    <cellStyle name="メモ 2 14 2" xfId="151"/>
    <cellStyle name="メモ 2 15" xfId="152"/>
    <cellStyle name="メモ 2 15 2" xfId="153"/>
    <cellStyle name="メモ 2 16" xfId="154"/>
    <cellStyle name="メモ 2 16 2" xfId="155"/>
    <cellStyle name="メモ 2 17" xfId="156"/>
    <cellStyle name="メモ 2 17 2" xfId="157"/>
    <cellStyle name="メモ 2 18" xfId="158"/>
    <cellStyle name="メモ 2 18 2" xfId="159"/>
    <cellStyle name="メモ 2 19" xfId="160"/>
    <cellStyle name="メモ 2 19 2" xfId="161"/>
    <cellStyle name="メモ 2 2" xfId="162"/>
    <cellStyle name="メモ 2 2 2" xfId="163"/>
    <cellStyle name="メモ 2 20" xfId="164"/>
    <cellStyle name="メモ 2 20 2" xfId="165"/>
    <cellStyle name="メモ 2 21" xfId="166"/>
    <cellStyle name="メモ 2 21 2" xfId="167"/>
    <cellStyle name="メモ 2 22" xfId="168"/>
    <cellStyle name="メモ 2 22 2" xfId="169"/>
    <cellStyle name="メモ 2 23" xfId="170"/>
    <cellStyle name="メモ 2 23 2" xfId="171"/>
    <cellStyle name="メモ 2 24" xfId="172"/>
    <cellStyle name="メモ 2 24 2" xfId="173"/>
    <cellStyle name="メモ 2 25" xfId="174"/>
    <cellStyle name="メモ 2 25 2" xfId="175"/>
    <cellStyle name="メモ 2 26" xfId="176"/>
    <cellStyle name="メモ 2 26 2" xfId="177"/>
    <cellStyle name="メモ 2 27" xfId="178"/>
    <cellStyle name="メモ 2 27 2" xfId="179"/>
    <cellStyle name="メモ 2 28" xfId="180"/>
    <cellStyle name="メモ 2 28 2" xfId="181"/>
    <cellStyle name="メモ 2 29" xfId="182"/>
    <cellStyle name="メモ 2 29 2" xfId="183"/>
    <cellStyle name="メモ 2 3" xfId="184"/>
    <cellStyle name="メモ 2 3 2" xfId="185"/>
    <cellStyle name="メモ 2 30" xfId="186"/>
    <cellStyle name="メモ 2 30 2" xfId="187"/>
    <cellStyle name="メモ 2 31" xfId="188"/>
    <cellStyle name="メモ 2 31 2" xfId="189"/>
    <cellStyle name="メモ 2 32" xfId="190"/>
    <cellStyle name="メモ 2 32 2" xfId="191"/>
    <cellStyle name="メモ 2 33" xfId="192"/>
    <cellStyle name="メモ 2 33 2" xfId="193"/>
    <cellStyle name="メモ 2 34" xfId="194"/>
    <cellStyle name="メモ 2 34 2" xfId="195"/>
    <cellStyle name="メモ 2 35" xfId="196"/>
    <cellStyle name="メモ 2 35 2" xfId="197"/>
    <cellStyle name="メモ 2 36" xfId="198"/>
    <cellStyle name="メモ 2 36 2" xfId="199"/>
    <cellStyle name="メモ 2 37" xfId="200"/>
    <cellStyle name="メモ 2 37 2" xfId="201"/>
    <cellStyle name="メモ 2 38" xfId="202"/>
    <cellStyle name="メモ 2 38 2" xfId="203"/>
    <cellStyle name="メモ 2 39" xfId="204"/>
    <cellStyle name="メモ 2 39 2" xfId="205"/>
    <cellStyle name="メモ 2 4" xfId="206"/>
    <cellStyle name="メモ 2 4 2" xfId="207"/>
    <cellStyle name="メモ 2 40" xfId="208"/>
    <cellStyle name="メモ 2 40 2" xfId="209"/>
    <cellStyle name="メモ 2 41" xfId="210"/>
    <cellStyle name="メモ 2 41 2" xfId="211"/>
    <cellStyle name="メモ 2 42" xfId="212"/>
    <cellStyle name="メモ 2 42 2" xfId="213"/>
    <cellStyle name="メモ 2 43" xfId="214"/>
    <cellStyle name="メモ 2 43 2" xfId="215"/>
    <cellStyle name="メモ 2 44" xfId="216"/>
    <cellStyle name="メモ 2 44 2" xfId="217"/>
    <cellStyle name="メモ 2 45" xfId="218"/>
    <cellStyle name="メモ 2 45 2" xfId="219"/>
    <cellStyle name="メモ 2 46" xfId="220"/>
    <cellStyle name="メモ 2 46 2" xfId="221"/>
    <cellStyle name="メモ 2 47" xfId="222"/>
    <cellStyle name="メモ 2 47 2" xfId="223"/>
    <cellStyle name="メモ 2 48" xfId="224"/>
    <cellStyle name="メモ 2 48 2" xfId="225"/>
    <cellStyle name="メモ 2 49" xfId="226"/>
    <cellStyle name="メモ 2 5" xfId="227"/>
    <cellStyle name="メモ 2 5 2" xfId="228"/>
    <cellStyle name="メモ 2 6" xfId="229"/>
    <cellStyle name="メモ 2 6 2" xfId="230"/>
    <cellStyle name="メモ 2 7" xfId="231"/>
    <cellStyle name="メモ 2 7 2" xfId="232"/>
    <cellStyle name="メモ 2 8" xfId="233"/>
    <cellStyle name="メモ 2 8 2" xfId="234"/>
    <cellStyle name="メモ 2 9" xfId="235"/>
    <cellStyle name="メモ 2 9 2" xfId="236"/>
    <cellStyle name="メモ 3" xfId="237"/>
    <cellStyle name="リンク セル" xfId="238" builtinId="24" customBuiltin="1"/>
    <cellStyle name="リンク セル 2" xfId="239"/>
    <cellStyle name="リンク セル 3" xfId="240"/>
    <cellStyle name="入力" xfId="241" builtinId="20" customBuiltin="1"/>
    <cellStyle name="入力 2" xfId="242"/>
    <cellStyle name="入力 2 10" xfId="243"/>
    <cellStyle name="入力 2 10 2" xfId="244"/>
    <cellStyle name="入力 2 11" xfId="245"/>
    <cellStyle name="入力 2 11 2" xfId="246"/>
    <cellStyle name="入力 2 12" xfId="247"/>
    <cellStyle name="入力 2 12 2" xfId="248"/>
    <cellStyle name="入力 2 13" xfId="249"/>
    <cellStyle name="入力 2 13 2" xfId="250"/>
    <cellStyle name="入力 2 14" xfId="251"/>
    <cellStyle name="入力 2 14 2" xfId="252"/>
    <cellStyle name="入力 2 15" xfId="253"/>
    <cellStyle name="入力 2 15 2" xfId="254"/>
    <cellStyle name="入力 2 16" xfId="255"/>
    <cellStyle name="入力 2 16 2" xfId="256"/>
    <cellStyle name="入力 2 17" xfId="257"/>
    <cellStyle name="入力 2 17 2" xfId="258"/>
    <cellStyle name="入力 2 18" xfId="259"/>
    <cellStyle name="入力 2 18 2" xfId="260"/>
    <cellStyle name="入力 2 19" xfId="261"/>
    <cellStyle name="入力 2 19 2" xfId="262"/>
    <cellStyle name="入力 2 2" xfId="263"/>
    <cellStyle name="入力 2 2 2" xfId="264"/>
    <cellStyle name="入力 2 20" xfId="265"/>
    <cellStyle name="入力 2 20 2" xfId="266"/>
    <cellStyle name="入力 2 21" xfId="267"/>
    <cellStyle name="入力 2 21 2" xfId="268"/>
    <cellStyle name="入力 2 22" xfId="269"/>
    <cellStyle name="入力 2 22 2" xfId="270"/>
    <cellStyle name="入力 2 23" xfId="271"/>
    <cellStyle name="入力 2 23 2" xfId="272"/>
    <cellStyle name="入力 2 24" xfId="273"/>
    <cellStyle name="入力 2 24 2" xfId="274"/>
    <cellStyle name="入力 2 25" xfId="275"/>
    <cellStyle name="入力 2 25 2" xfId="276"/>
    <cellStyle name="入力 2 26" xfId="277"/>
    <cellStyle name="入力 2 26 2" xfId="278"/>
    <cellStyle name="入力 2 27" xfId="279"/>
    <cellStyle name="入力 2 27 2" xfId="280"/>
    <cellStyle name="入力 2 28" xfId="281"/>
    <cellStyle name="入力 2 28 2" xfId="282"/>
    <cellStyle name="入力 2 29" xfId="283"/>
    <cellStyle name="入力 2 29 2" xfId="284"/>
    <cellStyle name="入力 2 3" xfId="285"/>
    <cellStyle name="入力 2 3 2" xfId="286"/>
    <cellStyle name="入力 2 30" xfId="287"/>
    <cellStyle name="入力 2 30 2" xfId="288"/>
    <cellStyle name="入力 2 31" xfId="289"/>
    <cellStyle name="入力 2 31 2" xfId="290"/>
    <cellStyle name="入力 2 32" xfId="291"/>
    <cellStyle name="入力 2 32 2" xfId="292"/>
    <cellStyle name="入力 2 33" xfId="293"/>
    <cellStyle name="入力 2 33 2" xfId="294"/>
    <cellStyle name="入力 2 34" xfId="295"/>
    <cellStyle name="入力 2 34 2" xfId="296"/>
    <cellStyle name="入力 2 35" xfId="297"/>
    <cellStyle name="入力 2 35 2" xfId="298"/>
    <cellStyle name="入力 2 36" xfId="299"/>
    <cellStyle name="入力 2 36 2" xfId="300"/>
    <cellStyle name="入力 2 37" xfId="301"/>
    <cellStyle name="入力 2 37 2" xfId="302"/>
    <cellStyle name="入力 2 38" xfId="303"/>
    <cellStyle name="入力 2 38 2" xfId="304"/>
    <cellStyle name="入力 2 39" xfId="305"/>
    <cellStyle name="入力 2 39 2" xfId="306"/>
    <cellStyle name="入力 2 4" xfId="307"/>
    <cellStyle name="入力 2 4 2" xfId="308"/>
    <cellStyle name="入力 2 40" xfId="309"/>
    <cellStyle name="入力 2 40 2" xfId="310"/>
    <cellStyle name="入力 2 41" xfId="311"/>
    <cellStyle name="入力 2 41 2" xfId="312"/>
    <cellStyle name="入力 2 42" xfId="313"/>
    <cellStyle name="入力 2 42 2" xfId="314"/>
    <cellStyle name="入力 2 43" xfId="315"/>
    <cellStyle name="入力 2 43 2" xfId="316"/>
    <cellStyle name="入力 2 44" xfId="317"/>
    <cellStyle name="入力 2 44 2" xfId="318"/>
    <cellStyle name="入力 2 45" xfId="319"/>
    <cellStyle name="入力 2 45 2" xfId="320"/>
    <cellStyle name="入力 2 46" xfId="321"/>
    <cellStyle name="入力 2 46 2" xfId="322"/>
    <cellStyle name="入力 2 47" xfId="323"/>
    <cellStyle name="入力 2 47 2" xfId="324"/>
    <cellStyle name="入力 2 48" xfId="325"/>
    <cellStyle name="入力 2 48 2" xfId="326"/>
    <cellStyle name="入力 2 49" xfId="327"/>
    <cellStyle name="入力 2 5" xfId="328"/>
    <cellStyle name="入力 2 5 2" xfId="329"/>
    <cellStyle name="入力 2 6" xfId="330"/>
    <cellStyle name="入力 2 6 2" xfId="331"/>
    <cellStyle name="入力 2 7" xfId="332"/>
    <cellStyle name="入力 2 7 2" xfId="333"/>
    <cellStyle name="入力 2 8" xfId="334"/>
    <cellStyle name="入力 2 8 2" xfId="335"/>
    <cellStyle name="入力 2 9" xfId="336"/>
    <cellStyle name="入力 2 9 2" xfId="337"/>
    <cellStyle name="入力 3" xfId="338"/>
    <cellStyle name="出力" xfId="339" builtinId="21" customBuiltin="1"/>
    <cellStyle name="出力 2" xfId="340"/>
    <cellStyle name="出力 2 10" xfId="341"/>
    <cellStyle name="出力 2 10 2" xfId="342"/>
    <cellStyle name="出力 2 11" xfId="343"/>
    <cellStyle name="出力 2 11 2" xfId="344"/>
    <cellStyle name="出力 2 12" xfId="345"/>
    <cellStyle name="出力 2 12 2" xfId="346"/>
    <cellStyle name="出力 2 13" xfId="347"/>
    <cellStyle name="出力 2 13 2" xfId="348"/>
    <cellStyle name="出力 2 14" xfId="349"/>
    <cellStyle name="出力 2 14 2" xfId="350"/>
    <cellStyle name="出力 2 15" xfId="351"/>
    <cellStyle name="出力 2 15 2" xfId="352"/>
    <cellStyle name="出力 2 16" xfId="353"/>
    <cellStyle name="出力 2 16 2" xfId="354"/>
    <cellStyle name="出力 2 17" xfId="355"/>
    <cellStyle name="出力 2 17 2" xfId="356"/>
    <cellStyle name="出力 2 18" xfId="357"/>
    <cellStyle name="出力 2 18 2" xfId="358"/>
    <cellStyle name="出力 2 19" xfId="359"/>
    <cellStyle name="出力 2 19 2" xfId="360"/>
    <cellStyle name="出力 2 2" xfId="361"/>
    <cellStyle name="出力 2 2 2" xfId="362"/>
    <cellStyle name="出力 2 20" xfId="363"/>
    <cellStyle name="出力 2 20 2" xfId="364"/>
    <cellStyle name="出力 2 21" xfId="365"/>
    <cellStyle name="出力 2 21 2" xfId="366"/>
    <cellStyle name="出力 2 22" xfId="367"/>
    <cellStyle name="出力 2 22 2" xfId="368"/>
    <cellStyle name="出力 2 23" xfId="369"/>
    <cellStyle name="出力 2 23 2" xfId="370"/>
    <cellStyle name="出力 2 24" xfId="371"/>
    <cellStyle name="出力 2 24 2" xfId="372"/>
    <cellStyle name="出力 2 25" xfId="373"/>
    <cellStyle name="出力 2 25 2" xfId="374"/>
    <cellStyle name="出力 2 26" xfId="375"/>
    <cellStyle name="出力 2 26 2" xfId="376"/>
    <cellStyle name="出力 2 27" xfId="377"/>
    <cellStyle name="出力 2 27 2" xfId="378"/>
    <cellStyle name="出力 2 28" xfId="379"/>
    <cellStyle name="出力 2 28 2" xfId="380"/>
    <cellStyle name="出力 2 29" xfId="381"/>
    <cellStyle name="出力 2 29 2" xfId="382"/>
    <cellStyle name="出力 2 3" xfId="383"/>
    <cellStyle name="出力 2 3 2" xfId="384"/>
    <cellStyle name="出力 2 30" xfId="385"/>
    <cellStyle name="出力 2 30 2" xfId="386"/>
    <cellStyle name="出力 2 31" xfId="387"/>
    <cellStyle name="出力 2 31 2" xfId="388"/>
    <cellStyle name="出力 2 32" xfId="389"/>
    <cellStyle name="出力 2 32 2" xfId="390"/>
    <cellStyle name="出力 2 33" xfId="391"/>
    <cellStyle name="出力 2 33 2" xfId="392"/>
    <cellStyle name="出力 2 34" xfId="393"/>
    <cellStyle name="出力 2 34 2" xfId="394"/>
    <cellStyle name="出力 2 35" xfId="395"/>
    <cellStyle name="出力 2 35 2" xfId="396"/>
    <cellStyle name="出力 2 36" xfId="397"/>
    <cellStyle name="出力 2 36 2" xfId="398"/>
    <cellStyle name="出力 2 37" xfId="399"/>
    <cellStyle name="出力 2 37 2" xfId="400"/>
    <cellStyle name="出力 2 38" xfId="401"/>
    <cellStyle name="出力 2 38 2" xfId="402"/>
    <cellStyle name="出力 2 39" xfId="403"/>
    <cellStyle name="出力 2 39 2" xfId="404"/>
    <cellStyle name="出力 2 4" xfId="405"/>
    <cellStyle name="出力 2 4 2" xfId="406"/>
    <cellStyle name="出力 2 40" xfId="407"/>
    <cellStyle name="出力 2 40 2" xfId="408"/>
    <cellStyle name="出力 2 41" xfId="409"/>
    <cellStyle name="出力 2 41 2" xfId="410"/>
    <cellStyle name="出力 2 42" xfId="411"/>
    <cellStyle name="出力 2 42 2" xfId="412"/>
    <cellStyle name="出力 2 43" xfId="413"/>
    <cellStyle name="出力 2 43 2" xfId="414"/>
    <cellStyle name="出力 2 44" xfId="415"/>
    <cellStyle name="出力 2 44 2" xfId="416"/>
    <cellStyle name="出力 2 45" xfId="417"/>
    <cellStyle name="出力 2 45 2" xfId="418"/>
    <cellStyle name="出力 2 46" xfId="419"/>
    <cellStyle name="出力 2 46 2" xfId="420"/>
    <cellStyle name="出力 2 47" xfId="421"/>
    <cellStyle name="出力 2 47 2" xfId="422"/>
    <cellStyle name="出力 2 48" xfId="423"/>
    <cellStyle name="出力 2 48 2" xfId="424"/>
    <cellStyle name="出力 2 49" xfId="425"/>
    <cellStyle name="出力 2 5" xfId="426"/>
    <cellStyle name="出力 2 5 2" xfId="427"/>
    <cellStyle name="出力 2 6" xfId="428"/>
    <cellStyle name="出力 2 6 2" xfId="429"/>
    <cellStyle name="出力 2 7" xfId="430"/>
    <cellStyle name="出力 2 7 2" xfId="431"/>
    <cellStyle name="出力 2 8" xfId="432"/>
    <cellStyle name="出力 2 8 2" xfId="433"/>
    <cellStyle name="出力 2 9" xfId="434"/>
    <cellStyle name="出力 2 9 2" xfId="435"/>
    <cellStyle name="出力 3" xfId="436"/>
    <cellStyle name="悪い" xfId="437" builtinId="27" customBuiltin="1"/>
    <cellStyle name="悪い 2" xfId="438"/>
    <cellStyle name="悪い 3" xfId="439"/>
    <cellStyle name="桁区切り 10" xfId="440"/>
    <cellStyle name="桁区切り 11" xfId="441"/>
    <cellStyle name="桁区切り 11 2" xfId="442"/>
    <cellStyle name="桁区切り 12" xfId="443"/>
    <cellStyle name="桁区切り 13" xfId="444"/>
    <cellStyle name="桁区切り 14" xfId="445"/>
    <cellStyle name="桁区切り 15" xfId="446"/>
    <cellStyle name="桁区切り 16" xfId="447"/>
    <cellStyle name="桁区切り 17" xfId="448"/>
    <cellStyle name="桁区切り 2" xfId="449"/>
    <cellStyle name="桁区切り 2 10" xfId="450"/>
    <cellStyle name="桁区切り 2 11" xfId="451"/>
    <cellStyle name="桁区切り 2 12" xfId="452"/>
    <cellStyle name="桁区切り 2 13" xfId="453"/>
    <cellStyle name="桁区切り 2 2" xfId="454"/>
    <cellStyle name="桁区切り 2 3" xfId="455"/>
    <cellStyle name="桁区切り 2 4" xfId="456"/>
    <cellStyle name="桁区切り 2 5" xfId="457"/>
    <cellStyle name="桁区切り 2 6" xfId="458"/>
    <cellStyle name="桁区切り 2 7" xfId="459"/>
    <cellStyle name="桁区切り 2 8" xfId="460"/>
    <cellStyle name="桁区切り 2 9" xfId="461"/>
    <cellStyle name="桁区切り 3" xfId="462"/>
    <cellStyle name="桁区切り 3 2" xfId="463"/>
    <cellStyle name="桁区切り 3 3" xfId="464"/>
    <cellStyle name="桁区切り 4" xfId="465"/>
    <cellStyle name="桁区切り 4 2" xfId="466"/>
    <cellStyle name="桁区切り 4 2 2" xfId="467"/>
    <cellStyle name="桁区切り 4 2 2 2" xfId="468"/>
    <cellStyle name="桁区切り 4 2 3" xfId="469"/>
    <cellStyle name="桁区切り 4 3" xfId="470"/>
    <cellStyle name="桁区切り 4 3 2" xfId="471"/>
    <cellStyle name="桁区切り 4 3 2 2" xfId="472"/>
    <cellStyle name="桁区切り 4 3 3" xfId="473"/>
    <cellStyle name="桁区切り 4 4" xfId="474"/>
    <cellStyle name="桁区切り 4 4 2" xfId="475"/>
    <cellStyle name="桁区切り 4 4 2 2" xfId="476"/>
    <cellStyle name="桁区切り 4 4 3" xfId="477"/>
    <cellStyle name="桁区切り 4 5" xfId="478"/>
    <cellStyle name="桁区切り 4 5 2" xfId="479"/>
    <cellStyle name="桁区切り 4 6" xfId="480"/>
    <cellStyle name="桁区切り 5" xfId="481"/>
    <cellStyle name="桁区切り 6" xfId="482"/>
    <cellStyle name="桁区切り 6 2" xfId="483"/>
    <cellStyle name="桁区切り 6 2 2" xfId="484"/>
    <cellStyle name="桁区切り 6 3" xfId="485"/>
    <cellStyle name="桁区切り 7" xfId="486"/>
    <cellStyle name="桁区切り 7 2" xfId="487"/>
    <cellStyle name="桁区切り 7 2 2" xfId="488"/>
    <cellStyle name="桁区切り 7 3" xfId="489"/>
    <cellStyle name="桁区切り 8" xfId="490"/>
    <cellStyle name="桁区切り 8 2" xfId="491"/>
    <cellStyle name="桁区切り 8 2 2" xfId="492"/>
    <cellStyle name="桁区切り 8 3" xfId="493"/>
    <cellStyle name="桁区切り 9" xfId="494"/>
    <cellStyle name="桁区切り 9 2" xfId="495"/>
    <cellStyle name="桁区切り 9 3" xfId="496"/>
    <cellStyle name="標準" xfId="0" builtinId="0"/>
    <cellStyle name="標準 10" xfId="497"/>
    <cellStyle name="標準 100" xfId="498"/>
    <cellStyle name="標準 101" xfId="499"/>
    <cellStyle name="標準 102" xfId="500"/>
    <cellStyle name="標準 103" xfId="501"/>
    <cellStyle name="標準 104" xfId="502"/>
    <cellStyle name="標準 105" xfId="503"/>
    <cellStyle name="標準 106" xfId="504"/>
    <cellStyle name="標準 107" xfId="505"/>
    <cellStyle name="標準 108" xfId="506"/>
    <cellStyle name="標準 109" xfId="507"/>
    <cellStyle name="標準 11" xfId="508"/>
    <cellStyle name="標準 110" xfId="509"/>
    <cellStyle name="標準 111" xfId="510"/>
    <cellStyle name="標準 112" xfId="511"/>
    <cellStyle name="標準 113" xfId="512"/>
    <cellStyle name="標準 114" xfId="513"/>
    <cellStyle name="標準 115" xfId="514"/>
    <cellStyle name="標準 116" xfId="515"/>
    <cellStyle name="標準 117" xfId="516"/>
    <cellStyle name="標準 118" xfId="517"/>
    <cellStyle name="標準 119" xfId="518"/>
    <cellStyle name="標準 12" xfId="519"/>
    <cellStyle name="標準 120" xfId="520"/>
    <cellStyle name="標準 121" xfId="521"/>
    <cellStyle name="標準 122" xfId="522"/>
    <cellStyle name="標準 123" xfId="523"/>
    <cellStyle name="標準 124" xfId="524"/>
    <cellStyle name="標準 125" xfId="525"/>
    <cellStyle name="標準 126" xfId="526"/>
    <cellStyle name="標準 127" xfId="527"/>
    <cellStyle name="標準 128" xfId="528"/>
    <cellStyle name="標準 129" xfId="529"/>
    <cellStyle name="標準 13" xfId="530"/>
    <cellStyle name="標準 130" xfId="531"/>
    <cellStyle name="標準 131" xfId="532"/>
    <cellStyle name="標準 132" xfId="533"/>
    <cellStyle name="標準 133" xfId="534"/>
    <cellStyle name="標準 134" xfId="535"/>
    <cellStyle name="標準 135" xfId="536"/>
    <cellStyle name="標準 136" xfId="537"/>
    <cellStyle name="標準 137" xfId="538"/>
    <cellStyle name="標準 138" xfId="539"/>
    <cellStyle name="標準 139" xfId="540"/>
    <cellStyle name="標準 14" xfId="541"/>
    <cellStyle name="標準 140" xfId="542"/>
    <cellStyle name="標準 141" xfId="543"/>
    <cellStyle name="標準 142" xfId="544"/>
    <cellStyle name="標準 143" xfId="545"/>
    <cellStyle name="標準 144" xfId="546"/>
    <cellStyle name="標準 145" xfId="547"/>
    <cellStyle name="標準 146" xfId="548"/>
    <cellStyle name="標準 147" xfId="549"/>
    <cellStyle name="標準 148" xfId="550"/>
    <cellStyle name="標準 149" xfId="551"/>
    <cellStyle name="標準 15" xfId="552"/>
    <cellStyle name="標準 150" xfId="553"/>
    <cellStyle name="標準 151" xfId="554"/>
    <cellStyle name="標準 152" xfId="555"/>
    <cellStyle name="標準 153" xfId="556"/>
    <cellStyle name="標準 154" xfId="557"/>
    <cellStyle name="標準 155" xfId="558"/>
    <cellStyle name="標準 156" xfId="559"/>
    <cellStyle name="標準 157" xfId="560"/>
    <cellStyle name="標準 158" xfId="561"/>
    <cellStyle name="標準 159" xfId="562"/>
    <cellStyle name="標準 16" xfId="563"/>
    <cellStyle name="標準 160" xfId="564"/>
    <cellStyle name="標準 161" xfId="565"/>
    <cellStyle name="標準 162" xfId="566"/>
    <cellStyle name="標準 163" xfId="567"/>
    <cellStyle name="標準 164" xfId="568"/>
    <cellStyle name="標準 165" xfId="569"/>
    <cellStyle name="標準 166" xfId="570"/>
    <cellStyle name="標準 167" xfId="571"/>
    <cellStyle name="標準 168" xfId="572"/>
    <cellStyle name="標準 169" xfId="573"/>
    <cellStyle name="標準 17" xfId="574"/>
    <cellStyle name="標準 170" xfId="575"/>
    <cellStyle name="標準 171" xfId="576"/>
    <cellStyle name="標準 172" xfId="577"/>
    <cellStyle name="標準 173" xfId="578"/>
    <cellStyle name="標準 174" xfId="579"/>
    <cellStyle name="標準 175" xfId="580"/>
    <cellStyle name="標準 176" xfId="581"/>
    <cellStyle name="標準 177" xfId="582"/>
    <cellStyle name="標準 178" xfId="583"/>
    <cellStyle name="標準 18" xfId="584"/>
    <cellStyle name="標準 19" xfId="585"/>
    <cellStyle name="標準 2" xfId="586"/>
    <cellStyle name="標準 2 2" xfId="587"/>
    <cellStyle name="標準 2 2 2" xfId="588"/>
    <cellStyle name="標準 2 2 3" xfId="589"/>
    <cellStyle name="標準 2 2 3 2" xfId="590"/>
    <cellStyle name="標準 2 2 3 3" xfId="591"/>
    <cellStyle name="標準 2 2 4" xfId="592"/>
    <cellStyle name="標準 2 2 4 2" xfId="593"/>
    <cellStyle name="標準 2 3" xfId="594"/>
    <cellStyle name="標準 2 4" xfId="595"/>
    <cellStyle name="標準 2 5" xfId="596"/>
    <cellStyle name="標準 2 6" xfId="597"/>
    <cellStyle name="標準 20" xfId="598"/>
    <cellStyle name="標準 21" xfId="599"/>
    <cellStyle name="標準 22" xfId="600"/>
    <cellStyle name="標準 23" xfId="601"/>
    <cellStyle name="標準 24" xfId="602"/>
    <cellStyle name="標準 25" xfId="603"/>
    <cellStyle name="標準 26" xfId="604"/>
    <cellStyle name="標準 27" xfId="605"/>
    <cellStyle name="標準 28" xfId="606"/>
    <cellStyle name="標準 29" xfId="607"/>
    <cellStyle name="標準 2_20   主要統計長期指標" xfId="608"/>
    <cellStyle name="標準 3" xfId="609"/>
    <cellStyle name="標準 3 2" xfId="610"/>
    <cellStyle name="標準 3 2 2" xfId="611"/>
    <cellStyle name="標準 3 3" xfId="612"/>
    <cellStyle name="標準 3 4" xfId="613"/>
    <cellStyle name="標準 3 4 2" xfId="614"/>
    <cellStyle name="標準 3 4 3" xfId="615"/>
    <cellStyle name="標準 3 5" xfId="616"/>
    <cellStyle name="標準 3 6" xfId="617"/>
    <cellStyle name="標準 3 7" xfId="618"/>
    <cellStyle name="標準 3 8" xfId="619"/>
    <cellStyle name="標準 3 9" xfId="620"/>
    <cellStyle name="標準 30" xfId="621"/>
    <cellStyle name="標準 31" xfId="622"/>
    <cellStyle name="標準 32" xfId="623"/>
    <cellStyle name="標準 33" xfId="624"/>
    <cellStyle name="標準 34" xfId="625"/>
    <cellStyle name="標準 35" xfId="626"/>
    <cellStyle name="標準 36" xfId="627"/>
    <cellStyle name="標準 37" xfId="628"/>
    <cellStyle name="標準 38" xfId="629"/>
    <cellStyle name="標準 39" xfId="630"/>
    <cellStyle name="標準 3_20   主要統計長期指標" xfId="631"/>
    <cellStyle name="標準 4" xfId="632"/>
    <cellStyle name="標準 4 2" xfId="633"/>
    <cellStyle name="標準 4 2 2" xfId="634"/>
    <cellStyle name="標準 4 3" xfId="635"/>
    <cellStyle name="標準 40" xfId="636"/>
    <cellStyle name="標準 41" xfId="637"/>
    <cellStyle name="標準 42" xfId="638"/>
    <cellStyle name="標準 43" xfId="639"/>
    <cellStyle name="標準 44" xfId="640"/>
    <cellStyle name="標準 45" xfId="641"/>
    <cellStyle name="標準 46" xfId="642"/>
    <cellStyle name="標準 47" xfId="643"/>
    <cellStyle name="標準 48" xfId="644"/>
    <cellStyle name="標準 49" xfId="645"/>
    <cellStyle name="標準 5" xfId="646"/>
    <cellStyle name="標準 5 2" xfId="647"/>
    <cellStyle name="標準 50" xfId="648"/>
    <cellStyle name="標準 51" xfId="649"/>
    <cellStyle name="標準 52" xfId="650"/>
    <cellStyle name="標準 53" xfId="651"/>
    <cellStyle name="標準 54" xfId="652"/>
    <cellStyle name="標準 55" xfId="653"/>
    <cellStyle name="標準 56" xfId="654"/>
    <cellStyle name="標準 57" xfId="655"/>
    <cellStyle name="標準 58" xfId="656"/>
    <cellStyle name="標準 59" xfId="657"/>
    <cellStyle name="標準 6" xfId="658"/>
    <cellStyle name="標準 60" xfId="659"/>
    <cellStyle name="標準 61" xfId="660"/>
    <cellStyle name="標準 62" xfId="661"/>
    <cellStyle name="標準 63" xfId="662"/>
    <cellStyle name="標準 64" xfId="663"/>
    <cellStyle name="標準 65" xfId="664"/>
    <cellStyle name="標準 66" xfId="665"/>
    <cellStyle name="標準 67" xfId="666"/>
    <cellStyle name="標準 68" xfId="667"/>
    <cellStyle name="標準 69" xfId="668"/>
    <cellStyle name="標準 7" xfId="669"/>
    <cellStyle name="標準 70" xfId="670"/>
    <cellStyle name="標準 71" xfId="671"/>
    <cellStyle name="標準 72" xfId="672"/>
    <cellStyle name="標準 73" xfId="673"/>
    <cellStyle name="標準 74" xfId="674"/>
    <cellStyle name="標準 75" xfId="675"/>
    <cellStyle name="標準 76" xfId="676"/>
    <cellStyle name="標準 77" xfId="677"/>
    <cellStyle name="標準 78" xfId="678"/>
    <cellStyle name="標準 79" xfId="679"/>
    <cellStyle name="標準 8" xfId="680"/>
    <cellStyle name="標準 80" xfId="681"/>
    <cellStyle name="標準 81" xfId="682"/>
    <cellStyle name="標準 82" xfId="683"/>
    <cellStyle name="標準 83" xfId="684"/>
    <cellStyle name="標準 84" xfId="685"/>
    <cellStyle name="標準 85" xfId="686"/>
    <cellStyle name="標準 86" xfId="687"/>
    <cellStyle name="標準 87" xfId="688"/>
    <cellStyle name="標準 88" xfId="689"/>
    <cellStyle name="標準 89" xfId="690"/>
    <cellStyle name="標準 9" xfId="691"/>
    <cellStyle name="標準 90" xfId="692"/>
    <cellStyle name="標準 91" xfId="693"/>
    <cellStyle name="標準 92" xfId="694"/>
    <cellStyle name="標準 93" xfId="695"/>
    <cellStyle name="標準 94" xfId="696"/>
    <cellStyle name="標準 95" xfId="697"/>
    <cellStyle name="標準 96" xfId="698"/>
    <cellStyle name="標準 97" xfId="699"/>
    <cellStyle name="標準 98" xfId="700"/>
    <cellStyle name="標準 99" xfId="701"/>
    <cellStyle name="標準_Sheet1 2" xfId="702"/>
    <cellStyle name="標準_Sheet2" xfId="703"/>
    <cellStyle name="標準_完了●●（ Ｃ ）　136-206表" xfId="704"/>
    <cellStyle name="標準_産業" xfId="705"/>
    <cellStyle name="良い" xfId="706" builtinId="26" customBuiltin="1"/>
    <cellStyle name="良い 2" xfId="707"/>
    <cellStyle name="良い 3" xfId="708"/>
    <cellStyle name="見出し 1" xfId="709" builtinId="16" customBuiltin="1"/>
    <cellStyle name="見出し 1 2" xfId="710"/>
    <cellStyle name="見出し 1 3" xfId="711"/>
    <cellStyle name="見出し 2" xfId="712" builtinId="17" customBuiltin="1"/>
    <cellStyle name="見出し 2 2" xfId="713"/>
    <cellStyle name="見出し 2 3" xfId="714"/>
    <cellStyle name="見出し 3" xfId="715" builtinId="18" customBuiltin="1"/>
    <cellStyle name="見出し 3 2" xfId="716"/>
    <cellStyle name="見出し 3 2 10" xfId="717"/>
    <cellStyle name="見出し 3 2 10 2" xfId="718"/>
    <cellStyle name="見出し 3 2 10 2 2" xfId="719"/>
    <cellStyle name="見出し 3 2 10 3" xfId="720"/>
    <cellStyle name="見出し 3 2 11" xfId="721"/>
    <cellStyle name="見出し 3 2 11 2" xfId="722"/>
    <cellStyle name="見出し 3 2 11 2 2" xfId="723"/>
    <cellStyle name="見出し 3 2 11 3" xfId="724"/>
    <cellStyle name="見出し 3 2 12" xfId="725"/>
    <cellStyle name="見出し 3 2 12 2" xfId="726"/>
    <cellStyle name="見出し 3 2 12 2 2" xfId="727"/>
    <cellStyle name="見出し 3 2 12 3" xfId="728"/>
    <cellStyle name="見出し 3 2 13" xfId="729"/>
    <cellStyle name="見出し 3 2 13 2" xfId="730"/>
    <cellStyle name="見出し 3 2 13 2 2" xfId="731"/>
    <cellStyle name="見出し 3 2 13 3" xfId="732"/>
    <cellStyle name="見出し 3 2 14" xfId="733"/>
    <cellStyle name="見出し 3 2 14 2" xfId="734"/>
    <cellStyle name="見出し 3 2 14 2 2" xfId="735"/>
    <cellStyle name="見出し 3 2 14 3" xfId="736"/>
    <cellStyle name="見出し 3 2 15" xfId="737"/>
    <cellStyle name="見出し 3 2 15 2" xfId="738"/>
    <cellStyle name="見出し 3 2 15 2 2" xfId="739"/>
    <cellStyle name="見出し 3 2 15 3" xfId="740"/>
    <cellStyle name="見出し 3 2 16" xfId="741"/>
    <cellStyle name="見出し 3 2 16 2" xfId="742"/>
    <cellStyle name="見出し 3 2 16 2 2" xfId="743"/>
    <cellStyle name="見出し 3 2 16 3" xfId="744"/>
    <cellStyle name="見出し 3 2 17" xfId="745"/>
    <cellStyle name="見出し 3 2 17 2" xfId="746"/>
    <cellStyle name="見出し 3 2 17 2 2" xfId="747"/>
    <cellStyle name="見出し 3 2 17 3" xfId="748"/>
    <cellStyle name="見出し 3 2 18" xfId="749"/>
    <cellStyle name="見出し 3 2 18 2" xfId="750"/>
    <cellStyle name="見出し 3 2 18 2 2" xfId="751"/>
    <cellStyle name="見出し 3 2 18 3" xfId="752"/>
    <cellStyle name="見出し 3 2 19" xfId="753"/>
    <cellStyle name="見出し 3 2 19 2" xfId="754"/>
    <cellStyle name="見出し 3 2 19 2 2" xfId="755"/>
    <cellStyle name="見出し 3 2 19 3" xfId="756"/>
    <cellStyle name="見出し 3 2 2" xfId="757"/>
    <cellStyle name="見出し 3 2 2 2" xfId="758"/>
    <cellStyle name="見出し 3 2 2 2 2" xfId="759"/>
    <cellStyle name="見出し 3 2 2 3" xfId="760"/>
    <cellStyle name="見出し 3 2 20" xfId="761"/>
    <cellStyle name="見出し 3 2 20 2" xfId="762"/>
    <cellStyle name="見出し 3 2 20 2 2" xfId="763"/>
    <cellStyle name="見出し 3 2 20 3" xfId="764"/>
    <cellStyle name="見出し 3 2 21" xfId="765"/>
    <cellStyle name="見出し 3 2 21 2" xfId="766"/>
    <cellStyle name="見出し 3 2 21 2 2" xfId="767"/>
    <cellStyle name="見出し 3 2 21 3" xfId="768"/>
    <cellStyle name="見出し 3 2 22" xfId="769"/>
    <cellStyle name="見出し 3 2 22 2" xfId="770"/>
    <cellStyle name="見出し 3 2 22 2 2" xfId="771"/>
    <cellStyle name="見出し 3 2 22 3" xfId="772"/>
    <cellStyle name="見出し 3 2 23" xfId="773"/>
    <cellStyle name="見出し 3 2 23 2" xfId="774"/>
    <cellStyle name="見出し 3 2 23 2 2" xfId="775"/>
    <cellStyle name="見出し 3 2 23 3" xfId="776"/>
    <cellStyle name="見出し 3 2 24" xfId="777"/>
    <cellStyle name="見出し 3 2 24 2" xfId="778"/>
    <cellStyle name="見出し 3 2 24 2 2" xfId="779"/>
    <cellStyle name="見出し 3 2 24 3" xfId="780"/>
    <cellStyle name="見出し 3 2 25" xfId="781"/>
    <cellStyle name="見出し 3 2 25 2" xfId="782"/>
    <cellStyle name="見出し 3 2 25 2 2" xfId="783"/>
    <cellStyle name="見出し 3 2 25 3" xfId="784"/>
    <cellStyle name="見出し 3 2 26" xfId="785"/>
    <cellStyle name="見出し 3 2 26 2" xfId="786"/>
    <cellStyle name="見出し 3 2 26 2 2" xfId="787"/>
    <cellStyle name="見出し 3 2 26 3" xfId="788"/>
    <cellStyle name="見出し 3 2 27" xfId="789"/>
    <cellStyle name="見出し 3 2 27 2" xfId="790"/>
    <cellStyle name="見出し 3 2 27 2 2" xfId="791"/>
    <cellStyle name="見出し 3 2 27 3" xfId="792"/>
    <cellStyle name="見出し 3 2 28" xfId="793"/>
    <cellStyle name="見出し 3 2 28 2" xfId="794"/>
    <cellStyle name="見出し 3 2 28 2 2" xfId="795"/>
    <cellStyle name="見出し 3 2 28 3" xfId="796"/>
    <cellStyle name="見出し 3 2 29" xfId="797"/>
    <cellStyle name="見出し 3 2 29 2" xfId="798"/>
    <cellStyle name="見出し 3 2 29 2 2" xfId="799"/>
    <cellStyle name="見出し 3 2 29 3" xfId="800"/>
    <cellStyle name="見出し 3 2 3" xfId="801"/>
    <cellStyle name="見出し 3 2 3 2" xfId="802"/>
    <cellStyle name="見出し 3 2 3 2 2" xfId="803"/>
    <cellStyle name="見出し 3 2 3 3" xfId="804"/>
    <cellStyle name="見出し 3 2 30" xfId="805"/>
    <cellStyle name="見出し 3 2 30 2" xfId="806"/>
    <cellStyle name="見出し 3 2 30 2 2" xfId="807"/>
    <cellStyle name="見出し 3 2 30 3" xfId="808"/>
    <cellStyle name="見出し 3 2 31" xfId="809"/>
    <cellStyle name="見出し 3 2 31 2" xfId="810"/>
    <cellStyle name="見出し 3 2 31 2 2" xfId="811"/>
    <cellStyle name="見出し 3 2 31 3" xfId="812"/>
    <cellStyle name="見出し 3 2 32" xfId="813"/>
    <cellStyle name="見出し 3 2 32 2" xfId="814"/>
    <cellStyle name="見出し 3 2 32 2 2" xfId="815"/>
    <cellStyle name="見出し 3 2 32 3" xfId="816"/>
    <cellStyle name="見出し 3 2 33" xfId="817"/>
    <cellStyle name="見出し 3 2 33 2" xfId="818"/>
    <cellStyle name="見出し 3 2 33 2 2" xfId="819"/>
    <cellStyle name="見出し 3 2 33 3" xfId="820"/>
    <cellStyle name="見出し 3 2 34" xfId="821"/>
    <cellStyle name="見出し 3 2 34 2" xfId="822"/>
    <cellStyle name="見出し 3 2 34 2 2" xfId="823"/>
    <cellStyle name="見出し 3 2 34 3" xfId="824"/>
    <cellStyle name="見出し 3 2 35" xfId="825"/>
    <cellStyle name="見出し 3 2 35 2" xfId="826"/>
    <cellStyle name="見出し 3 2 35 2 2" xfId="827"/>
    <cellStyle name="見出し 3 2 35 3" xfId="828"/>
    <cellStyle name="見出し 3 2 36" xfId="829"/>
    <cellStyle name="見出し 3 2 36 2" xfId="830"/>
    <cellStyle name="見出し 3 2 36 2 2" xfId="831"/>
    <cellStyle name="見出し 3 2 36 3" xfId="832"/>
    <cellStyle name="見出し 3 2 37" xfId="833"/>
    <cellStyle name="見出し 3 2 37 2" xfId="834"/>
    <cellStyle name="見出し 3 2 37 2 2" xfId="835"/>
    <cellStyle name="見出し 3 2 37 3" xfId="836"/>
    <cellStyle name="見出し 3 2 38" xfId="837"/>
    <cellStyle name="見出し 3 2 38 2" xfId="838"/>
    <cellStyle name="見出し 3 2 38 2 2" xfId="839"/>
    <cellStyle name="見出し 3 2 38 3" xfId="840"/>
    <cellStyle name="見出し 3 2 39" xfId="841"/>
    <cellStyle name="見出し 3 2 39 2" xfId="842"/>
    <cellStyle name="見出し 3 2 39 2 2" xfId="843"/>
    <cellStyle name="見出し 3 2 39 3" xfId="844"/>
    <cellStyle name="見出し 3 2 4" xfId="845"/>
    <cellStyle name="見出し 3 2 4 2" xfId="846"/>
    <cellStyle name="見出し 3 2 4 2 2" xfId="847"/>
    <cellStyle name="見出し 3 2 4 3" xfId="848"/>
    <cellStyle name="見出し 3 2 40" xfId="849"/>
    <cellStyle name="見出し 3 2 40 2" xfId="850"/>
    <cellStyle name="見出し 3 2 40 2 2" xfId="851"/>
    <cellStyle name="見出し 3 2 40 3" xfId="852"/>
    <cellStyle name="見出し 3 2 41" xfId="853"/>
    <cellStyle name="見出し 3 2 41 2" xfId="854"/>
    <cellStyle name="見出し 3 2 41 2 2" xfId="855"/>
    <cellStyle name="見出し 3 2 41 3" xfId="856"/>
    <cellStyle name="見出し 3 2 42" xfId="857"/>
    <cellStyle name="見出し 3 2 42 2" xfId="858"/>
    <cellStyle name="見出し 3 2 42 2 2" xfId="859"/>
    <cellStyle name="見出し 3 2 42 3" xfId="860"/>
    <cellStyle name="見出し 3 2 43" xfId="861"/>
    <cellStyle name="見出し 3 2 43 2" xfId="862"/>
    <cellStyle name="見出し 3 2 43 2 2" xfId="863"/>
    <cellStyle name="見出し 3 2 43 3" xfId="864"/>
    <cellStyle name="見出し 3 2 44" xfId="865"/>
    <cellStyle name="見出し 3 2 44 2" xfId="866"/>
    <cellStyle name="見出し 3 2 44 2 2" xfId="867"/>
    <cellStyle name="見出し 3 2 44 3" xfId="868"/>
    <cellStyle name="見出し 3 2 45" xfId="869"/>
    <cellStyle name="見出し 3 2 45 2" xfId="870"/>
    <cellStyle name="見出し 3 2 45 2 2" xfId="871"/>
    <cellStyle name="見出し 3 2 45 3" xfId="872"/>
    <cellStyle name="見出し 3 2 46" xfId="873"/>
    <cellStyle name="見出し 3 2 46 2" xfId="874"/>
    <cellStyle name="見出し 3 2 46 2 2" xfId="875"/>
    <cellStyle name="見出し 3 2 46 3" xfId="876"/>
    <cellStyle name="見出し 3 2 47" xfId="877"/>
    <cellStyle name="見出し 3 2 47 2" xfId="878"/>
    <cellStyle name="見出し 3 2 47 2 2" xfId="879"/>
    <cellStyle name="見出し 3 2 47 3" xfId="880"/>
    <cellStyle name="見出し 3 2 48" xfId="881"/>
    <cellStyle name="見出し 3 2 48 2" xfId="882"/>
    <cellStyle name="見出し 3 2 49" xfId="883"/>
    <cellStyle name="見出し 3 2 5" xfId="884"/>
    <cellStyle name="見出し 3 2 5 2" xfId="885"/>
    <cellStyle name="見出し 3 2 5 2 2" xfId="886"/>
    <cellStyle name="見出し 3 2 5 3" xfId="887"/>
    <cellStyle name="見出し 3 2 6" xfId="888"/>
    <cellStyle name="見出し 3 2 6 2" xfId="889"/>
    <cellStyle name="見出し 3 2 6 2 2" xfId="890"/>
    <cellStyle name="見出し 3 2 6 3" xfId="891"/>
    <cellStyle name="見出し 3 2 7" xfId="892"/>
    <cellStyle name="見出し 3 2 7 2" xfId="893"/>
    <cellStyle name="見出し 3 2 7 2 2" xfId="894"/>
    <cellStyle name="見出し 3 2 7 3" xfId="895"/>
    <cellStyle name="見出し 3 2 8" xfId="896"/>
    <cellStyle name="見出し 3 2 8 2" xfId="897"/>
    <cellStyle name="見出し 3 2 8 2 2" xfId="898"/>
    <cellStyle name="見出し 3 2 8 3" xfId="899"/>
    <cellStyle name="見出し 3 2 9" xfId="900"/>
    <cellStyle name="見出し 3 2 9 2" xfId="901"/>
    <cellStyle name="見出し 3 2 9 2 2" xfId="902"/>
    <cellStyle name="見出し 3 2 9 3" xfId="903"/>
    <cellStyle name="見出し 3 3" xfId="904"/>
    <cellStyle name="見出し 4" xfId="905" builtinId="19" customBuiltin="1"/>
    <cellStyle name="見出し 4 2" xfId="906"/>
    <cellStyle name="見出し 4 3" xfId="907"/>
    <cellStyle name="計算" xfId="908" builtinId="22" customBuiltin="1"/>
    <cellStyle name="計算 2" xfId="909"/>
    <cellStyle name="計算 2 10" xfId="910"/>
    <cellStyle name="計算 2 10 2" xfId="911"/>
    <cellStyle name="計算 2 11" xfId="912"/>
    <cellStyle name="計算 2 11 2" xfId="913"/>
    <cellStyle name="計算 2 12" xfId="914"/>
    <cellStyle name="計算 2 12 2" xfId="915"/>
    <cellStyle name="計算 2 13" xfId="916"/>
    <cellStyle name="計算 2 13 2" xfId="917"/>
    <cellStyle name="計算 2 14" xfId="918"/>
    <cellStyle name="計算 2 14 2" xfId="919"/>
    <cellStyle name="計算 2 15" xfId="920"/>
    <cellStyle name="計算 2 15 2" xfId="921"/>
    <cellStyle name="計算 2 16" xfId="922"/>
    <cellStyle name="計算 2 16 2" xfId="923"/>
    <cellStyle name="計算 2 17" xfId="924"/>
    <cellStyle name="計算 2 17 2" xfId="925"/>
    <cellStyle name="計算 2 18" xfId="926"/>
    <cellStyle name="計算 2 18 2" xfId="927"/>
    <cellStyle name="計算 2 19" xfId="928"/>
    <cellStyle name="計算 2 19 2" xfId="929"/>
    <cellStyle name="計算 2 2" xfId="930"/>
    <cellStyle name="計算 2 2 2" xfId="931"/>
    <cellStyle name="計算 2 20" xfId="932"/>
    <cellStyle name="計算 2 20 2" xfId="933"/>
    <cellStyle name="計算 2 21" xfId="934"/>
    <cellStyle name="計算 2 21 2" xfId="935"/>
    <cellStyle name="計算 2 22" xfId="936"/>
    <cellStyle name="計算 2 22 2" xfId="937"/>
    <cellStyle name="計算 2 23" xfId="938"/>
    <cellStyle name="計算 2 23 2" xfId="939"/>
    <cellStyle name="計算 2 24" xfId="940"/>
    <cellStyle name="計算 2 24 2" xfId="941"/>
    <cellStyle name="計算 2 25" xfId="942"/>
    <cellStyle name="計算 2 25 2" xfId="943"/>
    <cellStyle name="計算 2 26" xfId="944"/>
    <cellStyle name="計算 2 26 2" xfId="945"/>
    <cellStyle name="計算 2 27" xfId="946"/>
    <cellStyle name="計算 2 27 2" xfId="947"/>
    <cellStyle name="計算 2 28" xfId="948"/>
    <cellStyle name="計算 2 28 2" xfId="949"/>
    <cellStyle name="計算 2 29" xfId="950"/>
    <cellStyle name="計算 2 29 2" xfId="951"/>
    <cellStyle name="計算 2 3" xfId="952"/>
    <cellStyle name="計算 2 3 2" xfId="953"/>
    <cellStyle name="計算 2 30" xfId="954"/>
    <cellStyle name="計算 2 30 2" xfId="955"/>
    <cellStyle name="計算 2 31" xfId="956"/>
    <cellStyle name="計算 2 31 2" xfId="957"/>
    <cellStyle name="計算 2 32" xfId="958"/>
    <cellStyle name="計算 2 32 2" xfId="959"/>
    <cellStyle name="計算 2 33" xfId="960"/>
    <cellStyle name="計算 2 33 2" xfId="961"/>
    <cellStyle name="計算 2 34" xfId="962"/>
    <cellStyle name="計算 2 34 2" xfId="963"/>
    <cellStyle name="計算 2 35" xfId="964"/>
    <cellStyle name="計算 2 35 2" xfId="965"/>
    <cellStyle name="計算 2 36" xfId="966"/>
    <cellStyle name="計算 2 36 2" xfId="967"/>
    <cellStyle name="計算 2 37" xfId="968"/>
    <cellStyle name="計算 2 37 2" xfId="969"/>
    <cellStyle name="計算 2 38" xfId="970"/>
    <cellStyle name="計算 2 38 2" xfId="971"/>
    <cellStyle name="計算 2 39" xfId="972"/>
    <cellStyle name="計算 2 39 2" xfId="973"/>
    <cellStyle name="計算 2 4" xfId="974"/>
    <cellStyle name="計算 2 4 2" xfId="975"/>
    <cellStyle name="計算 2 40" xfId="976"/>
    <cellStyle name="計算 2 40 2" xfId="977"/>
    <cellStyle name="計算 2 41" xfId="978"/>
    <cellStyle name="計算 2 41 2" xfId="979"/>
    <cellStyle name="計算 2 42" xfId="980"/>
    <cellStyle name="計算 2 42 2" xfId="981"/>
    <cellStyle name="計算 2 43" xfId="982"/>
    <cellStyle name="計算 2 43 2" xfId="983"/>
    <cellStyle name="計算 2 44" xfId="984"/>
    <cellStyle name="計算 2 44 2" xfId="985"/>
    <cellStyle name="計算 2 45" xfId="986"/>
    <cellStyle name="計算 2 45 2" xfId="987"/>
    <cellStyle name="計算 2 46" xfId="988"/>
    <cellStyle name="計算 2 46 2" xfId="989"/>
    <cellStyle name="計算 2 47" xfId="990"/>
    <cellStyle name="計算 2 47 2" xfId="991"/>
    <cellStyle name="計算 2 48" xfId="992"/>
    <cellStyle name="計算 2 48 2" xfId="993"/>
    <cellStyle name="計算 2 49" xfId="994"/>
    <cellStyle name="計算 2 5" xfId="995"/>
    <cellStyle name="計算 2 5 2" xfId="996"/>
    <cellStyle name="計算 2 6" xfId="997"/>
    <cellStyle name="計算 2 6 2" xfId="998"/>
    <cellStyle name="計算 2 7" xfId="999"/>
    <cellStyle name="計算 2 7 2" xfId="1000"/>
    <cellStyle name="計算 2 8" xfId="1001"/>
    <cellStyle name="計算 2 8 2" xfId="1002"/>
    <cellStyle name="計算 2 9" xfId="1003"/>
    <cellStyle name="計算 2 9 2" xfId="1004"/>
    <cellStyle name="計算 3" xfId="1005"/>
    <cellStyle name="説明文" xfId="1006" builtinId="53" customBuiltin="1"/>
    <cellStyle name="説明文 2" xfId="1007"/>
    <cellStyle name="説明文 3" xfId="1008"/>
    <cellStyle name="警告文" xfId="1009" builtinId="11" customBuiltin="1"/>
    <cellStyle name="警告文 2" xfId="1010"/>
    <cellStyle name="警告文 3" xfId="1011"/>
    <cellStyle name="通貨 2" xfId="1012"/>
    <cellStyle name="通貨 2 2" xfId="1013"/>
    <cellStyle name="通貨 3" xfId="1014"/>
    <cellStyle name="集計" xfId="1015" builtinId="25" customBuiltin="1"/>
    <cellStyle name="集計 2" xfId="1016"/>
    <cellStyle name="集計 2 10" xfId="1017"/>
    <cellStyle name="集計 2 10 2" xfId="1018"/>
    <cellStyle name="集計 2 11" xfId="1019"/>
    <cellStyle name="集計 2 11 2" xfId="1020"/>
    <cellStyle name="集計 2 12" xfId="1021"/>
    <cellStyle name="集計 2 12 2" xfId="1022"/>
    <cellStyle name="集計 2 13" xfId="1023"/>
    <cellStyle name="集計 2 13 2" xfId="1024"/>
    <cellStyle name="集計 2 14" xfId="1025"/>
    <cellStyle name="集計 2 14 2" xfId="1026"/>
    <cellStyle name="集計 2 15" xfId="1027"/>
    <cellStyle name="集計 2 15 2" xfId="1028"/>
    <cellStyle name="集計 2 16" xfId="1029"/>
    <cellStyle name="集計 2 16 2" xfId="1030"/>
    <cellStyle name="集計 2 17" xfId="1031"/>
    <cellStyle name="集計 2 17 2" xfId="1032"/>
    <cellStyle name="集計 2 18" xfId="1033"/>
    <cellStyle name="集計 2 18 2" xfId="1034"/>
    <cellStyle name="集計 2 19" xfId="1035"/>
    <cellStyle name="集計 2 19 2" xfId="1036"/>
    <cellStyle name="集計 2 2" xfId="1037"/>
    <cellStyle name="集計 2 2 2" xfId="1038"/>
    <cellStyle name="集計 2 20" xfId="1039"/>
    <cellStyle name="集計 2 20 2" xfId="1040"/>
    <cellStyle name="集計 2 21" xfId="1041"/>
    <cellStyle name="集計 2 21 2" xfId="1042"/>
    <cellStyle name="集計 2 22" xfId="1043"/>
    <cellStyle name="集計 2 22 2" xfId="1044"/>
    <cellStyle name="集計 2 23" xfId="1045"/>
    <cellStyle name="集計 2 23 2" xfId="1046"/>
    <cellStyle name="集計 2 24" xfId="1047"/>
    <cellStyle name="集計 2 24 2" xfId="1048"/>
    <cellStyle name="集計 2 25" xfId="1049"/>
    <cellStyle name="集計 2 25 2" xfId="1050"/>
    <cellStyle name="集計 2 26" xfId="1051"/>
    <cellStyle name="集計 2 26 2" xfId="1052"/>
    <cellStyle name="集計 2 27" xfId="1053"/>
    <cellStyle name="集計 2 27 2" xfId="1054"/>
    <cellStyle name="集計 2 28" xfId="1055"/>
    <cellStyle name="集計 2 28 2" xfId="1056"/>
    <cellStyle name="集計 2 29" xfId="1057"/>
    <cellStyle name="集計 2 29 2" xfId="1058"/>
    <cellStyle name="集計 2 3" xfId="1059"/>
    <cellStyle name="集計 2 3 2" xfId="1060"/>
    <cellStyle name="集計 2 30" xfId="1061"/>
    <cellStyle name="集計 2 30 2" xfId="1062"/>
    <cellStyle name="集計 2 31" xfId="1063"/>
    <cellStyle name="集計 2 31 2" xfId="1064"/>
    <cellStyle name="集計 2 32" xfId="1065"/>
    <cellStyle name="集計 2 32 2" xfId="1066"/>
    <cellStyle name="集計 2 33" xfId="1067"/>
    <cellStyle name="集計 2 33 2" xfId="1068"/>
    <cellStyle name="集計 2 34" xfId="1069"/>
    <cellStyle name="集計 2 34 2" xfId="1070"/>
    <cellStyle name="集計 2 35" xfId="1071"/>
    <cellStyle name="集計 2 35 2" xfId="1072"/>
    <cellStyle name="集計 2 36" xfId="1073"/>
    <cellStyle name="集計 2 36 2" xfId="1074"/>
    <cellStyle name="集計 2 37" xfId="1075"/>
    <cellStyle name="集計 2 37 2" xfId="1076"/>
    <cellStyle name="集計 2 38" xfId="1077"/>
    <cellStyle name="集計 2 38 2" xfId="1078"/>
    <cellStyle name="集計 2 39" xfId="1079"/>
    <cellStyle name="集計 2 39 2" xfId="1080"/>
    <cellStyle name="集計 2 4" xfId="1081"/>
    <cellStyle name="集計 2 4 2" xfId="1082"/>
    <cellStyle name="集計 2 40" xfId="1083"/>
    <cellStyle name="集計 2 40 2" xfId="1084"/>
    <cellStyle name="集計 2 41" xfId="1085"/>
    <cellStyle name="集計 2 41 2" xfId="1086"/>
    <cellStyle name="集計 2 42" xfId="1087"/>
    <cellStyle name="集計 2 42 2" xfId="1088"/>
    <cellStyle name="集計 2 43" xfId="1089"/>
    <cellStyle name="集計 2 43 2" xfId="1090"/>
    <cellStyle name="集計 2 44" xfId="1091"/>
    <cellStyle name="集計 2 44 2" xfId="1092"/>
    <cellStyle name="集計 2 45" xfId="1093"/>
    <cellStyle name="集計 2 45 2" xfId="1094"/>
    <cellStyle name="集計 2 46" xfId="1095"/>
    <cellStyle name="集計 2 46 2" xfId="1096"/>
    <cellStyle name="集計 2 47" xfId="1097"/>
    <cellStyle name="集計 2 47 2" xfId="1098"/>
    <cellStyle name="集計 2 48" xfId="1099"/>
    <cellStyle name="集計 2 48 2" xfId="1100"/>
    <cellStyle name="集計 2 49" xfId="1101"/>
    <cellStyle name="集計 2 5" xfId="1102"/>
    <cellStyle name="集計 2 5 2" xfId="1103"/>
    <cellStyle name="集計 2 6" xfId="1104"/>
    <cellStyle name="集計 2 6 2" xfId="1105"/>
    <cellStyle name="集計 2 7" xfId="1106"/>
    <cellStyle name="集計 2 7 2" xfId="1107"/>
    <cellStyle name="集計 2 8" xfId="1108"/>
    <cellStyle name="集計 2 8 2" xfId="1109"/>
    <cellStyle name="集計 2 9" xfId="1110"/>
    <cellStyle name="集計 2 9 2" xfId="1111"/>
    <cellStyle name="集計 3" xfId="1112"/>
    <cellStyle name="ハイパーリンク" xfId="1113" builtinId="8"/>
    <cellStyle name="桁区切り" xfId="1114" builtinId="6"/>
    <cellStyle name="パーセント" xfId="1115" builtinId="5"/>
  </cellStyles>
  <dxfs count="1">
    <dxf>
      <fill>
        <patternFill>
          <bgColor rgb="FFFF0000"/>
        </patternFill>
      </fill>
    </dxf>
  </dxfs>
  <tableStyles count="0" defaultTableStyle="TableStyleMedium9" defaultPivotStyle="PivotStyleLight16"/>
  <colors>
    <mruColors>
      <color rgb="FFFF01FF"/>
      <color rgb="FF0000FF"/>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worksheet" Target="worksheets/sheet94.xml" /><Relationship Id="rId95" Type="http://schemas.openxmlformats.org/officeDocument/2006/relationships/worksheet" Target="worksheets/sheet95.xml" /><Relationship Id="rId96" Type="http://schemas.openxmlformats.org/officeDocument/2006/relationships/worksheet" Target="worksheets/sheet96.xml" /><Relationship Id="rId97" Type="http://schemas.openxmlformats.org/officeDocument/2006/relationships/worksheet" Target="worksheets/sheet97.xml" /><Relationship Id="rId98" Type="http://schemas.openxmlformats.org/officeDocument/2006/relationships/worksheet" Target="worksheets/sheet98.xml" /><Relationship Id="rId99" Type="http://schemas.openxmlformats.org/officeDocument/2006/relationships/worksheet" Target="worksheets/sheet99.xml" /><Relationship Id="rId100" Type="http://schemas.openxmlformats.org/officeDocument/2006/relationships/worksheet" Target="worksheets/sheet100.xml" /><Relationship Id="rId101" Type="http://schemas.openxmlformats.org/officeDocument/2006/relationships/worksheet" Target="worksheets/sheet101.xml" /><Relationship Id="rId102" Type="http://schemas.openxmlformats.org/officeDocument/2006/relationships/worksheet" Target="worksheets/sheet102.xml" /><Relationship Id="rId103" Type="http://schemas.openxmlformats.org/officeDocument/2006/relationships/worksheet" Target="worksheets/sheet103.xml" /><Relationship Id="rId104" Type="http://schemas.openxmlformats.org/officeDocument/2006/relationships/worksheet" Target="worksheets/sheet104.xml" /><Relationship Id="rId105" Type="http://schemas.openxmlformats.org/officeDocument/2006/relationships/worksheet" Target="worksheets/sheet105.xml" /><Relationship Id="rId106" Type="http://schemas.openxmlformats.org/officeDocument/2006/relationships/worksheet" Target="worksheets/sheet106.xml" /><Relationship Id="rId107" Type="http://schemas.openxmlformats.org/officeDocument/2006/relationships/worksheet" Target="worksheets/sheet107.xml" /><Relationship Id="rId108" Type="http://schemas.openxmlformats.org/officeDocument/2006/relationships/worksheet" Target="worksheets/sheet108.xml" /><Relationship Id="rId109" Type="http://schemas.openxmlformats.org/officeDocument/2006/relationships/worksheet" Target="worksheets/sheet109.xml" /><Relationship Id="rId110" Type="http://schemas.openxmlformats.org/officeDocument/2006/relationships/worksheet" Target="worksheets/sheet110.xml" /><Relationship Id="rId111" Type="http://schemas.openxmlformats.org/officeDocument/2006/relationships/worksheet" Target="worksheets/sheet111.xml" /><Relationship Id="rId112" Type="http://schemas.openxmlformats.org/officeDocument/2006/relationships/worksheet" Target="worksheets/sheet112.xml" /><Relationship Id="rId113" Type="http://schemas.openxmlformats.org/officeDocument/2006/relationships/worksheet" Target="worksheets/sheet113.xml" /><Relationship Id="rId114" Type="http://schemas.openxmlformats.org/officeDocument/2006/relationships/worksheet" Target="worksheets/sheet114.xml" /><Relationship Id="rId115" Type="http://schemas.openxmlformats.org/officeDocument/2006/relationships/worksheet" Target="worksheets/sheet115.xml" /><Relationship Id="rId116" Type="http://schemas.openxmlformats.org/officeDocument/2006/relationships/worksheet" Target="worksheets/sheet116.xml" /><Relationship Id="rId117" Type="http://schemas.openxmlformats.org/officeDocument/2006/relationships/worksheet" Target="worksheets/sheet117.xml" /><Relationship Id="rId118" Type="http://schemas.openxmlformats.org/officeDocument/2006/relationships/worksheet" Target="worksheets/sheet118.xml" /><Relationship Id="rId119" Type="http://schemas.openxmlformats.org/officeDocument/2006/relationships/worksheet" Target="worksheets/sheet119.xml" /><Relationship Id="rId120" Type="http://schemas.openxmlformats.org/officeDocument/2006/relationships/worksheet" Target="worksheets/sheet120.xml" /><Relationship Id="rId121" Type="http://schemas.openxmlformats.org/officeDocument/2006/relationships/worksheet" Target="worksheets/sheet121.xml" /><Relationship Id="rId122" Type="http://schemas.openxmlformats.org/officeDocument/2006/relationships/worksheet" Target="worksheets/sheet122.xml" /><Relationship Id="rId123" Type="http://schemas.openxmlformats.org/officeDocument/2006/relationships/worksheet" Target="worksheets/sheet123.xml" /><Relationship Id="rId124" Type="http://schemas.openxmlformats.org/officeDocument/2006/relationships/worksheet" Target="worksheets/sheet124.xml" /><Relationship Id="rId125" Type="http://schemas.openxmlformats.org/officeDocument/2006/relationships/worksheet" Target="worksheets/sheet125.xml" /><Relationship Id="rId126" Type="http://schemas.openxmlformats.org/officeDocument/2006/relationships/worksheet" Target="worksheets/sheet126.xml" /><Relationship Id="rId127" Type="http://schemas.openxmlformats.org/officeDocument/2006/relationships/worksheet" Target="worksheets/sheet127.xml" /><Relationship Id="rId128" Type="http://schemas.openxmlformats.org/officeDocument/2006/relationships/worksheet" Target="worksheets/sheet128.xml" /><Relationship Id="rId129" Type="http://schemas.openxmlformats.org/officeDocument/2006/relationships/worksheet" Target="worksheets/sheet129.xml" /><Relationship Id="rId130" Type="http://schemas.openxmlformats.org/officeDocument/2006/relationships/worksheet" Target="worksheets/sheet130.xml" /><Relationship Id="rId131" Type="http://schemas.openxmlformats.org/officeDocument/2006/relationships/worksheet" Target="worksheets/sheet131.xml" /><Relationship Id="rId132" Type="http://schemas.openxmlformats.org/officeDocument/2006/relationships/worksheet" Target="worksheets/sheet132.xml" /><Relationship Id="rId133" Type="http://schemas.openxmlformats.org/officeDocument/2006/relationships/worksheet" Target="worksheets/sheet133.xml" /><Relationship Id="rId134" Type="http://schemas.openxmlformats.org/officeDocument/2006/relationships/worksheet" Target="worksheets/sheet134.xml" /><Relationship Id="rId135" Type="http://schemas.openxmlformats.org/officeDocument/2006/relationships/worksheet" Target="worksheets/sheet135.xml" /><Relationship Id="rId136" Type="http://schemas.openxmlformats.org/officeDocument/2006/relationships/worksheet" Target="worksheets/sheet136.xml" /><Relationship Id="rId137" Type="http://schemas.openxmlformats.org/officeDocument/2006/relationships/worksheet" Target="worksheets/sheet137.xml" /><Relationship Id="rId138" Type="http://schemas.openxmlformats.org/officeDocument/2006/relationships/worksheet" Target="worksheets/sheet138.xml" /><Relationship Id="rId139" Type="http://schemas.openxmlformats.org/officeDocument/2006/relationships/worksheet" Target="worksheets/sheet139.xml" /><Relationship Id="rId140" Type="http://schemas.openxmlformats.org/officeDocument/2006/relationships/worksheet" Target="worksheets/sheet140.xml" /><Relationship Id="rId141" Type="http://schemas.openxmlformats.org/officeDocument/2006/relationships/worksheet" Target="worksheets/sheet141.xml" /><Relationship Id="rId142" Type="http://schemas.openxmlformats.org/officeDocument/2006/relationships/worksheet" Target="worksheets/sheet142.xml" /><Relationship Id="rId143" Type="http://schemas.openxmlformats.org/officeDocument/2006/relationships/worksheet" Target="worksheets/sheet143.xml" /><Relationship Id="rId144" Type="http://schemas.openxmlformats.org/officeDocument/2006/relationships/worksheet" Target="worksheets/sheet144.xml" /><Relationship Id="rId145" Type="http://schemas.openxmlformats.org/officeDocument/2006/relationships/worksheet" Target="worksheets/sheet145.xml" /><Relationship Id="rId146" Type="http://schemas.openxmlformats.org/officeDocument/2006/relationships/worksheet" Target="worksheets/sheet146.xml" /><Relationship Id="rId147" Type="http://schemas.openxmlformats.org/officeDocument/2006/relationships/worksheet" Target="worksheets/sheet147.xml" /><Relationship Id="rId148" Type="http://schemas.openxmlformats.org/officeDocument/2006/relationships/worksheet" Target="worksheets/sheet148.xml" /><Relationship Id="rId149" Type="http://schemas.openxmlformats.org/officeDocument/2006/relationships/worksheet" Target="worksheets/sheet149.xml" /><Relationship Id="rId150" Type="http://schemas.openxmlformats.org/officeDocument/2006/relationships/worksheet" Target="worksheets/sheet150.xml" /><Relationship Id="rId151" Type="http://schemas.openxmlformats.org/officeDocument/2006/relationships/worksheet" Target="worksheets/sheet151.xml" /><Relationship Id="rId152" Type="http://schemas.openxmlformats.org/officeDocument/2006/relationships/worksheet" Target="worksheets/sheet152.xml" /><Relationship Id="rId153" Type="http://schemas.openxmlformats.org/officeDocument/2006/relationships/worksheet" Target="worksheets/sheet153.xml" /><Relationship Id="rId154" Type="http://schemas.openxmlformats.org/officeDocument/2006/relationships/worksheet" Target="worksheets/sheet154.xml" /><Relationship Id="rId155" Type="http://schemas.openxmlformats.org/officeDocument/2006/relationships/worksheet" Target="worksheets/sheet155.xml" /><Relationship Id="rId156" Type="http://schemas.openxmlformats.org/officeDocument/2006/relationships/worksheet" Target="worksheets/sheet156.xml" /><Relationship Id="rId157" Type="http://schemas.openxmlformats.org/officeDocument/2006/relationships/theme" Target="theme/theme1.xml" /><Relationship Id="rId158" Type="http://schemas.openxmlformats.org/officeDocument/2006/relationships/sharedStrings" Target="sharedStrings.xml" /><Relationship Id="rId159" Type="http://schemas.openxmlformats.org/officeDocument/2006/relationships/styles" Target="styles.xml" /></Relationships>
</file>

<file path=xl/drawings/_rels/drawing1.xml.rels><?xml version="1.0" encoding="UTF-8"?><Relationships xmlns="http://schemas.openxmlformats.org/package/2006/relationships"><Relationship Id="rId1" Type="http://schemas.openxmlformats.org/officeDocument/2006/relationships/image" Target="../media/image1.emf" /></Relationships>
</file>

<file path=xl/drawings/drawing1.xml><?xml version="1.0" encoding="utf-8"?>
<xdr:wsDr xmlns:xdr="http://schemas.openxmlformats.org/drawingml/2006/spreadsheetDrawing" xmlns:a="http://schemas.openxmlformats.org/drawingml/2006/main">
  <xdr:twoCellAnchor editAs="oneCell">
    <xdr:from xmlns:xdr="http://schemas.openxmlformats.org/drawingml/2006/spreadsheetDrawing">
      <xdr:col>3</xdr:col>
      <xdr:colOff>357505</xdr:colOff>
      <xdr:row>13</xdr:row>
      <xdr:rowOff>130810</xdr:rowOff>
    </xdr:from>
    <xdr:to xmlns:xdr="http://schemas.openxmlformats.org/drawingml/2006/spreadsheetDrawing">
      <xdr:col>5</xdr:col>
      <xdr:colOff>139700</xdr:colOff>
      <xdr:row>15</xdr:row>
      <xdr:rowOff>229235</xdr:rowOff>
    </xdr:to>
    <xdr:pic macro="">
      <xdr:nvPicPr>
        <xdr:cNvPr id="5" name="図 4"/>
        <xdr:cNvPicPr>
          <a:picLocks noChangeAspect="1" noChangeArrowheads="1"/>
        </xdr:cNvPicPr>
      </xdr:nvPicPr>
      <xdr:blipFill>
        <a:blip xmlns:r="http://schemas.openxmlformats.org/officeDocument/2006/relationships" r:embed="rId1"/>
        <a:stretch>
          <a:fillRect/>
        </a:stretch>
      </xdr:blipFill>
      <xdr:spPr>
        <a:xfrm>
          <a:off x="3929380" y="3597910"/>
          <a:ext cx="1934845" cy="631825"/>
        </a:xfrm>
        <a:prstGeom prst="rect">
          <a:avLst/>
        </a:prstGeom>
        <a:noFill/>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00.xml.rels><?xml version="1.0" encoding="UTF-8"?><Relationships xmlns="http://schemas.openxmlformats.org/package/2006/relationships"><Relationship Id="rId1" Type="http://schemas.openxmlformats.org/officeDocument/2006/relationships/printerSettings" Target="../printerSettings/printerSettings100.bin" /></Relationships>
</file>

<file path=xl/worksheets/_rels/sheet101.xml.rels><?xml version="1.0" encoding="UTF-8"?><Relationships xmlns="http://schemas.openxmlformats.org/package/2006/relationships"><Relationship Id="rId1" Type="http://schemas.openxmlformats.org/officeDocument/2006/relationships/printerSettings" Target="../printerSettings/printerSettings101.bin" /></Relationships>
</file>

<file path=xl/worksheets/_rels/sheet102.xml.rels><?xml version="1.0" encoding="UTF-8"?><Relationships xmlns="http://schemas.openxmlformats.org/package/2006/relationships"><Relationship Id="rId1" Type="http://schemas.openxmlformats.org/officeDocument/2006/relationships/printerSettings" Target="../printerSettings/printerSettings102.bin" /></Relationships>
</file>

<file path=xl/worksheets/_rels/sheet103.xml.rels><?xml version="1.0" encoding="UTF-8"?><Relationships xmlns="http://schemas.openxmlformats.org/package/2006/relationships"><Relationship Id="rId1" Type="http://schemas.openxmlformats.org/officeDocument/2006/relationships/printerSettings" Target="../printerSettings/printerSettings103.bin" /></Relationships>
</file>

<file path=xl/worksheets/_rels/sheet104.xml.rels><?xml version="1.0" encoding="UTF-8"?><Relationships xmlns="http://schemas.openxmlformats.org/package/2006/relationships"><Relationship Id="rId1" Type="http://schemas.openxmlformats.org/officeDocument/2006/relationships/printerSettings" Target="../printerSettings/printerSettings104.bin" /></Relationships>
</file>

<file path=xl/worksheets/_rels/sheet105.xml.rels><?xml version="1.0" encoding="UTF-8"?><Relationships xmlns="http://schemas.openxmlformats.org/package/2006/relationships"><Relationship Id="rId1" Type="http://schemas.openxmlformats.org/officeDocument/2006/relationships/printerSettings" Target="../printerSettings/printerSettings105.bin" /></Relationships>
</file>

<file path=xl/worksheets/_rels/sheet106.xml.rels><?xml version="1.0" encoding="UTF-8"?><Relationships xmlns="http://schemas.openxmlformats.org/package/2006/relationships"><Relationship Id="rId1" Type="http://schemas.openxmlformats.org/officeDocument/2006/relationships/printerSettings" Target="../printerSettings/printerSettings106.bin" /></Relationships>
</file>

<file path=xl/worksheets/_rels/sheet107.xml.rels><?xml version="1.0" encoding="UTF-8"?><Relationships xmlns="http://schemas.openxmlformats.org/package/2006/relationships"><Relationship Id="rId1" Type="http://schemas.openxmlformats.org/officeDocument/2006/relationships/printerSettings" Target="../printerSettings/printerSettings107.bin" /></Relationships>
</file>

<file path=xl/worksheets/_rels/sheet108.xml.rels><?xml version="1.0" encoding="UTF-8"?><Relationships xmlns="http://schemas.openxmlformats.org/package/2006/relationships"><Relationship Id="rId1" Type="http://schemas.openxmlformats.org/officeDocument/2006/relationships/printerSettings" Target="../printerSettings/printerSettings108.bin" /></Relationships>
</file>

<file path=xl/worksheets/_rels/sheet109.xml.rels><?xml version="1.0" encoding="UTF-8"?><Relationships xmlns="http://schemas.openxmlformats.org/package/2006/relationships"><Relationship Id="rId1" Type="http://schemas.openxmlformats.org/officeDocument/2006/relationships/printerSettings" Target="../printerSettings/printerSettings109.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10.xml.rels><?xml version="1.0" encoding="UTF-8"?><Relationships xmlns="http://schemas.openxmlformats.org/package/2006/relationships"><Relationship Id="rId1" Type="http://schemas.openxmlformats.org/officeDocument/2006/relationships/printerSettings" Target="../printerSettings/printerSettings110.bin" /></Relationships>
</file>

<file path=xl/worksheets/_rels/sheet111.xml.rels><?xml version="1.0" encoding="UTF-8"?><Relationships xmlns="http://schemas.openxmlformats.org/package/2006/relationships"><Relationship Id="rId1" Type="http://schemas.openxmlformats.org/officeDocument/2006/relationships/printerSettings" Target="../printerSettings/printerSettings111.bin" /></Relationships>
</file>

<file path=xl/worksheets/_rels/sheet112.xml.rels><?xml version="1.0" encoding="UTF-8"?><Relationships xmlns="http://schemas.openxmlformats.org/package/2006/relationships"><Relationship Id="rId1" Type="http://schemas.openxmlformats.org/officeDocument/2006/relationships/printerSettings" Target="../printerSettings/printerSettings112.bin" /></Relationships>
</file>

<file path=xl/worksheets/_rels/sheet113.xml.rels><?xml version="1.0" encoding="UTF-8"?><Relationships xmlns="http://schemas.openxmlformats.org/package/2006/relationships"><Relationship Id="rId1" Type="http://schemas.openxmlformats.org/officeDocument/2006/relationships/printerSettings" Target="../printerSettings/printerSettings113.bin" /></Relationships>
</file>

<file path=xl/worksheets/_rels/sheet114.xml.rels><?xml version="1.0" encoding="UTF-8"?><Relationships xmlns="http://schemas.openxmlformats.org/package/2006/relationships"><Relationship Id="rId1" Type="http://schemas.openxmlformats.org/officeDocument/2006/relationships/printerSettings" Target="../printerSettings/printerSettings114.bin" /></Relationships>
</file>

<file path=xl/worksheets/_rels/sheet115.xml.rels><?xml version="1.0" encoding="UTF-8"?><Relationships xmlns="http://schemas.openxmlformats.org/package/2006/relationships"><Relationship Id="rId1" Type="http://schemas.openxmlformats.org/officeDocument/2006/relationships/printerSettings" Target="../printerSettings/printerSettings115.bin" /></Relationships>
</file>

<file path=xl/worksheets/_rels/sheet116.xml.rels><?xml version="1.0" encoding="UTF-8"?><Relationships xmlns="http://schemas.openxmlformats.org/package/2006/relationships"><Relationship Id="rId1" Type="http://schemas.openxmlformats.org/officeDocument/2006/relationships/printerSettings" Target="../printerSettings/printerSettings116.bin" /></Relationships>
</file>

<file path=xl/worksheets/_rels/sheet117.xml.rels><?xml version="1.0" encoding="UTF-8"?><Relationships xmlns="http://schemas.openxmlformats.org/package/2006/relationships"><Relationship Id="rId1" Type="http://schemas.openxmlformats.org/officeDocument/2006/relationships/printerSettings" Target="../printerSettings/printerSettings117.bin" /></Relationships>
</file>

<file path=xl/worksheets/_rels/sheet118.xml.rels><?xml version="1.0" encoding="UTF-8"?><Relationships xmlns="http://schemas.openxmlformats.org/package/2006/relationships"><Relationship Id="rId1" Type="http://schemas.openxmlformats.org/officeDocument/2006/relationships/printerSettings" Target="../printerSettings/printerSettings118.bin" /></Relationships>
</file>

<file path=xl/worksheets/_rels/sheet119.xml.rels><?xml version="1.0" encoding="UTF-8"?><Relationships xmlns="http://schemas.openxmlformats.org/package/2006/relationships"><Relationship Id="rId1" Type="http://schemas.openxmlformats.org/officeDocument/2006/relationships/printerSettings" Target="../printerSettings/printerSettings119.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20.xml.rels><?xml version="1.0" encoding="UTF-8"?><Relationships xmlns="http://schemas.openxmlformats.org/package/2006/relationships"><Relationship Id="rId1" Type="http://schemas.openxmlformats.org/officeDocument/2006/relationships/printerSettings" Target="../printerSettings/printerSettings120.bin" /></Relationships>
</file>

<file path=xl/worksheets/_rels/sheet121.xml.rels><?xml version="1.0" encoding="UTF-8"?><Relationships xmlns="http://schemas.openxmlformats.org/package/2006/relationships"><Relationship Id="rId1" Type="http://schemas.openxmlformats.org/officeDocument/2006/relationships/printerSettings" Target="../printerSettings/printerSettings121.bin" /></Relationships>
</file>

<file path=xl/worksheets/_rels/sheet122.xml.rels><?xml version="1.0" encoding="UTF-8"?><Relationships xmlns="http://schemas.openxmlformats.org/package/2006/relationships"><Relationship Id="rId1" Type="http://schemas.openxmlformats.org/officeDocument/2006/relationships/printerSettings" Target="../printerSettings/printerSettings122.bin" /></Relationships>
</file>

<file path=xl/worksheets/_rels/sheet123.xml.rels><?xml version="1.0" encoding="UTF-8"?><Relationships xmlns="http://schemas.openxmlformats.org/package/2006/relationships"><Relationship Id="rId1" Type="http://schemas.openxmlformats.org/officeDocument/2006/relationships/printerSettings" Target="../printerSettings/printerSettings123.bin" /></Relationships>
</file>

<file path=xl/worksheets/_rels/sheet124.xml.rels><?xml version="1.0" encoding="UTF-8"?><Relationships xmlns="http://schemas.openxmlformats.org/package/2006/relationships"><Relationship Id="rId1" Type="http://schemas.openxmlformats.org/officeDocument/2006/relationships/printerSettings" Target="../printerSettings/printerSettings124.bin" /></Relationships>
</file>

<file path=xl/worksheets/_rels/sheet125.xml.rels><?xml version="1.0" encoding="UTF-8"?><Relationships xmlns="http://schemas.openxmlformats.org/package/2006/relationships"><Relationship Id="rId1" Type="http://schemas.openxmlformats.org/officeDocument/2006/relationships/printerSettings" Target="../printerSettings/printerSettings125.bin" /></Relationships>
</file>

<file path=xl/worksheets/_rels/sheet126.xml.rels><?xml version="1.0" encoding="UTF-8"?><Relationships xmlns="http://schemas.openxmlformats.org/package/2006/relationships"><Relationship Id="rId1" Type="http://schemas.openxmlformats.org/officeDocument/2006/relationships/printerSettings" Target="../printerSettings/printerSettings126.bin" /></Relationships>
</file>

<file path=xl/worksheets/_rels/sheet127.xml.rels><?xml version="1.0" encoding="UTF-8"?><Relationships xmlns="http://schemas.openxmlformats.org/package/2006/relationships"><Relationship Id="rId1" Type="http://schemas.openxmlformats.org/officeDocument/2006/relationships/printerSettings" Target="../printerSettings/printerSettings127.bin" /></Relationships>
</file>

<file path=xl/worksheets/_rels/sheet128.xml.rels><?xml version="1.0" encoding="UTF-8"?><Relationships xmlns="http://schemas.openxmlformats.org/package/2006/relationships"><Relationship Id="rId1" Type="http://schemas.openxmlformats.org/officeDocument/2006/relationships/printerSettings" Target="../printerSettings/printerSettings128.bin" /></Relationships>
</file>

<file path=xl/worksheets/_rels/sheet129.xml.rels><?xml version="1.0" encoding="UTF-8"?><Relationships xmlns="http://schemas.openxmlformats.org/package/2006/relationships"><Relationship Id="rId1" Type="http://schemas.openxmlformats.org/officeDocument/2006/relationships/printerSettings" Target="../printerSettings/printerSettings129.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30.xml.rels><?xml version="1.0" encoding="UTF-8"?><Relationships xmlns="http://schemas.openxmlformats.org/package/2006/relationships"><Relationship Id="rId1" Type="http://schemas.openxmlformats.org/officeDocument/2006/relationships/printerSettings" Target="../printerSettings/printerSettings130.bin" /></Relationships>
</file>

<file path=xl/worksheets/_rels/sheet131.xml.rels><?xml version="1.0" encoding="UTF-8"?><Relationships xmlns="http://schemas.openxmlformats.org/package/2006/relationships"><Relationship Id="rId1" Type="http://schemas.openxmlformats.org/officeDocument/2006/relationships/printerSettings" Target="../printerSettings/printerSettings131.bin" /></Relationships>
</file>

<file path=xl/worksheets/_rels/sheet132.xml.rels><?xml version="1.0" encoding="UTF-8"?><Relationships xmlns="http://schemas.openxmlformats.org/package/2006/relationships"><Relationship Id="rId1" Type="http://schemas.openxmlformats.org/officeDocument/2006/relationships/printerSettings" Target="../printerSettings/printerSettings132.bin" /></Relationships>
</file>

<file path=xl/worksheets/_rels/sheet133.xml.rels><?xml version="1.0" encoding="UTF-8"?><Relationships xmlns="http://schemas.openxmlformats.org/package/2006/relationships"><Relationship Id="rId1" Type="http://schemas.openxmlformats.org/officeDocument/2006/relationships/printerSettings" Target="../printerSettings/printerSettings133.bin" /></Relationships>
</file>

<file path=xl/worksheets/_rels/sheet134.xml.rels><?xml version="1.0" encoding="UTF-8"?><Relationships xmlns="http://schemas.openxmlformats.org/package/2006/relationships"><Relationship Id="rId1" Type="http://schemas.openxmlformats.org/officeDocument/2006/relationships/printerSettings" Target="../printerSettings/printerSettings134.bin" /></Relationships>
</file>

<file path=xl/worksheets/_rels/sheet135.xml.rels><?xml version="1.0" encoding="UTF-8"?><Relationships xmlns="http://schemas.openxmlformats.org/package/2006/relationships"><Relationship Id="rId1" Type="http://schemas.openxmlformats.org/officeDocument/2006/relationships/printerSettings" Target="../printerSettings/printerSettings135.bin" /></Relationships>
</file>

<file path=xl/worksheets/_rels/sheet136.xml.rels><?xml version="1.0" encoding="UTF-8"?><Relationships xmlns="http://schemas.openxmlformats.org/package/2006/relationships"><Relationship Id="rId1" Type="http://schemas.openxmlformats.org/officeDocument/2006/relationships/printerSettings" Target="../printerSettings/printerSettings136.bin" /></Relationships>
</file>

<file path=xl/worksheets/_rels/sheet137.xml.rels><?xml version="1.0" encoding="UTF-8"?><Relationships xmlns="http://schemas.openxmlformats.org/package/2006/relationships"><Relationship Id="rId1" Type="http://schemas.openxmlformats.org/officeDocument/2006/relationships/printerSettings" Target="../printerSettings/printerSettings137.bin" /></Relationships>
</file>

<file path=xl/worksheets/_rels/sheet138.xml.rels><?xml version="1.0" encoding="UTF-8"?><Relationships xmlns="http://schemas.openxmlformats.org/package/2006/relationships"><Relationship Id="rId1" Type="http://schemas.openxmlformats.org/officeDocument/2006/relationships/printerSettings" Target="../printerSettings/printerSettings138.bin" /></Relationships>
</file>

<file path=xl/worksheets/_rels/sheet139.xml.rels><?xml version="1.0" encoding="UTF-8"?><Relationships xmlns="http://schemas.openxmlformats.org/package/2006/relationships"><Relationship Id="rId1" Type="http://schemas.openxmlformats.org/officeDocument/2006/relationships/printerSettings" Target="../printerSettings/printerSettings139.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40.xml.rels><?xml version="1.0" encoding="UTF-8"?><Relationships xmlns="http://schemas.openxmlformats.org/package/2006/relationships"><Relationship Id="rId1" Type="http://schemas.openxmlformats.org/officeDocument/2006/relationships/printerSettings" Target="../printerSettings/printerSettings140.bin" /></Relationships>
</file>

<file path=xl/worksheets/_rels/sheet141.xml.rels><?xml version="1.0" encoding="UTF-8"?><Relationships xmlns="http://schemas.openxmlformats.org/package/2006/relationships"><Relationship Id="rId1" Type="http://schemas.openxmlformats.org/officeDocument/2006/relationships/printerSettings" Target="../printerSettings/printerSettings141.bin" /></Relationships>
</file>

<file path=xl/worksheets/_rels/sheet142.xml.rels><?xml version="1.0" encoding="UTF-8"?><Relationships xmlns="http://schemas.openxmlformats.org/package/2006/relationships"><Relationship Id="rId1" Type="http://schemas.openxmlformats.org/officeDocument/2006/relationships/printerSettings" Target="../printerSettings/printerSettings142.bin" /></Relationships>
</file>

<file path=xl/worksheets/_rels/sheet143.xml.rels><?xml version="1.0" encoding="UTF-8"?><Relationships xmlns="http://schemas.openxmlformats.org/package/2006/relationships"><Relationship Id="rId1" Type="http://schemas.openxmlformats.org/officeDocument/2006/relationships/printerSettings" Target="../printerSettings/printerSettings143.bin" /></Relationships>
</file>

<file path=xl/worksheets/_rels/sheet144.xml.rels><?xml version="1.0" encoding="UTF-8"?><Relationships xmlns="http://schemas.openxmlformats.org/package/2006/relationships"><Relationship Id="rId1" Type="http://schemas.openxmlformats.org/officeDocument/2006/relationships/printerSettings" Target="../printerSettings/printerSettings144.bin" /></Relationships>
</file>

<file path=xl/worksheets/_rels/sheet145.xml.rels><?xml version="1.0" encoding="UTF-8"?><Relationships xmlns="http://schemas.openxmlformats.org/package/2006/relationships"><Relationship Id="rId1" Type="http://schemas.openxmlformats.org/officeDocument/2006/relationships/printerSettings" Target="../printerSettings/printerSettings145.bin" /></Relationships>
</file>

<file path=xl/worksheets/_rels/sheet146.xml.rels><?xml version="1.0" encoding="UTF-8"?><Relationships xmlns="http://schemas.openxmlformats.org/package/2006/relationships"><Relationship Id="rId1" Type="http://schemas.openxmlformats.org/officeDocument/2006/relationships/printerSettings" Target="../printerSettings/printerSettings146.bin" /></Relationships>
</file>

<file path=xl/worksheets/_rels/sheet147.xml.rels><?xml version="1.0" encoding="UTF-8"?><Relationships xmlns="http://schemas.openxmlformats.org/package/2006/relationships"><Relationship Id="rId1" Type="http://schemas.openxmlformats.org/officeDocument/2006/relationships/printerSettings" Target="../printerSettings/printerSettings147.bin" /></Relationships>
</file>

<file path=xl/worksheets/_rels/sheet148.xml.rels><?xml version="1.0" encoding="UTF-8"?><Relationships xmlns="http://schemas.openxmlformats.org/package/2006/relationships"><Relationship Id="rId1" Type="http://schemas.openxmlformats.org/officeDocument/2006/relationships/printerSettings" Target="../printerSettings/printerSettings148.bin" /></Relationships>
</file>

<file path=xl/worksheets/_rels/sheet149.xml.rels><?xml version="1.0" encoding="UTF-8"?><Relationships xmlns="http://schemas.openxmlformats.org/package/2006/relationships"><Relationship Id="rId1" Type="http://schemas.openxmlformats.org/officeDocument/2006/relationships/printerSettings" Target="../printerSettings/printerSettings149.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50.xml.rels><?xml version="1.0" encoding="UTF-8"?><Relationships xmlns="http://schemas.openxmlformats.org/package/2006/relationships"><Relationship Id="rId1" Type="http://schemas.openxmlformats.org/officeDocument/2006/relationships/printerSettings" Target="../printerSettings/printerSettings150.bin" /></Relationships>
</file>

<file path=xl/worksheets/_rels/sheet151.xml.rels><?xml version="1.0" encoding="UTF-8"?><Relationships xmlns="http://schemas.openxmlformats.org/package/2006/relationships"><Relationship Id="rId1" Type="http://schemas.openxmlformats.org/officeDocument/2006/relationships/printerSettings" Target="../printerSettings/printerSettings151.bin" /></Relationships>
</file>

<file path=xl/worksheets/_rels/sheet152.xml.rels><?xml version="1.0" encoding="UTF-8"?><Relationships xmlns="http://schemas.openxmlformats.org/package/2006/relationships"><Relationship Id="rId1" Type="http://schemas.openxmlformats.org/officeDocument/2006/relationships/printerSettings" Target="../printerSettings/printerSettings152.bin" /></Relationships>
</file>

<file path=xl/worksheets/_rels/sheet153.xml.rels><?xml version="1.0" encoding="UTF-8"?><Relationships xmlns="http://schemas.openxmlformats.org/package/2006/relationships"><Relationship Id="rId1" Type="http://schemas.openxmlformats.org/officeDocument/2006/relationships/printerSettings" Target="../printerSettings/printerSettings153.bin" /></Relationships>
</file>

<file path=xl/worksheets/_rels/sheet154.xml.rels><?xml version="1.0" encoding="UTF-8"?><Relationships xmlns="http://schemas.openxmlformats.org/package/2006/relationships"><Relationship Id="rId1" Type="http://schemas.openxmlformats.org/officeDocument/2006/relationships/printerSettings" Target="../printerSettings/printerSettings154.bin" /></Relationships>
</file>

<file path=xl/worksheets/_rels/sheet155.xml.rels><?xml version="1.0" encoding="UTF-8"?><Relationships xmlns="http://schemas.openxmlformats.org/package/2006/relationships"><Relationship Id="rId1" Type="http://schemas.openxmlformats.org/officeDocument/2006/relationships/printerSettings" Target="../printerSettings/printerSettings155.bin" /></Relationships>
</file>

<file path=xl/worksheets/_rels/sheet156.xml.rels><?xml version="1.0" encoding="UTF-8"?><Relationships xmlns="http://schemas.openxmlformats.org/package/2006/relationships"><Relationship Id="rId1" Type="http://schemas.openxmlformats.org/officeDocument/2006/relationships/printerSettings" Target="../printerSettings/printerSettings156.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84.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85.bin"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86.bin"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87.bin"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88.bin"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89.bin" /><Relationship Id="rId2" Type="http://schemas.openxmlformats.org/officeDocument/2006/relationships/drawing" Target="../drawings/drawing1.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90.bin" /></Relationships>
</file>

<file path=xl/worksheets/_rels/sheet91.xml.rels><?xml version="1.0" encoding="UTF-8"?><Relationships xmlns="http://schemas.openxmlformats.org/package/2006/relationships"><Relationship Id="rId1" Type="http://schemas.openxmlformats.org/officeDocument/2006/relationships/printerSettings" Target="../printerSettings/printerSettings91.bin" /></Relationships>
</file>

<file path=xl/worksheets/_rels/sheet92.xml.rels><?xml version="1.0" encoding="UTF-8"?><Relationships xmlns="http://schemas.openxmlformats.org/package/2006/relationships"><Relationship Id="rId1" Type="http://schemas.openxmlformats.org/officeDocument/2006/relationships/printerSettings" Target="../printerSettings/printerSettings92.bin" /></Relationships>
</file>

<file path=xl/worksheets/_rels/sheet93.xml.rels><?xml version="1.0" encoding="UTF-8"?><Relationships xmlns="http://schemas.openxmlformats.org/package/2006/relationships"><Relationship Id="rId1" Type="http://schemas.openxmlformats.org/officeDocument/2006/relationships/printerSettings" Target="../printerSettings/printerSettings93.bin" /></Relationships>
</file>

<file path=xl/worksheets/_rels/sheet94.xml.rels><?xml version="1.0" encoding="UTF-8"?><Relationships xmlns="http://schemas.openxmlformats.org/package/2006/relationships"><Relationship Id="rId1" Type="http://schemas.openxmlformats.org/officeDocument/2006/relationships/printerSettings" Target="../printerSettings/printerSettings94.bin" /></Relationships>
</file>

<file path=xl/worksheets/_rels/sheet95.xml.rels><?xml version="1.0" encoding="UTF-8"?><Relationships xmlns="http://schemas.openxmlformats.org/package/2006/relationships"><Relationship Id="rId1" Type="http://schemas.openxmlformats.org/officeDocument/2006/relationships/printerSettings" Target="../printerSettings/printerSettings95.bin" /></Relationships>
</file>

<file path=xl/worksheets/_rels/sheet96.xml.rels><?xml version="1.0" encoding="UTF-8"?><Relationships xmlns="http://schemas.openxmlformats.org/package/2006/relationships"><Relationship Id="rId1" Type="http://schemas.openxmlformats.org/officeDocument/2006/relationships/printerSettings" Target="../printerSettings/printerSettings96.bin" /></Relationships>
</file>

<file path=xl/worksheets/_rels/sheet97.xml.rels><?xml version="1.0" encoding="UTF-8"?><Relationships xmlns="http://schemas.openxmlformats.org/package/2006/relationships"><Relationship Id="rId1" Type="http://schemas.openxmlformats.org/officeDocument/2006/relationships/printerSettings" Target="../printerSettings/printerSettings97.bin" /></Relationships>
</file>

<file path=xl/worksheets/_rels/sheet98.xml.rels><?xml version="1.0" encoding="UTF-8"?><Relationships xmlns="http://schemas.openxmlformats.org/package/2006/relationships"><Relationship Id="rId1" Type="http://schemas.openxmlformats.org/officeDocument/2006/relationships/printerSettings" Target="../printerSettings/printerSettings98.bin" /></Relationships>
</file>

<file path=xl/worksheets/_rels/sheet99.xml.rels><?xml version="1.0" encoding="UTF-8"?><Relationships xmlns="http://schemas.openxmlformats.org/package/2006/relationships"><Relationship Id="rId1" Type="http://schemas.openxmlformats.org/officeDocument/2006/relationships/printerSettings" Target="../printerSettings/printerSettings99.bin" /></Relationships>
</file>

<file path=xl/worksheets/sheet1.xml><?xml version="1.0" encoding="utf-8"?>
<worksheet xmlns="http://schemas.openxmlformats.org/spreadsheetml/2006/main" xmlns:r="http://schemas.openxmlformats.org/officeDocument/2006/relationships" xmlns:mc="http://schemas.openxmlformats.org/markup-compatibility/2006">
  <sheetPr>
    <pageSetUpPr fitToPage="1"/>
  </sheetPr>
  <dimension ref="A1:E156"/>
  <sheetViews>
    <sheetView tabSelected="1" workbookViewId="0">
      <selection sqref="A1:B1048576"/>
    </sheetView>
  </sheetViews>
  <sheetFormatPr defaultRowHeight="12"/>
  <cols>
    <col min="1" max="1" width="15.125" style="1" hidden="1" bestFit="1" customWidth="1"/>
    <col min="2" max="2" width="15.125" style="2" hidden="1" bestFit="1" customWidth="1"/>
    <col min="3" max="3" width="17.25" style="3" bestFit="1" customWidth="1"/>
    <col min="4" max="4" width="25.125" style="4" bestFit="1" customWidth="1"/>
    <col min="5" max="5" width="62.625" style="5" bestFit="1" customWidth="1"/>
    <col min="6" max="6" width="7.125" style="6" bestFit="1" customWidth="1"/>
    <col min="7" max="209" width="9" style="6" customWidth="1"/>
    <col min="210" max="210" width="6" style="6" bestFit="1" customWidth="1"/>
    <col min="211" max="211" width="9" style="6" bestFit="1" customWidth="1"/>
    <col min="212" max="212" width="11.875" style="6" bestFit="1" customWidth="1"/>
    <col min="213" max="213" width="9.125" style="6" customWidth="1"/>
    <col min="214" max="214" width="62.625" style="6" customWidth="1"/>
    <col min="215" max="215" width="40.5" style="6" customWidth="1"/>
    <col min="216" max="216" width="22.25" style="6" bestFit="1" customWidth="1"/>
    <col min="217" max="217" width="12.25" style="6" bestFit="1" customWidth="1"/>
    <col min="218" max="218" width="9.875" style="6" bestFit="1" customWidth="1"/>
    <col min="219" max="219" width="9.375" style="6" customWidth="1"/>
    <col min="220" max="220" width="14.125" style="6" customWidth="1"/>
    <col min="221" max="465" width="9" style="6" customWidth="1"/>
    <col min="466" max="466" width="6" style="6" bestFit="1" customWidth="1"/>
    <col min="467" max="467" width="9" style="6" bestFit="1" customWidth="1"/>
    <col min="468" max="468" width="11.875" style="6" bestFit="1" customWidth="1"/>
    <col min="469" max="469" width="9.125" style="6" customWidth="1"/>
    <col min="470" max="470" width="62.625" style="6" customWidth="1"/>
    <col min="471" max="471" width="40.5" style="6" customWidth="1"/>
    <col min="472" max="472" width="22.25" style="6" bestFit="1" customWidth="1"/>
    <col min="473" max="473" width="12.25" style="6" bestFit="1" customWidth="1"/>
    <col min="474" max="474" width="9.875" style="6" bestFit="1" customWidth="1"/>
    <col min="475" max="475" width="9.375" style="6" customWidth="1"/>
    <col min="476" max="476" width="14.125" style="6" customWidth="1"/>
    <col min="477" max="721" width="9" style="6" customWidth="1"/>
    <col min="722" max="722" width="6" style="6" bestFit="1" customWidth="1"/>
    <col min="723" max="723" width="9" style="6" bestFit="1" customWidth="1"/>
    <col min="724" max="724" width="11.875" style="6" bestFit="1" customWidth="1"/>
    <col min="725" max="725" width="9.125" style="6" customWidth="1"/>
    <col min="726" max="726" width="62.625" style="6" customWidth="1"/>
    <col min="727" max="727" width="40.5" style="6" customWidth="1"/>
    <col min="728" max="728" width="22.25" style="6" bestFit="1" customWidth="1"/>
    <col min="729" max="729" width="12.25" style="6" bestFit="1" customWidth="1"/>
    <col min="730" max="730" width="9.875" style="6" bestFit="1" customWidth="1"/>
    <col min="731" max="731" width="9.375" style="6" customWidth="1"/>
    <col min="732" max="732" width="14.125" style="6" customWidth="1"/>
    <col min="733" max="977" width="9" style="6" customWidth="1"/>
    <col min="978" max="978" width="6" style="6" bestFit="1" customWidth="1"/>
    <col min="979" max="979" width="9" style="6" bestFit="1" customWidth="1"/>
    <col min="980" max="980" width="11.875" style="6" bestFit="1" customWidth="1"/>
    <col min="981" max="981" width="9.125" style="6" customWidth="1"/>
    <col min="982" max="982" width="62.625" style="6" customWidth="1"/>
    <col min="983" max="983" width="40.5" style="6" customWidth="1"/>
    <col min="984" max="984" width="22.25" style="6" bestFit="1" customWidth="1"/>
    <col min="985" max="985" width="12.25" style="6" bestFit="1" customWidth="1"/>
    <col min="986" max="986" width="9.875" style="6" bestFit="1" customWidth="1"/>
    <col min="987" max="987" width="9.375" style="6" customWidth="1"/>
    <col min="988" max="988" width="14.125" style="6" customWidth="1"/>
    <col min="989" max="1233" width="9" style="6" customWidth="1"/>
    <col min="1234" max="1234" width="6" style="6" bestFit="1" customWidth="1"/>
    <col min="1235" max="1235" width="9" style="6" bestFit="1" customWidth="1"/>
    <col min="1236" max="1236" width="11.875" style="6" bestFit="1" customWidth="1"/>
    <col min="1237" max="1237" width="9.125" style="6" customWidth="1"/>
    <col min="1238" max="1238" width="62.625" style="6" customWidth="1"/>
    <col min="1239" max="1239" width="40.5" style="6" customWidth="1"/>
    <col min="1240" max="1240" width="22.25" style="6" bestFit="1" customWidth="1"/>
    <col min="1241" max="1241" width="12.25" style="6" bestFit="1" customWidth="1"/>
    <col min="1242" max="1242" width="9.875" style="6" bestFit="1" customWidth="1"/>
    <col min="1243" max="1243" width="9.375" style="6" customWidth="1"/>
    <col min="1244" max="1244" width="14.125" style="6" customWidth="1"/>
    <col min="1245" max="1489" width="9" style="6" customWidth="1"/>
    <col min="1490" max="1490" width="6" style="6" bestFit="1" customWidth="1"/>
    <col min="1491" max="1491" width="9" style="6" bestFit="1" customWidth="1"/>
    <col min="1492" max="1492" width="11.875" style="6" bestFit="1" customWidth="1"/>
    <col min="1493" max="1493" width="9.125" style="6" customWidth="1"/>
    <col min="1494" max="1494" width="62.625" style="6" customWidth="1"/>
    <col min="1495" max="1495" width="40.5" style="6" customWidth="1"/>
    <col min="1496" max="1496" width="22.25" style="6" bestFit="1" customWidth="1"/>
    <col min="1497" max="1497" width="12.25" style="6" bestFit="1" customWidth="1"/>
    <col min="1498" max="1498" width="9.875" style="6" bestFit="1" customWidth="1"/>
    <col min="1499" max="1499" width="9.375" style="6" customWidth="1"/>
    <col min="1500" max="1500" width="14.125" style="6" customWidth="1"/>
    <col min="1501" max="1745" width="9" style="6" customWidth="1"/>
    <col min="1746" max="1746" width="6" style="6" bestFit="1" customWidth="1"/>
    <col min="1747" max="1747" width="9" style="6" bestFit="1" customWidth="1"/>
    <col min="1748" max="1748" width="11.875" style="6" bestFit="1" customWidth="1"/>
    <col min="1749" max="1749" width="9.125" style="6" customWidth="1"/>
    <col min="1750" max="1750" width="62.625" style="6" customWidth="1"/>
    <col min="1751" max="1751" width="40.5" style="6" customWidth="1"/>
    <col min="1752" max="1752" width="22.25" style="6" bestFit="1" customWidth="1"/>
    <col min="1753" max="1753" width="12.25" style="6" bestFit="1" customWidth="1"/>
    <col min="1754" max="1754" width="9.875" style="6" bestFit="1" customWidth="1"/>
    <col min="1755" max="1755" width="9.375" style="6" customWidth="1"/>
    <col min="1756" max="1756" width="14.125" style="6" customWidth="1"/>
    <col min="1757" max="2001" width="9" style="6" customWidth="1"/>
    <col min="2002" max="2002" width="6" style="6" bestFit="1" customWidth="1"/>
    <col min="2003" max="2003" width="9" style="6" bestFit="1" customWidth="1"/>
    <col min="2004" max="2004" width="11.875" style="6" bestFit="1" customWidth="1"/>
    <col min="2005" max="2005" width="9.125" style="6" customWidth="1"/>
    <col min="2006" max="2006" width="62.625" style="6" customWidth="1"/>
    <col min="2007" max="2007" width="40.5" style="6" customWidth="1"/>
    <col min="2008" max="2008" width="22.25" style="6" bestFit="1" customWidth="1"/>
    <col min="2009" max="2009" width="12.25" style="6" bestFit="1" customWidth="1"/>
    <col min="2010" max="2010" width="9.875" style="6" bestFit="1" customWidth="1"/>
    <col min="2011" max="2011" width="9.375" style="6" customWidth="1"/>
    <col min="2012" max="2012" width="14.125" style="6" customWidth="1"/>
    <col min="2013" max="2257" width="9" style="6" customWidth="1"/>
    <col min="2258" max="2258" width="6" style="6" bestFit="1" customWidth="1"/>
    <col min="2259" max="2259" width="9" style="6" bestFit="1" customWidth="1"/>
    <col min="2260" max="2260" width="11.875" style="6" bestFit="1" customWidth="1"/>
    <col min="2261" max="2261" width="9.125" style="6" customWidth="1"/>
    <col min="2262" max="2262" width="62.625" style="6" customWidth="1"/>
    <col min="2263" max="2263" width="40.5" style="6" customWidth="1"/>
    <col min="2264" max="2264" width="22.25" style="6" bestFit="1" customWidth="1"/>
    <col min="2265" max="2265" width="12.25" style="6" bestFit="1" customWidth="1"/>
    <col min="2266" max="2266" width="9.875" style="6" bestFit="1" customWidth="1"/>
    <col min="2267" max="2267" width="9.375" style="6" customWidth="1"/>
    <col min="2268" max="2268" width="14.125" style="6" customWidth="1"/>
    <col min="2269" max="2513" width="9" style="6" customWidth="1"/>
    <col min="2514" max="2514" width="6" style="6" bestFit="1" customWidth="1"/>
    <col min="2515" max="2515" width="9" style="6" bestFit="1" customWidth="1"/>
    <col min="2516" max="2516" width="11.875" style="6" bestFit="1" customWidth="1"/>
    <col min="2517" max="2517" width="9.125" style="6" customWidth="1"/>
    <col min="2518" max="2518" width="62.625" style="6" customWidth="1"/>
    <col min="2519" max="2519" width="40.5" style="6" customWidth="1"/>
    <col min="2520" max="2520" width="22.25" style="6" bestFit="1" customWidth="1"/>
    <col min="2521" max="2521" width="12.25" style="6" bestFit="1" customWidth="1"/>
    <col min="2522" max="2522" width="9.875" style="6" bestFit="1" customWidth="1"/>
    <col min="2523" max="2523" width="9.375" style="6" customWidth="1"/>
    <col min="2524" max="2524" width="14.125" style="6" customWidth="1"/>
    <col min="2525" max="2769" width="9" style="6" customWidth="1"/>
    <col min="2770" max="2770" width="6" style="6" bestFit="1" customWidth="1"/>
    <col min="2771" max="2771" width="9" style="6" bestFit="1" customWidth="1"/>
    <col min="2772" max="2772" width="11.875" style="6" bestFit="1" customWidth="1"/>
    <col min="2773" max="2773" width="9.125" style="6" customWidth="1"/>
    <col min="2774" max="2774" width="62.625" style="6" customWidth="1"/>
    <col min="2775" max="2775" width="40.5" style="6" customWidth="1"/>
    <col min="2776" max="2776" width="22.25" style="6" bestFit="1" customWidth="1"/>
    <col min="2777" max="2777" width="12.25" style="6" bestFit="1" customWidth="1"/>
    <col min="2778" max="2778" width="9.875" style="6" bestFit="1" customWidth="1"/>
    <col min="2779" max="2779" width="9.375" style="6" customWidth="1"/>
    <col min="2780" max="2780" width="14.125" style="6" customWidth="1"/>
    <col min="2781" max="3025" width="9" style="6" customWidth="1"/>
    <col min="3026" max="3026" width="6" style="6" bestFit="1" customWidth="1"/>
    <col min="3027" max="3027" width="9" style="6" bestFit="1" customWidth="1"/>
    <col min="3028" max="3028" width="11.875" style="6" bestFit="1" customWidth="1"/>
    <col min="3029" max="3029" width="9.125" style="6" customWidth="1"/>
    <col min="3030" max="3030" width="62.625" style="6" customWidth="1"/>
    <col min="3031" max="3031" width="40.5" style="6" customWidth="1"/>
    <col min="3032" max="3032" width="22.25" style="6" bestFit="1" customWidth="1"/>
    <col min="3033" max="3033" width="12.25" style="6" bestFit="1" customWidth="1"/>
    <col min="3034" max="3034" width="9.875" style="6" bestFit="1" customWidth="1"/>
    <col min="3035" max="3035" width="9.375" style="6" customWidth="1"/>
    <col min="3036" max="3036" width="14.125" style="6" customWidth="1"/>
    <col min="3037" max="3281" width="9" style="6" customWidth="1"/>
    <col min="3282" max="3282" width="6" style="6" bestFit="1" customWidth="1"/>
    <col min="3283" max="3283" width="9" style="6" bestFit="1" customWidth="1"/>
    <col min="3284" max="3284" width="11.875" style="6" bestFit="1" customWidth="1"/>
    <col min="3285" max="3285" width="9.125" style="6" customWidth="1"/>
    <col min="3286" max="3286" width="62.625" style="6" customWidth="1"/>
    <col min="3287" max="3287" width="40.5" style="6" customWidth="1"/>
    <col min="3288" max="3288" width="22.25" style="6" bestFit="1" customWidth="1"/>
    <col min="3289" max="3289" width="12.25" style="6" bestFit="1" customWidth="1"/>
    <col min="3290" max="3290" width="9.875" style="6" bestFit="1" customWidth="1"/>
    <col min="3291" max="3291" width="9.375" style="6" customWidth="1"/>
    <col min="3292" max="3292" width="14.125" style="6" customWidth="1"/>
    <col min="3293" max="3537" width="9" style="6" customWidth="1"/>
    <col min="3538" max="3538" width="6" style="6" bestFit="1" customWidth="1"/>
    <col min="3539" max="3539" width="9" style="6" bestFit="1" customWidth="1"/>
    <col min="3540" max="3540" width="11.875" style="6" bestFit="1" customWidth="1"/>
    <col min="3541" max="3541" width="9.125" style="6" customWidth="1"/>
    <col min="3542" max="3542" width="62.625" style="6" customWidth="1"/>
    <col min="3543" max="3543" width="40.5" style="6" customWidth="1"/>
    <col min="3544" max="3544" width="22.25" style="6" bestFit="1" customWidth="1"/>
    <col min="3545" max="3545" width="12.25" style="6" bestFit="1" customWidth="1"/>
    <col min="3546" max="3546" width="9.875" style="6" bestFit="1" customWidth="1"/>
    <col min="3547" max="3547" width="9.375" style="6" customWidth="1"/>
    <col min="3548" max="3548" width="14.125" style="6" customWidth="1"/>
    <col min="3549" max="3793" width="9" style="6" customWidth="1"/>
    <col min="3794" max="3794" width="6" style="6" bestFit="1" customWidth="1"/>
    <col min="3795" max="3795" width="9" style="6" bestFit="1" customWidth="1"/>
    <col min="3796" max="3796" width="11.875" style="6" bestFit="1" customWidth="1"/>
    <col min="3797" max="3797" width="9.125" style="6" customWidth="1"/>
    <col min="3798" max="3798" width="62.625" style="6" customWidth="1"/>
    <col min="3799" max="3799" width="40.5" style="6" customWidth="1"/>
    <col min="3800" max="3800" width="22.25" style="6" bestFit="1" customWidth="1"/>
    <col min="3801" max="3801" width="12.25" style="6" bestFit="1" customWidth="1"/>
    <col min="3802" max="3802" width="9.875" style="6" bestFit="1" customWidth="1"/>
    <col min="3803" max="3803" width="9.375" style="6" customWidth="1"/>
    <col min="3804" max="3804" width="14.125" style="6" customWidth="1"/>
    <col min="3805" max="4049" width="9" style="6" customWidth="1"/>
    <col min="4050" max="4050" width="6" style="6" bestFit="1" customWidth="1"/>
    <col min="4051" max="4051" width="9" style="6" bestFit="1" customWidth="1"/>
    <col min="4052" max="4052" width="11.875" style="6" bestFit="1" customWidth="1"/>
    <col min="4053" max="4053" width="9.125" style="6" customWidth="1"/>
    <col min="4054" max="4054" width="62.625" style="6" customWidth="1"/>
    <col min="4055" max="4055" width="40.5" style="6" customWidth="1"/>
    <col min="4056" max="4056" width="22.25" style="6" bestFit="1" customWidth="1"/>
    <col min="4057" max="4057" width="12.25" style="6" bestFit="1" customWidth="1"/>
    <col min="4058" max="4058" width="9.875" style="6" bestFit="1" customWidth="1"/>
    <col min="4059" max="4059" width="9.375" style="6" customWidth="1"/>
    <col min="4060" max="4060" width="14.125" style="6" customWidth="1"/>
    <col min="4061" max="4305" width="9" style="6" customWidth="1"/>
    <col min="4306" max="4306" width="6" style="6" bestFit="1" customWidth="1"/>
    <col min="4307" max="4307" width="9" style="6" bestFit="1" customWidth="1"/>
    <col min="4308" max="4308" width="11.875" style="6" bestFit="1" customWidth="1"/>
    <col min="4309" max="4309" width="9.125" style="6" customWidth="1"/>
    <col min="4310" max="4310" width="62.625" style="6" customWidth="1"/>
    <col min="4311" max="4311" width="40.5" style="6" customWidth="1"/>
    <col min="4312" max="4312" width="22.25" style="6" bestFit="1" customWidth="1"/>
    <col min="4313" max="4313" width="12.25" style="6" bestFit="1" customWidth="1"/>
    <col min="4314" max="4314" width="9.875" style="6" bestFit="1" customWidth="1"/>
    <col min="4315" max="4315" width="9.375" style="6" customWidth="1"/>
    <col min="4316" max="4316" width="14.125" style="6" customWidth="1"/>
    <col min="4317" max="4561" width="9" style="6" customWidth="1"/>
    <col min="4562" max="4562" width="6" style="6" bestFit="1" customWidth="1"/>
    <col min="4563" max="4563" width="9" style="6" bestFit="1" customWidth="1"/>
    <col min="4564" max="4564" width="11.875" style="6" bestFit="1" customWidth="1"/>
    <col min="4565" max="4565" width="9.125" style="6" customWidth="1"/>
    <col min="4566" max="4566" width="62.625" style="6" customWidth="1"/>
    <col min="4567" max="4567" width="40.5" style="6" customWidth="1"/>
    <col min="4568" max="4568" width="22.25" style="6" bestFit="1" customWidth="1"/>
    <col min="4569" max="4569" width="12.25" style="6" bestFit="1" customWidth="1"/>
    <col min="4570" max="4570" width="9.875" style="6" bestFit="1" customWidth="1"/>
    <col min="4571" max="4571" width="9.375" style="6" customWidth="1"/>
    <col min="4572" max="4572" width="14.125" style="6" customWidth="1"/>
    <col min="4573" max="4817" width="9" style="6" customWidth="1"/>
    <col min="4818" max="4818" width="6" style="6" bestFit="1" customWidth="1"/>
    <col min="4819" max="4819" width="9" style="6" bestFit="1" customWidth="1"/>
    <col min="4820" max="4820" width="11.875" style="6" bestFit="1" customWidth="1"/>
    <col min="4821" max="4821" width="9.125" style="6" customWidth="1"/>
    <col min="4822" max="4822" width="62.625" style="6" customWidth="1"/>
    <col min="4823" max="4823" width="40.5" style="6" customWidth="1"/>
    <col min="4824" max="4824" width="22.25" style="6" bestFit="1" customWidth="1"/>
    <col min="4825" max="4825" width="12.25" style="6" bestFit="1" customWidth="1"/>
    <col min="4826" max="4826" width="9.875" style="6" bestFit="1" customWidth="1"/>
    <col min="4827" max="4827" width="9.375" style="6" customWidth="1"/>
    <col min="4828" max="4828" width="14.125" style="6" customWidth="1"/>
    <col min="4829" max="5073" width="9" style="6" customWidth="1"/>
    <col min="5074" max="5074" width="6" style="6" bestFit="1" customWidth="1"/>
    <col min="5075" max="5075" width="9" style="6" bestFit="1" customWidth="1"/>
    <col min="5076" max="5076" width="11.875" style="6" bestFit="1" customWidth="1"/>
    <col min="5077" max="5077" width="9.125" style="6" customWidth="1"/>
    <col min="5078" max="5078" width="62.625" style="6" customWidth="1"/>
    <col min="5079" max="5079" width="40.5" style="6" customWidth="1"/>
    <col min="5080" max="5080" width="22.25" style="6" bestFit="1" customWidth="1"/>
    <col min="5081" max="5081" width="12.25" style="6" bestFit="1" customWidth="1"/>
    <col min="5082" max="5082" width="9.875" style="6" bestFit="1" customWidth="1"/>
    <col min="5083" max="5083" width="9.375" style="6" customWidth="1"/>
    <col min="5084" max="5084" width="14.125" style="6" customWidth="1"/>
    <col min="5085" max="5329" width="9" style="6" customWidth="1"/>
    <col min="5330" max="5330" width="6" style="6" bestFit="1" customWidth="1"/>
    <col min="5331" max="5331" width="9" style="6" bestFit="1" customWidth="1"/>
    <col min="5332" max="5332" width="11.875" style="6" bestFit="1" customWidth="1"/>
    <col min="5333" max="5333" width="9.125" style="6" customWidth="1"/>
    <col min="5334" max="5334" width="62.625" style="6" customWidth="1"/>
    <col min="5335" max="5335" width="40.5" style="6" customWidth="1"/>
    <col min="5336" max="5336" width="22.25" style="6" bestFit="1" customWidth="1"/>
    <col min="5337" max="5337" width="12.25" style="6" bestFit="1" customWidth="1"/>
    <col min="5338" max="5338" width="9.875" style="6" bestFit="1" customWidth="1"/>
    <col min="5339" max="5339" width="9.375" style="6" customWidth="1"/>
    <col min="5340" max="5340" width="14.125" style="6" customWidth="1"/>
    <col min="5341" max="5585" width="9" style="6" customWidth="1"/>
    <col min="5586" max="5586" width="6" style="6" bestFit="1" customWidth="1"/>
    <col min="5587" max="5587" width="9" style="6" bestFit="1" customWidth="1"/>
    <col min="5588" max="5588" width="11.875" style="6" bestFit="1" customWidth="1"/>
    <col min="5589" max="5589" width="9.125" style="6" customWidth="1"/>
    <col min="5590" max="5590" width="62.625" style="6" customWidth="1"/>
    <col min="5591" max="5591" width="40.5" style="6" customWidth="1"/>
    <col min="5592" max="5592" width="22.25" style="6" bestFit="1" customWidth="1"/>
    <col min="5593" max="5593" width="12.25" style="6" bestFit="1" customWidth="1"/>
    <col min="5594" max="5594" width="9.875" style="6" bestFit="1" customWidth="1"/>
    <col min="5595" max="5595" width="9.375" style="6" customWidth="1"/>
    <col min="5596" max="5596" width="14.125" style="6" customWidth="1"/>
    <col min="5597" max="5841" width="9" style="6" customWidth="1"/>
    <col min="5842" max="5842" width="6" style="6" bestFit="1" customWidth="1"/>
    <col min="5843" max="5843" width="9" style="6" bestFit="1" customWidth="1"/>
    <col min="5844" max="5844" width="11.875" style="6" bestFit="1" customWidth="1"/>
    <col min="5845" max="5845" width="9.125" style="6" customWidth="1"/>
    <col min="5846" max="5846" width="62.625" style="6" customWidth="1"/>
    <col min="5847" max="5847" width="40.5" style="6" customWidth="1"/>
    <col min="5848" max="5848" width="22.25" style="6" bestFit="1" customWidth="1"/>
    <col min="5849" max="5849" width="12.25" style="6" bestFit="1" customWidth="1"/>
    <col min="5850" max="5850" width="9.875" style="6" bestFit="1" customWidth="1"/>
    <col min="5851" max="5851" width="9.375" style="6" customWidth="1"/>
    <col min="5852" max="5852" width="14.125" style="6" customWidth="1"/>
    <col min="5853" max="6097" width="9" style="6" customWidth="1"/>
    <col min="6098" max="6098" width="6" style="6" bestFit="1" customWidth="1"/>
    <col min="6099" max="6099" width="9" style="6" bestFit="1" customWidth="1"/>
    <col min="6100" max="6100" width="11.875" style="6" bestFit="1" customWidth="1"/>
    <col min="6101" max="6101" width="9.125" style="6" customWidth="1"/>
    <col min="6102" max="6102" width="62.625" style="6" customWidth="1"/>
    <col min="6103" max="6103" width="40.5" style="6" customWidth="1"/>
    <col min="6104" max="6104" width="22.25" style="6" bestFit="1" customWidth="1"/>
    <col min="6105" max="6105" width="12.25" style="6" bestFit="1" customWidth="1"/>
    <col min="6106" max="6106" width="9.875" style="6" bestFit="1" customWidth="1"/>
    <col min="6107" max="6107" width="9.375" style="6" customWidth="1"/>
    <col min="6108" max="6108" width="14.125" style="6" customWidth="1"/>
    <col min="6109" max="6353" width="9" style="6" customWidth="1"/>
    <col min="6354" max="6354" width="6" style="6" bestFit="1" customWidth="1"/>
    <col min="6355" max="6355" width="9" style="6" bestFit="1" customWidth="1"/>
    <col min="6356" max="6356" width="11.875" style="6" bestFit="1" customWidth="1"/>
    <col min="6357" max="6357" width="9.125" style="6" customWidth="1"/>
    <col min="6358" max="6358" width="62.625" style="6" customWidth="1"/>
    <col min="6359" max="6359" width="40.5" style="6" customWidth="1"/>
    <col min="6360" max="6360" width="22.25" style="6" bestFit="1" customWidth="1"/>
    <col min="6361" max="6361" width="12.25" style="6" bestFit="1" customWidth="1"/>
    <col min="6362" max="6362" width="9.875" style="6" bestFit="1" customWidth="1"/>
    <col min="6363" max="6363" width="9.375" style="6" customWidth="1"/>
    <col min="6364" max="6364" width="14.125" style="6" customWidth="1"/>
    <col min="6365" max="6609" width="9" style="6" customWidth="1"/>
    <col min="6610" max="6610" width="6" style="6" bestFit="1" customWidth="1"/>
    <col min="6611" max="6611" width="9" style="6" bestFit="1" customWidth="1"/>
    <col min="6612" max="6612" width="11.875" style="6" bestFit="1" customWidth="1"/>
    <col min="6613" max="6613" width="9.125" style="6" customWidth="1"/>
    <col min="6614" max="6614" width="62.625" style="6" customWidth="1"/>
    <col min="6615" max="6615" width="40.5" style="6" customWidth="1"/>
    <col min="6616" max="6616" width="22.25" style="6" bestFit="1" customWidth="1"/>
    <col min="6617" max="6617" width="12.25" style="6" bestFit="1" customWidth="1"/>
    <col min="6618" max="6618" width="9.875" style="6" bestFit="1" customWidth="1"/>
    <col min="6619" max="6619" width="9.375" style="6" customWidth="1"/>
    <col min="6620" max="6620" width="14.125" style="6" customWidth="1"/>
    <col min="6621" max="6865" width="9" style="6" customWidth="1"/>
    <col min="6866" max="6866" width="6" style="6" bestFit="1" customWidth="1"/>
    <col min="6867" max="6867" width="9" style="6" bestFit="1" customWidth="1"/>
    <col min="6868" max="6868" width="11.875" style="6" bestFit="1" customWidth="1"/>
    <col min="6869" max="6869" width="9.125" style="6" customWidth="1"/>
    <col min="6870" max="6870" width="62.625" style="6" customWidth="1"/>
    <col min="6871" max="6871" width="40.5" style="6" customWidth="1"/>
    <col min="6872" max="6872" width="22.25" style="6" bestFit="1" customWidth="1"/>
    <col min="6873" max="6873" width="12.25" style="6" bestFit="1" customWidth="1"/>
    <col min="6874" max="6874" width="9.875" style="6" bestFit="1" customWidth="1"/>
    <col min="6875" max="6875" width="9.375" style="6" customWidth="1"/>
    <col min="6876" max="6876" width="14.125" style="6" customWidth="1"/>
    <col min="6877" max="7121" width="9" style="6" customWidth="1"/>
    <col min="7122" max="7122" width="6" style="6" bestFit="1" customWidth="1"/>
    <col min="7123" max="7123" width="9" style="6" bestFit="1" customWidth="1"/>
    <col min="7124" max="7124" width="11.875" style="6" bestFit="1" customWidth="1"/>
    <col min="7125" max="7125" width="9.125" style="6" customWidth="1"/>
    <col min="7126" max="7126" width="62.625" style="6" customWidth="1"/>
    <col min="7127" max="7127" width="40.5" style="6" customWidth="1"/>
    <col min="7128" max="7128" width="22.25" style="6" bestFit="1" customWidth="1"/>
    <col min="7129" max="7129" width="12.25" style="6" bestFit="1" customWidth="1"/>
    <col min="7130" max="7130" width="9.875" style="6" bestFit="1" customWidth="1"/>
    <col min="7131" max="7131" width="9.375" style="6" customWidth="1"/>
    <col min="7132" max="7132" width="14.125" style="6" customWidth="1"/>
    <col min="7133" max="7377" width="9" style="6" customWidth="1"/>
    <col min="7378" max="7378" width="6" style="6" bestFit="1" customWidth="1"/>
    <col min="7379" max="7379" width="9" style="6" bestFit="1" customWidth="1"/>
    <col min="7380" max="7380" width="11.875" style="6" bestFit="1" customWidth="1"/>
    <col min="7381" max="7381" width="9.125" style="6" customWidth="1"/>
    <col min="7382" max="7382" width="62.625" style="6" customWidth="1"/>
    <col min="7383" max="7383" width="40.5" style="6" customWidth="1"/>
    <col min="7384" max="7384" width="22.25" style="6" bestFit="1" customWidth="1"/>
    <col min="7385" max="7385" width="12.25" style="6" bestFit="1" customWidth="1"/>
    <col min="7386" max="7386" width="9.875" style="6" bestFit="1" customWidth="1"/>
    <col min="7387" max="7387" width="9.375" style="6" customWidth="1"/>
    <col min="7388" max="7388" width="14.125" style="6" customWidth="1"/>
    <col min="7389" max="7633" width="9" style="6" customWidth="1"/>
    <col min="7634" max="7634" width="6" style="6" bestFit="1" customWidth="1"/>
    <col min="7635" max="7635" width="9" style="6" bestFit="1" customWidth="1"/>
    <col min="7636" max="7636" width="11.875" style="6" bestFit="1" customWidth="1"/>
    <col min="7637" max="7637" width="9.125" style="6" customWidth="1"/>
    <col min="7638" max="7638" width="62.625" style="6" customWidth="1"/>
    <col min="7639" max="7639" width="40.5" style="6" customWidth="1"/>
    <col min="7640" max="7640" width="22.25" style="6" bestFit="1" customWidth="1"/>
    <col min="7641" max="7641" width="12.25" style="6" bestFit="1" customWidth="1"/>
    <col min="7642" max="7642" width="9.875" style="6" bestFit="1" customWidth="1"/>
    <col min="7643" max="7643" width="9.375" style="6" customWidth="1"/>
    <col min="7644" max="7644" width="14.125" style="6" customWidth="1"/>
    <col min="7645" max="7889" width="9" style="6" customWidth="1"/>
    <col min="7890" max="7890" width="6" style="6" bestFit="1" customWidth="1"/>
    <col min="7891" max="7891" width="9" style="6" bestFit="1" customWidth="1"/>
    <col min="7892" max="7892" width="11.875" style="6" bestFit="1" customWidth="1"/>
    <col min="7893" max="7893" width="9.125" style="6" customWidth="1"/>
    <col min="7894" max="7894" width="62.625" style="6" customWidth="1"/>
    <col min="7895" max="7895" width="40.5" style="6" customWidth="1"/>
    <col min="7896" max="7896" width="22.25" style="6" bestFit="1" customWidth="1"/>
    <col min="7897" max="7897" width="12.25" style="6" bestFit="1" customWidth="1"/>
    <col min="7898" max="7898" width="9.875" style="6" bestFit="1" customWidth="1"/>
    <col min="7899" max="7899" width="9.375" style="6" customWidth="1"/>
    <col min="7900" max="7900" width="14.125" style="6" customWidth="1"/>
    <col min="7901" max="8145" width="9" style="6" customWidth="1"/>
    <col min="8146" max="8146" width="6" style="6" bestFit="1" customWidth="1"/>
    <col min="8147" max="8147" width="9" style="6" bestFit="1" customWidth="1"/>
    <col min="8148" max="8148" width="11.875" style="6" bestFit="1" customWidth="1"/>
    <col min="8149" max="8149" width="9.125" style="6" customWidth="1"/>
    <col min="8150" max="8150" width="62.625" style="6" customWidth="1"/>
    <col min="8151" max="8151" width="40.5" style="6" customWidth="1"/>
    <col min="8152" max="8152" width="22.25" style="6" bestFit="1" customWidth="1"/>
    <col min="8153" max="8153" width="12.25" style="6" bestFit="1" customWidth="1"/>
    <col min="8154" max="8154" width="9.875" style="6" bestFit="1" customWidth="1"/>
    <col min="8155" max="8155" width="9.375" style="6" customWidth="1"/>
    <col min="8156" max="8156" width="14.125" style="6" customWidth="1"/>
    <col min="8157" max="8401" width="9" style="6" customWidth="1"/>
    <col min="8402" max="8402" width="6" style="6" bestFit="1" customWidth="1"/>
    <col min="8403" max="8403" width="9" style="6" bestFit="1" customWidth="1"/>
    <col min="8404" max="8404" width="11.875" style="6" bestFit="1" customWidth="1"/>
    <col min="8405" max="8405" width="9.125" style="6" customWidth="1"/>
    <col min="8406" max="8406" width="62.625" style="6" customWidth="1"/>
    <col min="8407" max="8407" width="40.5" style="6" customWidth="1"/>
    <col min="8408" max="8408" width="22.25" style="6" bestFit="1" customWidth="1"/>
    <col min="8409" max="8409" width="12.25" style="6" bestFit="1" customWidth="1"/>
    <col min="8410" max="8410" width="9.875" style="6" bestFit="1" customWidth="1"/>
    <col min="8411" max="8411" width="9.375" style="6" customWidth="1"/>
    <col min="8412" max="8412" width="14.125" style="6" customWidth="1"/>
    <col min="8413" max="8657" width="9" style="6" customWidth="1"/>
    <col min="8658" max="8658" width="6" style="6" bestFit="1" customWidth="1"/>
    <col min="8659" max="8659" width="9" style="6" bestFit="1" customWidth="1"/>
    <col min="8660" max="8660" width="11.875" style="6" bestFit="1" customWidth="1"/>
    <col min="8661" max="8661" width="9.125" style="6" customWidth="1"/>
    <col min="8662" max="8662" width="62.625" style="6" customWidth="1"/>
    <col min="8663" max="8663" width="40.5" style="6" customWidth="1"/>
    <col min="8664" max="8664" width="22.25" style="6" bestFit="1" customWidth="1"/>
    <col min="8665" max="8665" width="12.25" style="6" bestFit="1" customWidth="1"/>
    <col min="8666" max="8666" width="9.875" style="6" bestFit="1" customWidth="1"/>
    <col min="8667" max="8667" width="9.375" style="6" customWidth="1"/>
    <col min="8668" max="8668" width="14.125" style="6" customWidth="1"/>
    <col min="8669" max="8913" width="9" style="6" customWidth="1"/>
    <col min="8914" max="8914" width="6" style="6" bestFit="1" customWidth="1"/>
    <col min="8915" max="8915" width="9" style="6" bestFit="1" customWidth="1"/>
    <col min="8916" max="8916" width="11.875" style="6" bestFit="1" customWidth="1"/>
    <col min="8917" max="8917" width="9.125" style="6" customWidth="1"/>
    <col min="8918" max="8918" width="62.625" style="6" customWidth="1"/>
    <col min="8919" max="8919" width="40.5" style="6" customWidth="1"/>
    <col min="8920" max="8920" width="22.25" style="6" bestFit="1" customWidth="1"/>
    <col min="8921" max="8921" width="12.25" style="6" bestFit="1" customWidth="1"/>
    <col min="8922" max="8922" width="9.875" style="6" bestFit="1" customWidth="1"/>
    <col min="8923" max="8923" width="9.375" style="6" customWidth="1"/>
    <col min="8924" max="8924" width="14.125" style="6" customWidth="1"/>
    <col min="8925" max="9169" width="9" style="6" customWidth="1"/>
    <col min="9170" max="9170" width="6" style="6" bestFit="1" customWidth="1"/>
    <col min="9171" max="9171" width="9" style="6" bestFit="1" customWidth="1"/>
    <col min="9172" max="9172" width="11.875" style="6" bestFit="1" customWidth="1"/>
    <col min="9173" max="9173" width="9.125" style="6" customWidth="1"/>
    <col min="9174" max="9174" width="62.625" style="6" customWidth="1"/>
    <col min="9175" max="9175" width="40.5" style="6" customWidth="1"/>
    <col min="9176" max="9176" width="22.25" style="6" bestFit="1" customWidth="1"/>
    <col min="9177" max="9177" width="12.25" style="6" bestFit="1" customWidth="1"/>
    <col min="9178" max="9178" width="9.875" style="6" bestFit="1" customWidth="1"/>
    <col min="9179" max="9179" width="9.375" style="6" customWidth="1"/>
    <col min="9180" max="9180" width="14.125" style="6" customWidth="1"/>
    <col min="9181" max="9425" width="9" style="6" customWidth="1"/>
    <col min="9426" max="9426" width="6" style="6" bestFit="1" customWidth="1"/>
    <col min="9427" max="9427" width="9" style="6" bestFit="1" customWidth="1"/>
    <col min="9428" max="9428" width="11.875" style="6" bestFit="1" customWidth="1"/>
    <col min="9429" max="9429" width="9.125" style="6" customWidth="1"/>
    <col min="9430" max="9430" width="62.625" style="6" customWidth="1"/>
    <col min="9431" max="9431" width="40.5" style="6" customWidth="1"/>
    <col min="9432" max="9432" width="22.25" style="6" bestFit="1" customWidth="1"/>
    <col min="9433" max="9433" width="12.25" style="6" bestFit="1" customWidth="1"/>
    <col min="9434" max="9434" width="9.875" style="6" bestFit="1" customWidth="1"/>
    <col min="9435" max="9435" width="9.375" style="6" customWidth="1"/>
    <col min="9436" max="9436" width="14.125" style="6" customWidth="1"/>
    <col min="9437" max="9681" width="9" style="6" customWidth="1"/>
    <col min="9682" max="9682" width="6" style="6" bestFit="1" customWidth="1"/>
    <col min="9683" max="9683" width="9" style="6" bestFit="1" customWidth="1"/>
    <col min="9684" max="9684" width="11.875" style="6" bestFit="1" customWidth="1"/>
    <col min="9685" max="9685" width="9.125" style="6" customWidth="1"/>
    <col min="9686" max="9686" width="62.625" style="6" customWidth="1"/>
    <col min="9687" max="9687" width="40.5" style="6" customWidth="1"/>
    <col min="9688" max="9688" width="22.25" style="6" bestFit="1" customWidth="1"/>
    <col min="9689" max="9689" width="12.25" style="6" bestFit="1" customWidth="1"/>
    <col min="9690" max="9690" width="9.875" style="6" bestFit="1" customWidth="1"/>
    <col min="9691" max="9691" width="9.375" style="6" customWidth="1"/>
    <col min="9692" max="9692" width="14.125" style="6" customWidth="1"/>
    <col min="9693" max="9937" width="9" style="6" customWidth="1"/>
    <col min="9938" max="9938" width="6" style="6" bestFit="1" customWidth="1"/>
    <col min="9939" max="9939" width="9" style="6" bestFit="1" customWidth="1"/>
    <col min="9940" max="9940" width="11.875" style="6" bestFit="1" customWidth="1"/>
    <col min="9941" max="9941" width="9.125" style="6" customWidth="1"/>
    <col min="9942" max="9942" width="62.625" style="6" customWidth="1"/>
    <col min="9943" max="9943" width="40.5" style="6" customWidth="1"/>
    <col min="9944" max="9944" width="22.25" style="6" bestFit="1" customWidth="1"/>
    <col min="9945" max="9945" width="12.25" style="6" bestFit="1" customWidth="1"/>
    <col min="9946" max="9946" width="9.875" style="6" bestFit="1" customWidth="1"/>
    <col min="9947" max="9947" width="9.375" style="6" customWidth="1"/>
    <col min="9948" max="9948" width="14.125" style="6" customWidth="1"/>
    <col min="9949" max="10193" width="9" style="6" customWidth="1"/>
    <col min="10194" max="10194" width="6" style="6" bestFit="1" customWidth="1"/>
    <col min="10195" max="10195" width="9" style="6" bestFit="1" customWidth="1"/>
    <col min="10196" max="10196" width="11.875" style="6" bestFit="1" customWidth="1"/>
    <col min="10197" max="10197" width="9.125" style="6" customWidth="1"/>
    <col min="10198" max="10198" width="62.625" style="6" customWidth="1"/>
    <col min="10199" max="10199" width="40.5" style="6" customWidth="1"/>
    <col min="10200" max="10200" width="22.25" style="6" bestFit="1" customWidth="1"/>
    <col min="10201" max="10201" width="12.25" style="6" bestFit="1" customWidth="1"/>
    <col min="10202" max="10202" width="9.875" style="6" bestFit="1" customWidth="1"/>
    <col min="10203" max="10203" width="9.375" style="6" customWidth="1"/>
    <col min="10204" max="10204" width="14.125" style="6" customWidth="1"/>
    <col min="10205" max="10449" width="9" style="6" customWidth="1"/>
    <col min="10450" max="10450" width="6" style="6" bestFit="1" customWidth="1"/>
    <col min="10451" max="10451" width="9" style="6" bestFit="1" customWidth="1"/>
    <col min="10452" max="10452" width="11.875" style="6" bestFit="1" customWidth="1"/>
    <col min="10453" max="10453" width="9.125" style="6" customWidth="1"/>
    <col min="10454" max="10454" width="62.625" style="6" customWidth="1"/>
    <col min="10455" max="10455" width="40.5" style="6" customWidth="1"/>
    <col min="10456" max="10456" width="22.25" style="6" bestFit="1" customWidth="1"/>
    <col min="10457" max="10457" width="12.25" style="6" bestFit="1" customWidth="1"/>
    <col min="10458" max="10458" width="9.875" style="6" bestFit="1" customWidth="1"/>
    <col min="10459" max="10459" width="9.375" style="6" customWidth="1"/>
    <col min="10460" max="10460" width="14.125" style="6" customWidth="1"/>
    <col min="10461" max="10705" width="9" style="6" customWidth="1"/>
    <col min="10706" max="10706" width="6" style="6" bestFit="1" customWidth="1"/>
    <col min="10707" max="10707" width="9" style="6" bestFit="1" customWidth="1"/>
    <col min="10708" max="10708" width="11.875" style="6" bestFit="1" customWidth="1"/>
    <col min="10709" max="10709" width="9.125" style="6" customWidth="1"/>
    <col min="10710" max="10710" width="62.625" style="6" customWidth="1"/>
    <col min="10711" max="10711" width="40.5" style="6" customWidth="1"/>
    <col min="10712" max="10712" width="22.25" style="6" bestFit="1" customWidth="1"/>
    <col min="10713" max="10713" width="12.25" style="6" bestFit="1" customWidth="1"/>
    <col min="10714" max="10714" width="9.875" style="6" bestFit="1" customWidth="1"/>
    <col min="10715" max="10715" width="9.375" style="6" customWidth="1"/>
    <col min="10716" max="10716" width="14.125" style="6" customWidth="1"/>
    <col min="10717" max="10961" width="9" style="6" customWidth="1"/>
    <col min="10962" max="10962" width="6" style="6" bestFit="1" customWidth="1"/>
    <col min="10963" max="10963" width="9" style="6" bestFit="1" customWidth="1"/>
    <col min="10964" max="10964" width="11.875" style="6" bestFit="1" customWidth="1"/>
    <col min="10965" max="10965" width="9.125" style="6" customWidth="1"/>
    <col min="10966" max="10966" width="62.625" style="6" customWidth="1"/>
    <col min="10967" max="10967" width="40.5" style="6" customWidth="1"/>
    <col min="10968" max="10968" width="22.25" style="6" bestFit="1" customWidth="1"/>
    <col min="10969" max="10969" width="12.25" style="6" bestFit="1" customWidth="1"/>
    <col min="10970" max="10970" width="9.875" style="6" bestFit="1" customWidth="1"/>
    <col min="10971" max="10971" width="9.375" style="6" customWidth="1"/>
    <col min="10972" max="10972" width="14.125" style="6" customWidth="1"/>
    <col min="10973" max="11217" width="9" style="6" customWidth="1"/>
    <col min="11218" max="11218" width="6" style="6" bestFit="1" customWidth="1"/>
    <col min="11219" max="11219" width="9" style="6" bestFit="1" customWidth="1"/>
    <col min="11220" max="11220" width="11.875" style="6" bestFit="1" customWidth="1"/>
    <col min="11221" max="11221" width="9.125" style="6" customWidth="1"/>
    <col min="11222" max="11222" width="62.625" style="6" customWidth="1"/>
    <col min="11223" max="11223" width="40.5" style="6" customWidth="1"/>
    <col min="11224" max="11224" width="22.25" style="6" bestFit="1" customWidth="1"/>
    <col min="11225" max="11225" width="12.25" style="6" bestFit="1" customWidth="1"/>
    <col min="11226" max="11226" width="9.875" style="6" bestFit="1" customWidth="1"/>
    <col min="11227" max="11227" width="9.375" style="6" customWidth="1"/>
    <col min="11228" max="11228" width="14.125" style="6" customWidth="1"/>
    <col min="11229" max="11473" width="9" style="6" customWidth="1"/>
    <col min="11474" max="11474" width="6" style="6" bestFit="1" customWidth="1"/>
    <col min="11475" max="11475" width="9" style="6" bestFit="1" customWidth="1"/>
    <col min="11476" max="11476" width="11.875" style="6" bestFit="1" customWidth="1"/>
    <col min="11477" max="11477" width="9.125" style="6" customWidth="1"/>
    <col min="11478" max="11478" width="62.625" style="6" customWidth="1"/>
    <col min="11479" max="11479" width="40.5" style="6" customWidth="1"/>
    <col min="11480" max="11480" width="22.25" style="6" bestFit="1" customWidth="1"/>
    <col min="11481" max="11481" width="12.25" style="6" bestFit="1" customWidth="1"/>
    <col min="11482" max="11482" width="9.875" style="6" bestFit="1" customWidth="1"/>
    <col min="11483" max="11483" width="9.375" style="6" customWidth="1"/>
    <col min="11484" max="11484" width="14.125" style="6" customWidth="1"/>
    <col min="11485" max="11729" width="9" style="6" customWidth="1"/>
    <col min="11730" max="11730" width="6" style="6" bestFit="1" customWidth="1"/>
    <col min="11731" max="11731" width="9" style="6" bestFit="1" customWidth="1"/>
    <col min="11732" max="11732" width="11.875" style="6" bestFit="1" customWidth="1"/>
    <col min="11733" max="11733" width="9.125" style="6" customWidth="1"/>
    <col min="11734" max="11734" width="62.625" style="6" customWidth="1"/>
    <col min="11735" max="11735" width="40.5" style="6" customWidth="1"/>
    <col min="11736" max="11736" width="22.25" style="6" bestFit="1" customWidth="1"/>
    <col min="11737" max="11737" width="12.25" style="6" bestFit="1" customWidth="1"/>
    <col min="11738" max="11738" width="9.875" style="6" bestFit="1" customWidth="1"/>
    <col min="11739" max="11739" width="9.375" style="6" customWidth="1"/>
    <col min="11740" max="11740" width="14.125" style="6" customWidth="1"/>
    <col min="11741" max="11985" width="9" style="6" customWidth="1"/>
    <col min="11986" max="11986" width="6" style="6" bestFit="1" customWidth="1"/>
    <col min="11987" max="11987" width="9" style="6" bestFit="1" customWidth="1"/>
    <col min="11988" max="11988" width="11.875" style="6" bestFit="1" customWidth="1"/>
    <col min="11989" max="11989" width="9.125" style="6" customWidth="1"/>
    <col min="11990" max="11990" width="62.625" style="6" customWidth="1"/>
    <col min="11991" max="11991" width="40.5" style="6" customWidth="1"/>
    <col min="11992" max="11992" width="22.25" style="6" bestFit="1" customWidth="1"/>
    <col min="11993" max="11993" width="12.25" style="6" bestFit="1" customWidth="1"/>
    <col min="11994" max="11994" width="9.875" style="6" bestFit="1" customWidth="1"/>
    <col min="11995" max="11995" width="9.375" style="6" customWidth="1"/>
    <col min="11996" max="11996" width="14.125" style="6" customWidth="1"/>
    <col min="11997" max="12241" width="9" style="6" customWidth="1"/>
    <col min="12242" max="12242" width="6" style="6" bestFit="1" customWidth="1"/>
    <col min="12243" max="12243" width="9" style="6" bestFit="1" customWidth="1"/>
    <col min="12244" max="12244" width="11.875" style="6" bestFit="1" customWidth="1"/>
    <col min="12245" max="12245" width="9.125" style="6" customWidth="1"/>
    <col min="12246" max="12246" width="62.625" style="6" customWidth="1"/>
    <col min="12247" max="12247" width="40.5" style="6" customWidth="1"/>
    <col min="12248" max="12248" width="22.25" style="6" bestFit="1" customWidth="1"/>
    <col min="12249" max="12249" width="12.25" style="6" bestFit="1" customWidth="1"/>
    <col min="12250" max="12250" width="9.875" style="6" bestFit="1" customWidth="1"/>
    <col min="12251" max="12251" width="9.375" style="6" customWidth="1"/>
    <col min="12252" max="12252" width="14.125" style="6" customWidth="1"/>
    <col min="12253" max="12497" width="9" style="6" customWidth="1"/>
    <col min="12498" max="12498" width="6" style="6" bestFit="1" customWidth="1"/>
    <col min="12499" max="12499" width="9" style="6" bestFit="1" customWidth="1"/>
    <col min="12500" max="12500" width="11.875" style="6" bestFit="1" customWidth="1"/>
    <col min="12501" max="12501" width="9.125" style="6" customWidth="1"/>
    <col min="12502" max="12502" width="62.625" style="6" customWidth="1"/>
    <col min="12503" max="12503" width="40.5" style="6" customWidth="1"/>
    <col min="12504" max="12504" width="22.25" style="6" bestFit="1" customWidth="1"/>
    <col min="12505" max="12505" width="12.25" style="6" bestFit="1" customWidth="1"/>
    <col min="12506" max="12506" width="9.875" style="6" bestFit="1" customWidth="1"/>
    <col min="12507" max="12507" width="9.375" style="6" customWidth="1"/>
    <col min="12508" max="12508" width="14.125" style="6" customWidth="1"/>
    <col min="12509" max="12753" width="9" style="6" customWidth="1"/>
    <col min="12754" max="12754" width="6" style="6" bestFit="1" customWidth="1"/>
    <col min="12755" max="12755" width="9" style="6" bestFit="1" customWidth="1"/>
    <col min="12756" max="12756" width="11.875" style="6" bestFit="1" customWidth="1"/>
    <col min="12757" max="12757" width="9.125" style="6" customWidth="1"/>
    <col min="12758" max="12758" width="62.625" style="6" customWidth="1"/>
    <col min="12759" max="12759" width="40.5" style="6" customWidth="1"/>
    <col min="12760" max="12760" width="22.25" style="6" bestFit="1" customWidth="1"/>
    <col min="12761" max="12761" width="12.25" style="6" bestFit="1" customWidth="1"/>
    <col min="12762" max="12762" width="9.875" style="6" bestFit="1" customWidth="1"/>
    <col min="12763" max="12763" width="9.375" style="6" customWidth="1"/>
    <col min="12764" max="12764" width="14.125" style="6" customWidth="1"/>
    <col min="12765" max="13009" width="9" style="6" customWidth="1"/>
    <col min="13010" max="13010" width="6" style="6" bestFit="1" customWidth="1"/>
    <col min="13011" max="13011" width="9" style="6" bestFit="1" customWidth="1"/>
    <col min="13012" max="13012" width="11.875" style="6" bestFit="1" customWidth="1"/>
    <col min="13013" max="13013" width="9.125" style="6" customWidth="1"/>
    <col min="13014" max="13014" width="62.625" style="6" customWidth="1"/>
    <col min="13015" max="13015" width="40.5" style="6" customWidth="1"/>
    <col min="13016" max="13016" width="22.25" style="6" bestFit="1" customWidth="1"/>
    <col min="13017" max="13017" width="12.25" style="6" bestFit="1" customWidth="1"/>
    <col min="13018" max="13018" width="9.875" style="6" bestFit="1" customWidth="1"/>
    <col min="13019" max="13019" width="9.375" style="6" customWidth="1"/>
    <col min="13020" max="13020" width="14.125" style="6" customWidth="1"/>
    <col min="13021" max="13265" width="9" style="6" customWidth="1"/>
    <col min="13266" max="13266" width="6" style="6" bestFit="1" customWidth="1"/>
    <col min="13267" max="13267" width="9" style="6" bestFit="1" customWidth="1"/>
    <col min="13268" max="13268" width="11.875" style="6" bestFit="1" customWidth="1"/>
    <col min="13269" max="13269" width="9.125" style="6" customWidth="1"/>
    <col min="13270" max="13270" width="62.625" style="6" customWidth="1"/>
    <col min="13271" max="13271" width="40.5" style="6" customWidth="1"/>
    <col min="13272" max="13272" width="22.25" style="6" bestFit="1" customWidth="1"/>
    <col min="13273" max="13273" width="12.25" style="6" bestFit="1" customWidth="1"/>
    <col min="13274" max="13274" width="9.875" style="6" bestFit="1" customWidth="1"/>
    <col min="13275" max="13275" width="9.375" style="6" customWidth="1"/>
    <col min="13276" max="13276" width="14.125" style="6" customWidth="1"/>
    <col min="13277" max="13521" width="9" style="6" customWidth="1"/>
    <col min="13522" max="13522" width="6" style="6" bestFit="1" customWidth="1"/>
    <col min="13523" max="13523" width="9" style="6" bestFit="1" customWidth="1"/>
    <col min="13524" max="13524" width="11.875" style="6" bestFit="1" customWidth="1"/>
    <col min="13525" max="13525" width="9.125" style="6" customWidth="1"/>
    <col min="13526" max="13526" width="62.625" style="6" customWidth="1"/>
    <col min="13527" max="13527" width="40.5" style="6" customWidth="1"/>
    <col min="13528" max="13528" width="22.25" style="6" bestFit="1" customWidth="1"/>
    <col min="13529" max="13529" width="12.25" style="6" bestFit="1" customWidth="1"/>
    <col min="13530" max="13530" width="9.875" style="6" bestFit="1" customWidth="1"/>
    <col min="13531" max="13531" width="9.375" style="6" customWidth="1"/>
    <col min="13532" max="13532" width="14.125" style="6" customWidth="1"/>
    <col min="13533" max="13777" width="9" style="6" customWidth="1"/>
    <col min="13778" max="13778" width="6" style="6" bestFit="1" customWidth="1"/>
    <col min="13779" max="13779" width="9" style="6" bestFit="1" customWidth="1"/>
    <col min="13780" max="13780" width="11.875" style="6" bestFit="1" customWidth="1"/>
    <col min="13781" max="13781" width="9.125" style="6" customWidth="1"/>
    <col min="13782" max="13782" width="62.625" style="6" customWidth="1"/>
    <col min="13783" max="13783" width="40.5" style="6" customWidth="1"/>
    <col min="13784" max="13784" width="22.25" style="6" bestFit="1" customWidth="1"/>
    <col min="13785" max="13785" width="12.25" style="6" bestFit="1" customWidth="1"/>
    <col min="13786" max="13786" width="9.875" style="6" bestFit="1" customWidth="1"/>
    <col min="13787" max="13787" width="9.375" style="6" customWidth="1"/>
    <col min="13788" max="13788" width="14.125" style="6" customWidth="1"/>
    <col min="13789" max="14033" width="9" style="6" customWidth="1"/>
    <col min="14034" max="14034" width="6" style="6" bestFit="1" customWidth="1"/>
    <col min="14035" max="14035" width="9" style="6" bestFit="1" customWidth="1"/>
    <col min="14036" max="14036" width="11.875" style="6" bestFit="1" customWidth="1"/>
    <col min="14037" max="14037" width="9.125" style="6" customWidth="1"/>
    <col min="14038" max="14038" width="62.625" style="6" customWidth="1"/>
    <col min="14039" max="14039" width="40.5" style="6" customWidth="1"/>
    <col min="14040" max="14040" width="22.25" style="6" bestFit="1" customWidth="1"/>
    <col min="14041" max="14041" width="12.25" style="6" bestFit="1" customWidth="1"/>
    <col min="14042" max="14042" width="9.875" style="6" bestFit="1" customWidth="1"/>
    <col min="14043" max="14043" width="9.375" style="6" customWidth="1"/>
    <col min="14044" max="14044" width="14.125" style="6" customWidth="1"/>
    <col min="14045" max="14289" width="9" style="6" customWidth="1"/>
    <col min="14290" max="14290" width="6" style="6" bestFit="1" customWidth="1"/>
    <col min="14291" max="14291" width="9" style="6" bestFit="1" customWidth="1"/>
    <col min="14292" max="14292" width="11.875" style="6" bestFit="1" customWidth="1"/>
    <col min="14293" max="14293" width="9.125" style="6" customWidth="1"/>
    <col min="14294" max="14294" width="62.625" style="6" customWidth="1"/>
    <col min="14295" max="14295" width="40.5" style="6" customWidth="1"/>
    <col min="14296" max="14296" width="22.25" style="6" bestFit="1" customWidth="1"/>
    <col min="14297" max="14297" width="12.25" style="6" bestFit="1" customWidth="1"/>
    <col min="14298" max="14298" width="9.875" style="6" bestFit="1" customWidth="1"/>
    <col min="14299" max="14299" width="9.375" style="6" customWidth="1"/>
    <col min="14300" max="14300" width="14.125" style="6" customWidth="1"/>
    <col min="14301" max="14545" width="9" style="6" customWidth="1"/>
    <col min="14546" max="14546" width="6" style="6" bestFit="1" customWidth="1"/>
    <col min="14547" max="14547" width="9" style="6" bestFit="1" customWidth="1"/>
    <col min="14548" max="14548" width="11.875" style="6" bestFit="1" customWidth="1"/>
    <col min="14549" max="14549" width="9.125" style="6" customWidth="1"/>
    <col min="14550" max="14550" width="62.625" style="6" customWidth="1"/>
    <col min="14551" max="14551" width="40.5" style="6" customWidth="1"/>
    <col min="14552" max="14552" width="22.25" style="6" bestFit="1" customWidth="1"/>
    <col min="14553" max="14553" width="12.25" style="6" bestFit="1" customWidth="1"/>
    <col min="14554" max="14554" width="9.875" style="6" bestFit="1" customWidth="1"/>
    <col min="14555" max="14555" width="9.375" style="6" customWidth="1"/>
    <col min="14556" max="14556" width="14.125" style="6" customWidth="1"/>
    <col min="14557" max="14801" width="9" style="6" customWidth="1"/>
    <col min="14802" max="14802" width="6" style="6" bestFit="1" customWidth="1"/>
    <col min="14803" max="14803" width="9" style="6" bestFit="1" customWidth="1"/>
    <col min="14804" max="14804" width="11.875" style="6" bestFit="1" customWidth="1"/>
    <col min="14805" max="14805" width="9.125" style="6" customWidth="1"/>
    <col min="14806" max="14806" width="62.625" style="6" customWidth="1"/>
    <col min="14807" max="14807" width="40.5" style="6" customWidth="1"/>
    <col min="14808" max="14808" width="22.25" style="6" bestFit="1" customWidth="1"/>
    <col min="14809" max="14809" width="12.25" style="6" bestFit="1" customWidth="1"/>
    <col min="14810" max="14810" width="9.875" style="6" bestFit="1" customWidth="1"/>
    <col min="14811" max="14811" width="9.375" style="6" customWidth="1"/>
    <col min="14812" max="14812" width="14.125" style="6" customWidth="1"/>
    <col min="14813" max="15057" width="9" style="6" customWidth="1"/>
    <col min="15058" max="15058" width="6" style="6" bestFit="1" customWidth="1"/>
    <col min="15059" max="15059" width="9" style="6" bestFit="1" customWidth="1"/>
    <col min="15060" max="15060" width="11.875" style="6" bestFit="1" customWidth="1"/>
    <col min="15061" max="15061" width="9.125" style="6" customWidth="1"/>
    <col min="15062" max="15062" width="62.625" style="6" customWidth="1"/>
    <col min="15063" max="15063" width="40.5" style="6" customWidth="1"/>
    <col min="15064" max="15064" width="22.25" style="6" bestFit="1" customWidth="1"/>
    <col min="15065" max="15065" width="12.25" style="6" bestFit="1" customWidth="1"/>
    <col min="15066" max="15066" width="9.875" style="6" bestFit="1" customWidth="1"/>
    <col min="15067" max="15067" width="9.375" style="6" customWidth="1"/>
    <col min="15068" max="15068" width="14.125" style="6" customWidth="1"/>
    <col min="15069" max="15313" width="9" style="6" customWidth="1"/>
    <col min="15314" max="15314" width="6" style="6" bestFit="1" customWidth="1"/>
    <col min="15315" max="15315" width="9" style="6" bestFit="1" customWidth="1"/>
    <col min="15316" max="15316" width="11.875" style="6" bestFit="1" customWidth="1"/>
    <col min="15317" max="15317" width="9.125" style="6" customWidth="1"/>
    <col min="15318" max="15318" width="62.625" style="6" customWidth="1"/>
    <col min="15319" max="15319" width="40.5" style="6" customWidth="1"/>
    <col min="15320" max="15320" width="22.25" style="6" bestFit="1" customWidth="1"/>
    <col min="15321" max="15321" width="12.25" style="6" bestFit="1" customWidth="1"/>
    <col min="15322" max="15322" width="9.875" style="6" bestFit="1" customWidth="1"/>
    <col min="15323" max="15323" width="9.375" style="6" customWidth="1"/>
    <col min="15324" max="15324" width="14.125" style="6" customWidth="1"/>
    <col min="15325" max="15569" width="9" style="6" customWidth="1"/>
    <col min="15570" max="15570" width="6" style="6" bestFit="1" customWidth="1"/>
    <col min="15571" max="15571" width="9" style="6" bestFit="1" customWidth="1"/>
    <col min="15572" max="15572" width="11.875" style="6" bestFit="1" customWidth="1"/>
    <col min="15573" max="15573" width="9.125" style="6" customWidth="1"/>
    <col min="15574" max="15574" width="62.625" style="6" customWidth="1"/>
    <col min="15575" max="15575" width="40.5" style="6" customWidth="1"/>
    <col min="15576" max="15576" width="22.25" style="6" bestFit="1" customWidth="1"/>
    <col min="15577" max="15577" width="12.25" style="6" bestFit="1" customWidth="1"/>
    <col min="15578" max="15578" width="9.875" style="6" bestFit="1" customWidth="1"/>
    <col min="15579" max="15579" width="9.375" style="6" customWidth="1"/>
    <col min="15580" max="15580" width="14.125" style="6" customWidth="1"/>
    <col min="15581" max="15825" width="9" style="6" customWidth="1"/>
    <col min="15826" max="15826" width="6" style="6" bestFit="1" customWidth="1"/>
    <col min="15827" max="15827" width="9" style="6" bestFit="1" customWidth="1"/>
    <col min="15828" max="15828" width="11.875" style="6" bestFit="1" customWidth="1"/>
    <col min="15829" max="15829" width="9.125" style="6" customWidth="1"/>
    <col min="15830" max="15830" width="62.625" style="6" customWidth="1"/>
    <col min="15831" max="15831" width="40.5" style="6" customWidth="1"/>
    <col min="15832" max="15832" width="22.25" style="6" bestFit="1" customWidth="1"/>
    <col min="15833" max="15833" width="12.25" style="6" bestFit="1" customWidth="1"/>
    <col min="15834" max="15834" width="9.875" style="6" bestFit="1" customWidth="1"/>
    <col min="15835" max="15835" width="9.375" style="6" customWidth="1"/>
    <col min="15836" max="15836" width="14.125" style="6" customWidth="1"/>
    <col min="15837" max="16081" width="9" style="6" customWidth="1"/>
    <col min="16082" max="16082" width="6" style="6" bestFit="1" customWidth="1"/>
    <col min="16083" max="16083" width="9" style="6" bestFit="1" customWidth="1"/>
    <col min="16084" max="16084" width="11.875" style="6" bestFit="1" customWidth="1"/>
    <col min="16085" max="16085" width="9.125" style="6" customWidth="1"/>
    <col min="16086" max="16086" width="62.625" style="6" customWidth="1"/>
    <col min="16087" max="16087" width="40.5" style="6" customWidth="1"/>
    <col min="16088" max="16088" width="22.25" style="6" bestFit="1" customWidth="1"/>
    <col min="16089" max="16089" width="12.25" style="6" bestFit="1" customWidth="1"/>
    <col min="16090" max="16090" width="9.875" style="6" bestFit="1" customWidth="1"/>
    <col min="16091" max="16091" width="9.375" style="6" customWidth="1"/>
    <col min="16092" max="16092" width="14.125" style="6" customWidth="1"/>
    <col min="16093" max="16384" width="9" style="6" customWidth="1"/>
  </cols>
  <sheetData>
    <row r="1" spans="1:5" s="7" customFormat="1" ht="39.75" customHeight="1">
      <c r="A1" s="8"/>
      <c r="B1" s="9"/>
      <c r="C1" s="11" t="s">
        <v>1108</v>
      </c>
      <c r="D1" s="17" t="s">
        <v>1188</v>
      </c>
      <c r="E1" s="22" t="s">
        <v>3926</v>
      </c>
    </row>
    <row r="2" spans="1:5" ht="39.75" customHeight="1">
      <c r="A2" s="7" t="s">
        <v>693</v>
      </c>
      <c r="B2" s="2" t="s">
        <v>693</v>
      </c>
      <c r="C2" s="12" t="str">
        <f t="shared" ref="C2:C65" si="0">HYPERLINK("#"&amp;$A2&amp;"!a1",B2)</f>
        <v>主要統計長期指標</v>
      </c>
      <c r="D2" s="18" t="s">
        <v>3983</v>
      </c>
      <c r="E2" s="23" t="s">
        <v>693</v>
      </c>
    </row>
    <row r="3" spans="1:5" ht="39.75" customHeight="1">
      <c r="A3" s="7" t="s">
        <v>666</v>
      </c>
      <c r="B3" s="2" t="s">
        <v>666</v>
      </c>
      <c r="C3" s="13" t="str">
        <f t="shared" si="0"/>
        <v>周辺特別区比較</v>
      </c>
      <c r="D3" s="19" t="s">
        <v>1254</v>
      </c>
      <c r="E3" s="23" t="s">
        <v>666</v>
      </c>
    </row>
    <row r="4" spans="1:5" ht="39.75" customHeight="1">
      <c r="A4" s="8" t="s">
        <v>4021</v>
      </c>
      <c r="B4" s="10" t="s">
        <v>149</v>
      </c>
      <c r="C4" s="14" t="str">
        <f t="shared" si="0"/>
        <v>001</v>
      </c>
      <c r="D4" s="19" t="s">
        <v>3349</v>
      </c>
      <c r="E4" s="23" t="s">
        <v>4453</v>
      </c>
    </row>
    <row r="5" spans="1:5" ht="39.75" customHeight="1">
      <c r="A5" s="8" t="s">
        <v>3895</v>
      </c>
      <c r="B5" s="10" t="s">
        <v>3984</v>
      </c>
      <c r="C5" s="14" t="str">
        <f t="shared" si="0"/>
        <v>002</v>
      </c>
      <c r="D5" s="19" t="s">
        <v>3349</v>
      </c>
      <c r="E5" s="23" t="s">
        <v>3682</v>
      </c>
    </row>
    <row r="6" spans="1:5" ht="39.75" customHeight="1">
      <c r="A6" s="8" t="s">
        <v>1488</v>
      </c>
      <c r="B6" s="10" t="s">
        <v>3986</v>
      </c>
      <c r="C6" s="14" t="str">
        <f t="shared" si="0"/>
        <v>003</v>
      </c>
      <c r="D6" s="19" t="s">
        <v>3349</v>
      </c>
      <c r="E6" s="23" t="s">
        <v>1721</v>
      </c>
    </row>
    <row r="7" spans="1:5" ht="39.75" customHeight="1">
      <c r="A7" s="8" t="s">
        <v>1138</v>
      </c>
      <c r="B7" s="10" t="s">
        <v>3029</v>
      </c>
      <c r="C7" s="14" t="str">
        <f t="shared" si="0"/>
        <v>004</v>
      </c>
      <c r="D7" s="19" t="s">
        <v>3349</v>
      </c>
      <c r="E7" s="23" t="s">
        <v>4454</v>
      </c>
    </row>
    <row r="8" spans="1:5" ht="39.75" customHeight="1">
      <c r="A8" s="8" t="s">
        <v>4022</v>
      </c>
      <c r="B8" s="10" t="s">
        <v>2704</v>
      </c>
      <c r="C8" s="14" t="str">
        <f t="shared" si="0"/>
        <v>005</v>
      </c>
      <c r="D8" s="19" t="s">
        <v>3349</v>
      </c>
      <c r="E8" s="23" t="s">
        <v>4455</v>
      </c>
    </row>
    <row r="9" spans="1:5" ht="39.75" customHeight="1">
      <c r="A9" s="8" t="s">
        <v>2117</v>
      </c>
      <c r="B9" s="10" t="s">
        <v>3239</v>
      </c>
      <c r="C9" s="14" t="str">
        <f t="shared" si="0"/>
        <v>006</v>
      </c>
      <c r="D9" s="19" t="s">
        <v>1013</v>
      </c>
      <c r="E9" s="23" t="s">
        <v>4403</v>
      </c>
    </row>
    <row r="10" spans="1:5" ht="39.75" customHeight="1">
      <c r="A10" s="8" t="s">
        <v>2717</v>
      </c>
      <c r="B10" s="10" t="s">
        <v>3987</v>
      </c>
      <c r="C10" s="14" t="str">
        <f t="shared" si="0"/>
        <v>007</v>
      </c>
      <c r="D10" s="19" t="s">
        <v>1013</v>
      </c>
      <c r="E10" s="23" t="s">
        <v>4456</v>
      </c>
    </row>
    <row r="11" spans="1:5" ht="39.75" customHeight="1">
      <c r="A11" s="8" t="s">
        <v>105</v>
      </c>
      <c r="B11" s="10" t="s">
        <v>3364</v>
      </c>
      <c r="C11" s="14" t="str">
        <f t="shared" si="0"/>
        <v>008</v>
      </c>
      <c r="D11" s="19" t="s">
        <v>1013</v>
      </c>
      <c r="E11" s="23" t="s">
        <v>4457</v>
      </c>
    </row>
    <row r="12" spans="1:5" ht="39.75" customHeight="1">
      <c r="A12" s="8" t="s">
        <v>4024</v>
      </c>
      <c r="B12" s="10" t="s">
        <v>3988</v>
      </c>
      <c r="C12" s="14" t="str">
        <f t="shared" si="0"/>
        <v>009</v>
      </c>
      <c r="D12" s="19" t="s">
        <v>1013</v>
      </c>
      <c r="E12" s="23" t="s">
        <v>3661</v>
      </c>
    </row>
    <row r="13" spans="1:5" ht="39.75" customHeight="1">
      <c r="A13" s="8" t="s">
        <v>1123</v>
      </c>
      <c r="B13" s="10" t="s">
        <v>2012</v>
      </c>
      <c r="C13" s="14" t="str">
        <f t="shared" si="0"/>
        <v>010</v>
      </c>
      <c r="D13" s="19" t="s">
        <v>1013</v>
      </c>
      <c r="E13" s="23" t="s">
        <v>4678</v>
      </c>
    </row>
    <row r="14" spans="1:5" ht="39.75" customHeight="1">
      <c r="A14" s="8" t="s">
        <v>1121</v>
      </c>
      <c r="B14" s="10" t="s">
        <v>169</v>
      </c>
      <c r="C14" s="14" t="str">
        <f t="shared" si="0"/>
        <v>011</v>
      </c>
      <c r="D14" s="19" t="s">
        <v>1013</v>
      </c>
      <c r="E14" s="23" t="s">
        <v>4458</v>
      </c>
    </row>
    <row r="15" spans="1:5" ht="39.75" customHeight="1">
      <c r="A15" s="8" t="s">
        <v>3774</v>
      </c>
      <c r="B15" s="10" t="s">
        <v>2005</v>
      </c>
      <c r="C15" s="14" t="str">
        <f t="shared" si="0"/>
        <v>012</v>
      </c>
      <c r="D15" s="19" t="s">
        <v>1013</v>
      </c>
      <c r="E15" s="23" t="s">
        <v>4459</v>
      </c>
    </row>
    <row r="16" spans="1:5" ht="39.75" customHeight="1">
      <c r="A16" s="8" t="s">
        <v>253</v>
      </c>
      <c r="B16" s="10" t="s">
        <v>1386</v>
      </c>
      <c r="C16" s="14" t="str">
        <f t="shared" si="0"/>
        <v>013</v>
      </c>
      <c r="D16" s="19" t="s">
        <v>1013</v>
      </c>
      <c r="E16" s="23" t="s">
        <v>2265</v>
      </c>
    </row>
    <row r="17" spans="1:5" ht="39.75" customHeight="1">
      <c r="A17" s="8" t="s">
        <v>1182</v>
      </c>
      <c r="B17" s="10" t="s">
        <v>1998</v>
      </c>
      <c r="C17" s="14" t="str">
        <f t="shared" si="0"/>
        <v>014</v>
      </c>
      <c r="D17" s="19" t="s">
        <v>1013</v>
      </c>
      <c r="E17" s="23" t="s">
        <v>4460</v>
      </c>
    </row>
    <row r="18" spans="1:5" ht="39.75" customHeight="1">
      <c r="A18" s="8" t="s">
        <v>793</v>
      </c>
      <c r="B18" s="10" t="s">
        <v>3990</v>
      </c>
      <c r="C18" s="14" t="str">
        <f t="shared" si="0"/>
        <v>015</v>
      </c>
      <c r="D18" s="19" t="s">
        <v>1013</v>
      </c>
      <c r="E18" s="23" t="s">
        <v>3225</v>
      </c>
    </row>
    <row r="19" spans="1:5" ht="39.75" customHeight="1">
      <c r="A19" s="8" t="s">
        <v>486</v>
      </c>
      <c r="B19" s="10" t="s">
        <v>2847</v>
      </c>
      <c r="C19" s="14" t="str">
        <f t="shared" si="0"/>
        <v>016</v>
      </c>
      <c r="D19" s="19" t="s">
        <v>3927</v>
      </c>
      <c r="E19" s="23" t="s">
        <v>4272</v>
      </c>
    </row>
    <row r="20" spans="1:5" ht="39.75" customHeight="1">
      <c r="A20" s="8" t="s">
        <v>420</v>
      </c>
      <c r="B20" s="10" t="s">
        <v>3992</v>
      </c>
      <c r="C20" s="14" t="str">
        <f t="shared" si="0"/>
        <v>017</v>
      </c>
      <c r="D20" s="19" t="s">
        <v>3927</v>
      </c>
      <c r="E20" s="23" t="s">
        <v>3443</v>
      </c>
    </row>
    <row r="21" spans="1:5" ht="39.75" customHeight="1">
      <c r="A21" s="8" t="s">
        <v>785</v>
      </c>
      <c r="B21" s="10" t="s">
        <v>3580</v>
      </c>
      <c r="C21" s="14" t="str">
        <f t="shared" si="0"/>
        <v>018</v>
      </c>
      <c r="D21" s="19" t="s">
        <v>3927</v>
      </c>
      <c r="E21" s="23" t="s">
        <v>4680</v>
      </c>
    </row>
    <row r="22" spans="1:5" ht="39.75" customHeight="1">
      <c r="A22" s="8" t="s">
        <v>3776</v>
      </c>
      <c r="B22" s="10" t="s">
        <v>3989</v>
      </c>
      <c r="C22" s="14" t="str">
        <f t="shared" si="0"/>
        <v>019</v>
      </c>
      <c r="D22" s="19" t="s">
        <v>3927</v>
      </c>
      <c r="E22" s="23" t="s">
        <v>2118</v>
      </c>
    </row>
    <row r="23" spans="1:5" ht="39.75" customHeight="1">
      <c r="A23" s="8" t="s">
        <v>779</v>
      </c>
      <c r="B23" s="10" t="s">
        <v>1996</v>
      </c>
      <c r="C23" s="14" t="str">
        <f t="shared" si="0"/>
        <v>020</v>
      </c>
      <c r="D23" s="19" t="s">
        <v>3927</v>
      </c>
      <c r="E23" s="23" t="s">
        <v>4071</v>
      </c>
    </row>
    <row r="24" spans="1:5" ht="39.75" customHeight="1">
      <c r="A24" s="8" t="s">
        <v>773</v>
      </c>
      <c r="B24" s="10" t="s">
        <v>1995</v>
      </c>
      <c r="C24" s="14" t="str">
        <f t="shared" si="0"/>
        <v>021</v>
      </c>
      <c r="D24" s="19" t="s">
        <v>3927</v>
      </c>
      <c r="E24" s="23" t="s">
        <v>436</v>
      </c>
    </row>
    <row r="25" spans="1:5" ht="39.75" customHeight="1">
      <c r="A25" s="8" t="s">
        <v>3777</v>
      </c>
      <c r="B25" s="10" t="s">
        <v>1872</v>
      </c>
      <c r="C25" s="14" t="str">
        <f t="shared" si="0"/>
        <v>022</v>
      </c>
      <c r="D25" s="19" t="s">
        <v>3927</v>
      </c>
      <c r="E25" s="23" t="s">
        <v>2447</v>
      </c>
    </row>
    <row r="26" spans="1:5" ht="39.75" customHeight="1">
      <c r="A26" s="8" t="s">
        <v>2969</v>
      </c>
      <c r="B26" s="10" t="s">
        <v>157</v>
      </c>
      <c r="C26" s="14" t="str">
        <f t="shared" si="0"/>
        <v>023</v>
      </c>
      <c r="D26" s="19" t="s">
        <v>3927</v>
      </c>
      <c r="E26" s="23" t="s">
        <v>4084</v>
      </c>
    </row>
    <row r="27" spans="1:5" ht="39.75" customHeight="1">
      <c r="A27" s="8" t="s">
        <v>769</v>
      </c>
      <c r="B27" s="10" t="s">
        <v>1989</v>
      </c>
      <c r="C27" s="14" t="str">
        <f t="shared" si="0"/>
        <v>024</v>
      </c>
      <c r="D27" s="19" t="s">
        <v>3927</v>
      </c>
      <c r="E27" s="23" t="s">
        <v>4549</v>
      </c>
    </row>
    <row r="28" spans="1:5" ht="39.75" customHeight="1">
      <c r="A28" s="8" t="s">
        <v>3280</v>
      </c>
      <c r="B28" s="10" t="s">
        <v>708</v>
      </c>
      <c r="C28" s="14" t="str">
        <f t="shared" si="0"/>
        <v>025</v>
      </c>
      <c r="D28" s="19" t="s">
        <v>3927</v>
      </c>
      <c r="E28" s="23" t="s">
        <v>2978</v>
      </c>
    </row>
    <row r="29" spans="1:5" ht="39.75" customHeight="1">
      <c r="A29" s="8" t="s">
        <v>2424</v>
      </c>
      <c r="B29" s="10" t="s">
        <v>3993</v>
      </c>
      <c r="C29" s="14" t="str">
        <f t="shared" si="0"/>
        <v>026</v>
      </c>
      <c r="D29" s="19" t="s">
        <v>3927</v>
      </c>
      <c r="E29" s="23" t="s">
        <v>4254</v>
      </c>
    </row>
    <row r="30" spans="1:5" ht="39.75" customHeight="1">
      <c r="A30" s="8" t="s">
        <v>2761</v>
      </c>
      <c r="B30" s="10" t="s">
        <v>3994</v>
      </c>
      <c r="C30" s="14" t="str">
        <f t="shared" si="0"/>
        <v>027</v>
      </c>
      <c r="D30" s="19" t="s">
        <v>3927</v>
      </c>
      <c r="E30" s="23" t="s">
        <v>4253</v>
      </c>
    </row>
    <row r="31" spans="1:5" ht="39.75" customHeight="1">
      <c r="A31" s="8" t="s">
        <v>2780</v>
      </c>
      <c r="B31" s="10" t="s">
        <v>3995</v>
      </c>
      <c r="C31" s="14" t="str">
        <f t="shared" si="0"/>
        <v>028</v>
      </c>
      <c r="D31" s="19" t="s">
        <v>3927</v>
      </c>
      <c r="E31" s="23" t="s">
        <v>4275</v>
      </c>
    </row>
    <row r="32" spans="1:5" ht="39.75" customHeight="1">
      <c r="A32" s="8" t="s">
        <v>2015</v>
      </c>
      <c r="B32" s="10" t="s">
        <v>1984</v>
      </c>
      <c r="C32" s="14" t="str">
        <f t="shared" si="0"/>
        <v>029</v>
      </c>
      <c r="D32" s="19" t="s">
        <v>654</v>
      </c>
      <c r="E32" s="23" t="s">
        <v>4461</v>
      </c>
    </row>
    <row r="33" spans="1:5" ht="39.75" customHeight="1">
      <c r="A33" s="8" t="s">
        <v>1235</v>
      </c>
      <c r="B33" s="10" t="s">
        <v>1924</v>
      </c>
      <c r="C33" s="14" t="str">
        <f t="shared" si="0"/>
        <v>030</v>
      </c>
      <c r="D33" s="19" t="s">
        <v>654</v>
      </c>
      <c r="E33" s="23" t="s">
        <v>4462</v>
      </c>
    </row>
    <row r="34" spans="1:5" ht="39.75" customHeight="1">
      <c r="A34" s="8" t="s">
        <v>2778</v>
      </c>
      <c r="B34" s="10" t="s">
        <v>1621</v>
      </c>
      <c r="C34" s="14" t="str">
        <f t="shared" si="0"/>
        <v>031</v>
      </c>
      <c r="D34" s="19" t="s">
        <v>654</v>
      </c>
      <c r="E34" s="23" t="s">
        <v>4557</v>
      </c>
    </row>
    <row r="35" spans="1:5" ht="39.75" customHeight="1">
      <c r="A35" s="8" t="s">
        <v>623</v>
      </c>
      <c r="B35" s="10" t="s">
        <v>257</v>
      </c>
      <c r="C35" s="14" t="str">
        <f t="shared" si="0"/>
        <v>032</v>
      </c>
      <c r="D35" s="19" t="s">
        <v>2352</v>
      </c>
      <c r="E35" s="23" t="s">
        <v>4276</v>
      </c>
    </row>
    <row r="36" spans="1:5" ht="39.75" customHeight="1">
      <c r="A36" s="8" t="s">
        <v>524</v>
      </c>
      <c r="B36" s="10" t="s">
        <v>739</v>
      </c>
      <c r="C36" s="14" t="str">
        <f t="shared" si="0"/>
        <v>033</v>
      </c>
      <c r="D36" s="19" t="s">
        <v>2352</v>
      </c>
      <c r="E36" s="23" t="s">
        <v>562</v>
      </c>
    </row>
    <row r="37" spans="1:5" ht="39.75" customHeight="1">
      <c r="A37" s="8" t="s">
        <v>3778</v>
      </c>
      <c r="B37" s="10" t="s">
        <v>713</v>
      </c>
      <c r="C37" s="14" t="str">
        <f t="shared" si="0"/>
        <v>034</v>
      </c>
      <c r="D37" s="19" t="s">
        <v>2352</v>
      </c>
      <c r="E37" s="23" t="s">
        <v>3636</v>
      </c>
    </row>
    <row r="38" spans="1:5" ht="39.75" customHeight="1">
      <c r="A38" s="8" t="s">
        <v>2534</v>
      </c>
      <c r="B38" s="10" t="s">
        <v>1042</v>
      </c>
      <c r="C38" s="14" t="str">
        <f t="shared" si="0"/>
        <v>035</v>
      </c>
      <c r="D38" s="19" t="s">
        <v>2352</v>
      </c>
      <c r="E38" s="23" t="s">
        <v>4687</v>
      </c>
    </row>
    <row r="39" spans="1:5" ht="39.75" customHeight="1">
      <c r="A39" s="8" t="s">
        <v>3333</v>
      </c>
      <c r="B39" s="10" t="s">
        <v>3534</v>
      </c>
      <c r="C39" s="14" t="str">
        <f t="shared" si="0"/>
        <v>036</v>
      </c>
      <c r="D39" s="19" t="s">
        <v>2352</v>
      </c>
      <c r="E39" s="23" t="s">
        <v>4688</v>
      </c>
    </row>
    <row r="40" spans="1:5" ht="39.75" customHeight="1">
      <c r="A40" s="8" t="s">
        <v>234</v>
      </c>
      <c r="B40" s="10" t="s">
        <v>3996</v>
      </c>
      <c r="C40" s="14" t="str">
        <f t="shared" si="0"/>
        <v>037</v>
      </c>
      <c r="D40" s="19" t="s">
        <v>2352</v>
      </c>
      <c r="E40" s="23" t="s">
        <v>4694</v>
      </c>
    </row>
    <row r="41" spans="1:5" ht="39.75" customHeight="1">
      <c r="A41" s="8" t="s">
        <v>3780</v>
      </c>
      <c r="B41" s="10" t="s">
        <v>3997</v>
      </c>
      <c r="C41" s="14" t="str">
        <f t="shared" si="0"/>
        <v>038</v>
      </c>
      <c r="D41" s="19" t="s">
        <v>2352</v>
      </c>
      <c r="E41" s="23" t="s">
        <v>4420</v>
      </c>
    </row>
    <row r="42" spans="1:5" ht="39.75" customHeight="1">
      <c r="A42" s="8" t="s">
        <v>56</v>
      </c>
      <c r="B42" s="10" t="s">
        <v>3862</v>
      </c>
      <c r="C42" s="14" t="str">
        <f t="shared" si="0"/>
        <v>039</v>
      </c>
      <c r="D42" s="19" t="s">
        <v>2352</v>
      </c>
      <c r="E42" s="23" t="s">
        <v>2802</v>
      </c>
    </row>
    <row r="43" spans="1:5" ht="39.75" customHeight="1">
      <c r="A43" s="8" t="s">
        <v>3781</v>
      </c>
      <c r="B43" s="10" t="s">
        <v>1978</v>
      </c>
      <c r="C43" s="14" t="str">
        <f t="shared" si="0"/>
        <v>040</v>
      </c>
      <c r="D43" s="19" t="s">
        <v>2352</v>
      </c>
      <c r="E43" s="23" t="s">
        <v>4552</v>
      </c>
    </row>
    <row r="44" spans="1:5" ht="39.75" customHeight="1">
      <c r="A44" s="8" t="s">
        <v>2158</v>
      </c>
      <c r="B44" s="10" t="s">
        <v>1976</v>
      </c>
      <c r="C44" s="14" t="str">
        <f t="shared" si="0"/>
        <v>041</v>
      </c>
      <c r="D44" s="19" t="s">
        <v>2352</v>
      </c>
      <c r="E44" s="23" t="s">
        <v>4379</v>
      </c>
    </row>
    <row r="45" spans="1:5" ht="39.75" customHeight="1">
      <c r="A45" s="8" t="s">
        <v>3206</v>
      </c>
      <c r="B45" s="10" t="s">
        <v>1973</v>
      </c>
      <c r="C45" s="14" t="str">
        <f t="shared" si="0"/>
        <v>042</v>
      </c>
      <c r="D45" s="19" t="s">
        <v>2352</v>
      </c>
      <c r="E45" s="23" t="s">
        <v>4255</v>
      </c>
    </row>
    <row r="46" spans="1:5" ht="39.75" customHeight="1">
      <c r="A46" s="8" t="s">
        <v>44</v>
      </c>
      <c r="B46" s="10" t="s">
        <v>3998</v>
      </c>
      <c r="C46" s="14" t="str">
        <f t="shared" si="0"/>
        <v>043</v>
      </c>
      <c r="D46" s="19" t="s">
        <v>2352</v>
      </c>
      <c r="E46" s="23" t="s">
        <v>4256</v>
      </c>
    </row>
    <row r="47" spans="1:5" ht="39.75" customHeight="1">
      <c r="A47" s="8" t="s">
        <v>3782</v>
      </c>
      <c r="B47" s="10" t="s">
        <v>3999</v>
      </c>
      <c r="C47" s="14" t="str">
        <f t="shared" si="0"/>
        <v>044</v>
      </c>
      <c r="D47" s="19" t="s">
        <v>2352</v>
      </c>
      <c r="E47" s="23" t="s">
        <v>4257</v>
      </c>
    </row>
    <row r="48" spans="1:5" ht="39.75" customHeight="1">
      <c r="A48" s="8" t="s">
        <v>3783</v>
      </c>
      <c r="B48" s="10" t="s">
        <v>4000</v>
      </c>
      <c r="C48" s="14" t="str">
        <f t="shared" si="0"/>
        <v>045</v>
      </c>
      <c r="D48" s="19" t="s">
        <v>2352</v>
      </c>
      <c r="E48" s="23" t="s">
        <v>4258</v>
      </c>
    </row>
    <row r="49" spans="1:5" ht="39.75" customHeight="1">
      <c r="A49" s="8" t="s">
        <v>3785</v>
      </c>
      <c r="B49" s="10" t="s">
        <v>4001</v>
      </c>
      <c r="C49" s="14" t="str">
        <f t="shared" si="0"/>
        <v>046</v>
      </c>
      <c r="D49" s="19" t="s">
        <v>2352</v>
      </c>
      <c r="E49" s="23" t="s">
        <v>2762</v>
      </c>
    </row>
    <row r="50" spans="1:5" ht="39.75" customHeight="1">
      <c r="A50" s="8" t="s">
        <v>1343</v>
      </c>
      <c r="B50" s="10" t="s">
        <v>4002</v>
      </c>
      <c r="C50" s="14" t="str">
        <f t="shared" si="0"/>
        <v>047</v>
      </c>
      <c r="D50" s="19" t="s">
        <v>2352</v>
      </c>
      <c r="E50" s="23" t="s">
        <v>2137</v>
      </c>
    </row>
    <row r="51" spans="1:5" ht="39.75" customHeight="1">
      <c r="A51" s="8" t="s">
        <v>3786</v>
      </c>
      <c r="B51" s="10" t="s">
        <v>2109</v>
      </c>
      <c r="C51" s="14" t="str">
        <f t="shared" si="0"/>
        <v>048</v>
      </c>
      <c r="D51" s="19" t="s">
        <v>2489</v>
      </c>
      <c r="E51" s="23" t="s">
        <v>4355</v>
      </c>
    </row>
    <row r="52" spans="1:5" ht="39.75" customHeight="1">
      <c r="A52" s="8" t="s">
        <v>1324</v>
      </c>
      <c r="B52" s="10" t="s">
        <v>4003</v>
      </c>
      <c r="C52" s="14" t="str">
        <f t="shared" si="0"/>
        <v>049</v>
      </c>
      <c r="D52" s="19" t="s">
        <v>2489</v>
      </c>
      <c r="E52" s="23" t="s">
        <v>4523</v>
      </c>
    </row>
    <row r="53" spans="1:5" ht="39.75" customHeight="1">
      <c r="A53" s="8" t="s">
        <v>3263</v>
      </c>
      <c r="B53" s="10" t="s">
        <v>1970</v>
      </c>
      <c r="C53" s="14" t="str">
        <f t="shared" si="0"/>
        <v>050</v>
      </c>
      <c r="D53" s="19" t="s">
        <v>2489</v>
      </c>
      <c r="E53" s="23" t="s">
        <v>3914</v>
      </c>
    </row>
    <row r="54" spans="1:5" ht="39.75" customHeight="1">
      <c r="A54" s="8" t="s">
        <v>3779</v>
      </c>
      <c r="B54" s="10" t="s">
        <v>1967</v>
      </c>
      <c r="C54" s="14" t="str">
        <f t="shared" si="0"/>
        <v>051</v>
      </c>
      <c r="D54" s="19" t="s">
        <v>2489</v>
      </c>
      <c r="E54" s="23" t="s">
        <v>4421</v>
      </c>
    </row>
    <row r="55" spans="1:5" ht="39.75" customHeight="1">
      <c r="A55" s="8" t="s">
        <v>3467</v>
      </c>
      <c r="B55" s="10" t="s">
        <v>1966</v>
      </c>
      <c r="C55" s="14" t="str">
        <f t="shared" si="0"/>
        <v>052</v>
      </c>
      <c r="D55" s="19" t="s">
        <v>2489</v>
      </c>
      <c r="E55" s="23" t="s">
        <v>4419</v>
      </c>
    </row>
    <row r="56" spans="1:5" ht="39.75" customHeight="1">
      <c r="A56" s="8" t="s">
        <v>3480</v>
      </c>
      <c r="B56" s="10" t="s">
        <v>1961</v>
      </c>
      <c r="C56" s="14" t="str">
        <f t="shared" si="0"/>
        <v>053</v>
      </c>
      <c r="D56" s="19" t="s">
        <v>2489</v>
      </c>
      <c r="E56" s="23" t="s">
        <v>4155</v>
      </c>
    </row>
    <row r="57" spans="1:5" ht="39.75" customHeight="1">
      <c r="A57" s="8" t="s">
        <v>810</v>
      </c>
      <c r="B57" s="10" t="s">
        <v>1959</v>
      </c>
      <c r="C57" s="14" t="str">
        <f t="shared" si="0"/>
        <v>054</v>
      </c>
      <c r="D57" s="19" t="s">
        <v>2489</v>
      </c>
      <c r="E57" s="23" t="s">
        <v>4463</v>
      </c>
    </row>
    <row r="58" spans="1:5" ht="39.75" customHeight="1">
      <c r="A58" s="8" t="s">
        <v>1457</v>
      </c>
      <c r="B58" s="10" t="s">
        <v>1697</v>
      </c>
      <c r="C58" s="14" t="str">
        <f t="shared" si="0"/>
        <v>055</v>
      </c>
      <c r="D58" s="19" t="s">
        <v>2489</v>
      </c>
      <c r="E58" s="23" t="s">
        <v>4464</v>
      </c>
    </row>
    <row r="59" spans="1:5" ht="39.75" customHeight="1">
      <c r="A59" s="8" t="s">
        <v>3788</v>
      </c>
      <c r="B59" s="10" t="s">
        <v>1112</v>
      </c>
      <c r="C59" s="14" t="str">
        <f t="shared" si="0"/>
        <v>056</v>
      </c>
      <c r="D59" s="19" t="s">
        <v>2489</v>
      </c>
      <c r="E59" s="23" t="s">
        <v>476</v>
      </c>
    </row>
    <row r="60" spans="1:5" ht="39.75" customHeight="1">
      <c r="A60" s="8" t="s">
        <v>3789</v>
      </c>
      <c r="B60" s="10" t="s">
        <v>897</v>
      </c>
      <c r="C60" s="14" t="str">
        <f t="shared" si="0"/>
        <v>057</v>
      </c>
      <c r="D60" s="19" t="s">
        <v>2489</v>
      </c>
      <c r="E60" s="23" t="s">
        <v>4259</v>
      </c>
    </row>
    <row r="61" spans="1:5" ht="39.75" customHeight="1">
      <c r="A61" s="8" t="s">
        <v>3791</v>
      </c>
      <c r="B61" s="10" t="s">
        <v>3745</v>
      </c>
      <c r="C61" s="14" t="str">
        <f t="shared" si="0"/>
        <v>058</v>
      </c>
      <c r="D61" s="19" t="s">
        <v>2489</v>
      </c>
      <c r="E61" s="23" t="s">
        <v>3370</v>
      </c>
    </row>
    <row r="62" spans="1:5" ht="39.75" customHeight="1">
      <c r="A62" s="8" t="s">
        <v>2825</v>
      </c>
      <c r="B62" s="10" t="s">
        <v>1958</v>
      </c>
      <c r="C62" s="14" t="str">
        <f t="shared" si="0"/>
        <v>059</v>
      </c>
      <c r="D62" s="19" t="s">
        <v>3929</v>
      </c>
      <c r="E62" s="23" t="s">
        <v>4092</v>
      </c>
    </row>
    <row r="63" spans="1:5" ht="39.75" customHeight="1">
      <c r="A63" s="8" t="s">
        <v>3792</v>
      </c>
      <c r="B63" s="10" t="s">
        <v>1954</v>
      </c>
      <c r="C63" s="14" t="str">
        <f t="shared" si="0"/>
        <v>060</v>
      </c>
      <c r="D63" s="19" t="s">
        <v>3929</v>
      </c>
      <c r="E63" s="23" t="s">
        <v>4387</v>
      </c>
    </row>
    <row r="64" spans="1:5" ht="39.75" customHeight="1">
      <c r="A64" s="8" t="s">
        <v>3715</v>
      </c>
      <c r="B64" s="10" t="s">
        <v>1953</v>
      </c>
      <c r="C64" s="14" t="str">
        <f t="shared" si="0"/>
        <v>061</v>
      </c>
      <c r="D64" s="19" t="s">
        <v>3929</v>
      </c>
      <c r="E64" s="23" t="s">
        <v>4711</v>
      </c>
    </row>
    <row r="65" spans="1:5" ht="39.75" customHeight="1">
      <c r="A65" s="8" t="s">
        <v>3793</v>
      </c>
      <c r="B65" s="10" t="s">
        <v>1946</v>
      </c>
      <c r="C65" s="15" t="str">
        <f t="shared" si="0"/>
        <v>062</v>
      </c>
      <c r="D65" s="20" t="s">
        <v>3929</v>
      </c>
      <c r="E65" s="23" t="s">
        <v>4465</v>
      </c>
    </row>
    <row r="66" spans="1:5" ht="39.75" customHeight="1">
      <c r="A66" s="8" t="s">
        <v>1922</v>
      </c>
      <c r="B66" s="10" t="s">
        <v>563</v>
      </c>
      <c r="C66" s="15" t="str">
        <f t="shared" ref="C66:C129" si="1">HYPERLINK("#"&amp;$A66&amp;"!a1",B66)</f>
        <v>063</v>
      </c>
      <c r="D66" s="20" t="s">
        <v>3929</v>
      </c>
      <c r="E66" s="23" t="s">
        <v>4466</v>
      </c>
    </row>
    <row r="67" spans="1:5" ht="39.75" customHeight="1">
      <c r="A67" s="8" t="s">
        <v>3794</v>
      </c>
      <c r="B67" s="10" t="s">
        <v>1941</v>
      </c>
      <c r="C67" s="15" t="str">
        <f t="shared" si="1"/>
        <v>064</v>
      </c>
      <c r="D67" s="20" t="s">
        <v>3929</v>
      </c>
      <c r="E67" s="23" t="s">
        <v>4467</v>
      </c>
    </row>
    <row r="68" spans="1:5" ht="39.75" customHeight="1">
      <c r="A68" s="8" t="s">
        <v>3795</v>
      </c>
      <c r="B68" s="10" t="s">
        <v>469</v>
      </c>
      <c r="C68" s="14" t="str">
        <f t="shared" si="1"/>
        <v>065</v>
      </c>
      <c r="D68" s="19" t="s">
        <v>3930</v>
      </c>
      <c r="E68" s="23" t="s">
        <v>1603</v>
      </c>
    </row>
    <row r="69" spans="1:5" ht="39.75" customHeight="1">
      <c r="A69" s="8" t="s">
        <v>131</v>
      </c>
      <c r="B69" s="10" t="s">
        <v>520</v>
      </c>
      <c r="C69" s="14" t="str">
        <f t="shared" si="1"/>
        <v>066</v>
      </c>
      <c r="D69" s="19" t="s">
        <v>3930</v>
      </c>
      <c r="E69" s="23" t="s">
        <v>4468</v>
      </c>
    </row>
    <row r="70" spans="1:5" ht="39.75" customHeight="1">
      <c r="A70" s="8" t="s">
        <v>3796</v>
      </c>
      <c r="B70" s="10" t="s">
        <v>4004</v>
      </c>
      <c r="C70" s="14" t="str">
        <f t="shared" si="1"/>
        <v>067</v>
      </c>
      <c r="D70" s="19" t="s">
        <v>3930</v>
      </c>
      <c r="E70" s="23" t="s">
        <v>4469</v>
      </c>
    </row>
    <row r="71" spans="1:5" ht="39.75" customHeight="1">
      <c r="A71" s="8" t="s">
        <v>3798</v>
      </c>
      <c r="B71" s="10" t="s">
        <v>2922</v>
      </c>
      <c r="C71" s="14" t="str">
        <f t="shared" si="1"/>
        <v>068</v>
      </c>
      <c r="D71" s="19" t="s">
        <v>3930</v>
      </c>
      <c r="E71" s="23" t="s">
        <v>4470</v>
      </c>
    </row>
    <row r="72" spans="1:5" ht="39.75" customHeight="1">
      <c r="A72" s="8" t="s">
        <v>3799</v>
      </c>
      <c r="B72" s="10" t="s">
        <v>2768</v>
      </c>
      <c r="C72" s="14" t="str">
        <f t="shared" si="1"/>
        <v>069</v>
      </c>
      <c r="D72" s="19" t="s">
        <v>3930</v>
      </c>
      <c r="E72" s="23" t="s">
        <v>1114</v>
      </c>
    </row>
    <row r="73" spans="1:5" ht="39.75" customHeight="1">
      <c r="A73" s="8" t="s">
        <v>1354</v>
      </c>
      <c r="B73" s="10" t="s">
        <v>1939</v>
      </c>
      <c r="C73" s="14" t="str">
        <f t="shared" si="1"/>
        <v>070</v>
      </c>
      <c r="D73" s="19" t="s">
        <v>3930</v>
      </c>
      <c r="E73" s="23" t="s">
        <v>31</v>
      </c>
    </row>
    <row r="74" spans="1:5" ht="39.75" customHeight="1">
      <c r="A74" s="8" t="s">
        <v>3800</v>
      </c>
      <c r="B74" s="10" t="s">
        <v>90</v>
      </c>
      <c r="C74" s="14" t="str">
        <f t="shared" si="1"/>
        <v>071</v>
      </c>
      <c r="D74" s="19" t="s">
        <v>3930</v>
      </c>
      <c r="E74" s="23" t="s">
        <v>4471</v>
      </c>
    </row>
    <row r="75" spans="1:5" ht="39.75" customHeight="1">
      <c r="A75" s="8" t="s">
        <v>3345</v>
      </c>
      <c r="B75" s="10" t="s">
        <v>902</v>
      </c>
      <c r="C75" s="14" t="str">
        <f t="shared" si="1"/>
        <v>072</v>
      </c>
      <c r="D75" s="19" t="s">
        <v>3930</v>
      </c>
      <c r="E75" s="23" t="s">
        <v>4490</v>
      </c>
    </row>
    <row r="76" spans="1:5" ht="39.75" customHeight="1">
      <c r="A76" s="8" t="s">
        <v>2354</v>
      </c>
      <c r="B76" s="10" t="s">
        <v>1936</v>
      </c>
      <c r="C76" s="14" t="str">
        <f t="shared" si="1"/>
        <v>073</v>
      </c>
      <c r="D76" s="19" t="s">
        <v>3930</v>
      </c>
      <c r="E76" s="23" t="s">
        <v>4472</v>
      </c>
    </row>
    <row r="77" spans="1:5" ht="39.75" customHeight="1">
      <c r="A77" s="8" t="s">
        <v>3307</v>
      </c>
      <c r="B77" s="10" t="s">
        <v>1655</v>
      </c>
      <c r="C77" s="14" t="str">
        <f t="shared" si="1"/>
        <v>074</v>
      </c>
      <c r="D77" s="19" t="s">
        <v>3930</v>
      </c>
      <c r="E77" s="23" t="s">
        <v>4517</v>
      </c>
    </row>
    <row r="78" spans="1:5" ht="39.75" customHeight="1">
      <c r="A78" s="8" t="s">
        <v>3801</v>
      </c>
      <c r="B78" s="10" t="s">
        <v>759</v>
      </c>
      <c r="C78" s="14" t="str">
        <f t="shared" si="1"/>
        <v>075</v>
      </c>
      <c r="D78" s="19" t="s">
        <v>3930</v>
      </c>
      <c r="E78" s="23" t="s">
        <v>481</v>
      </c>
    </row>
    <row r="79" spans="1:5" ht="39.75" customHeight="1">
      <c r="A79" s="8" t="s">
        <v>302</v>
      </c>
      <c r="B79" s="10" t="s">
        <v>998</v>
      </c>
      <c r="C79" s="14" t="str">
        <f t="shared" si="1"/>
        <v>076</v>
      </c>
      <c r="D79" s="19" t="s">
        <v>3930</v>
      </c>
      <c r="E79" s="23" t="s">
        <v>4546</v>
      </c>
    </row>
    <row r="80" spans="1:5" ht="39.75" customHeight="1">
      <c r="A80" s="8" t="s">
        <v>1132</v>
      </c>
      <c r="B80" s="10" t="s">
        <v>1930</v>
      </c>
      <c r="C80" s="14" t="str">
        <f t="shared" si="1"/>
        <v>077</v>
      </c>
      <c r="D80" s="19" t="s">
        <v>3930</v>
      </c>
      <c r="E80" s="23" t="s">
        <v>2852</v>
      </c>
    </row>
    <row r="81" spans="1:5" ht="39.75" customHeight="1">
      <c r="A81" s="8" t="s">
        <v>1511</v>
      </c>
      <c r="B81" s="10" t="s">
        <v>1925</v>
      </c>
      <c r="C81" s="15" t="str">
        <f t="shared" si="1"/>
        <v>078</v>
      </c>
      <c r="D81" s="20" t="s">
        <v>3936</v>
      </c>
      <c r="E81" s="23" t="s">
        <v>3685</v>
      </c>
    </row>
    <row r="82" spans="1:5" ht="39.75" customHeight="1">
      <c r="A82" s="8" t="s">
        <v>3802</v>
      </c>
      <c r="B82" s="10" t="s">
        <v>3635</v>
      </c>
      <c r="C82" s="15" t="str">
        <f t="shared" si="1"/>
        <v>079</v>
      </c>
      <c r="D82" s="20" t="s">
        <v>3936</v>
      </c>
      <c r="E82" s="23" t="s">
        <v>4473</v>
      </c>
    </row>
    <row r="83" spans="1:5" ht="39.75" customHeight="1">
      <c r="A83" s="8" t="s">
        <v>3804</v>
      </c>
      <c r="B83" s="10" t="s">
        <v>2084</v>
      </c>
      <c r="C83" s="15" t="str">
        <f t="shared" si="1"/>
        <v>080</v>
      </c>
      <c r="D83" s="20" t="s">
        <v>3936</v>
      </c>
      <c r="E83" s="23" t="s">
        <v>4474</v>
      </c>
    </row>
    <row r="84" spans="1:5" ht="39.75" customHeight="1">
      <c r="A84" s="8" t="s">
        <v>366</v>
      </c>
      <c r="B84" s="10" t="s">
        <v>2108</v>
      </c>
      <c r="C84" s="14" t="str">
        <f t="shared" si="1"/>
        <v>081</v>
      </c>
      <c r="D84" s="19" t="s">
        <v>3936</v>
      </c>
      <c r="E84" s="23" t="s">
        <v>4475</v>
      </c>
    </row>
    <row r="85" spans="1:5" ht="39.75" customHeight="1">
      <c r="A85" s="8" t="s">
        <v>3805</v>
      </c>
      <c r="B85" s="10" t="s">
        <v>2106</v>
      </c>
      <c r="C85" s="14" t="str">
        <f t="shared" si="1"/>
        <v>082</v>
      </c>
      <c r="D85" s="19" t="s">
        <v>3936</v>
      </c>
      <c r="E85" s="23" t="s">
        <v>4476</v>
      </c>
    </row>
    <row r="86" spans="1:5" ht="39.75" customHeight="1">
      <c r="A86" s="8" t="s">
        <v>2259</v>
      </c>
      <c r="B86" s="10" t="s">
        <v>2103</v>
      </c>
      <c r="C86" s="14" t="str">
        <f t="shared" si="1"/>
        <v>083</v>
      </c>
      <c r="D86" s="19" t="s">
        <v>3936</v>
      </c>
      <c r="E86" s="23" t="s">
        <v>4477</v>
      </c>
    </row>
    <row r="87" spans="1:5" ht="39.75" customHeight="1">
      <c r="A87" s="8" t="s">
        <v>3673</v>
      </c>
      <c r="B87" s="10" t="s">
        <v>2102</v>
      </c>
      <c r="C87" s="14" t="str">
        <f t="shared" si="1"/>
        <v>084</v>
      </c>
      <c r="D87" s="19" t="s">
        <v>3936</v>
      </c>
      <c r="E87" s="23" t="s">
        <v>4054</v>
      </c>
    </row>
    <row r="88" spans="1:5" ht="39.75" customHeight="1">
      <c r="A88" s="8" t="s">
        <v>3419</v>
      </c>
      <c r="B88" s="10" t="s">
        <v>3208</v>
      </c>
      <c r="C88" s="14" t="str">
        <f t="shared" si="1"/>
        <v>085</v>
      </c>
      <c r="D88" s="19" t="s">
        <v>3936</v>
      </c>
      <c r="E88" s="23" t="s">
        <v>4478</v>
      </c>
    </row>
    <row r="89" spans="1:5" ht="39.75" customHeight="1">
      <c r="A89" s="8" t="s">
        <v>1607</v>
      </c>
      <c r="B89" s="10" t="s">
        <v>605</v>
      </c>
      <c r="C89" s="14" t="str">
        <f t="shared" si="1"/>
        <v>086</v>
      </c>
      <c r="D89" s="19" t="s">
        <v>2548</v>
      </c>
      <c r="E89" s="23" t="s">
        <v>4178</v>
      </c>
    </row>
    <row r="90" spans="1:5" ht="39.75" customHeight="1">
      <c r="A90" s="8" t="s">
        <v>3806</v>
      </c>
      <c r="B90" s="10" t="s">
        <v>3243</v>
      </c>
      <c r="C90" s="14" t="str">
        <f t="shared" si="1"/>
        <v>087</v>
      </c>
      <c r="D90" s="19" t="s">
        <v>2548</v>
      </c>
      <c r="E90" s="23" t="s">
        <v>4479</v>
      </c>
    </row>
    <row r="91" spans="1:5" ht="39.75" customHeight="1">
      <c r="A91" s="8" t="s">
        <v>3807</v>
      </c>
      <c r="B91" s="10" t="s">
        <v>4005</v>
      </c>
      <c r="C91" s="14" t="str">
        <f t="shared" si="1"/>
        <v>088</v>
      </c>
      <c r="D91" s="19" t="s">
        <v>2548</v>
      </c>
      <c r="E91" s="23" t="s">
        <v>3196</v>
      </c>
    </row>
    <row r="92" spans="1:5" ht="39.75" customHeight="1">
      <c r="A92" s="8" t="s">
        <v>3809</v>
      </c>
      <c r="B92" s="10" t="s">
        <v>2098</v>
      </c>
      <c r="C92" s="14" t="str">
        <f t="shared" si="1"/>
        <v>089</v>
      </c>
      <c r="D92" s="19" t="s">
        <v>2548</v>
      </c>
      <c r="E92" s="23" t="s">
        <v>2330</v>
      </c>
    </row>
    <row r="93" spans="1:5" ht="39.75" customHeight="1">
      <c r="A93" s="8" t="s">
        <v>3810</v>
      </c>
      <c r="B93" s="10" t="s">
        <v>2097</v>
      </c>
      <c r="C93" s="14" t="str">
        <f t="shared" si="1"/>
        <v>090</v>
      </c>
      <c r="D93" s="19" t="s">
        <v>2548</v>
      </c>
      <c r="E93" s="23" t="s">
        <v>4480</v>
      </c>
    </row>
    <row r="94" spans="1:5" ht="39.75" customHeight="1">
      <c r="A94" s="8" t="s">
        <v>950</v>
      </c>
      <c r="B94" s="10" t="s">
        <v>331</v>
      </c>
      <c r="C94" s="14" t="str">
        <f t="shared" si="1"/>
        <v>091</v>
      </c>
      <c r="D94" s="19" t="s">
        <v>2548</v>
      </c>
      <c r="E94" s="23" t="s">
        <v>4481</v>
      </c>
    </row>
    <row r="95" spans="1:5" ht="39.75" customHeight="1">
      <c r="A95" s="8" t="s">
        <v>572</v>
      </c>
      <c r="B95" s="10" t="s">
        <v>2094</v>
      </c>
      <c r="C95" s="14" t="str">
        <f t="shared" si="1"/>
        <v>092</v>
      </c>
      <c r="D95" s="19" t="s">
        <v>2548</v>
      </c>
      <c r="E95" s="23" t="s">
        <v>4482</v>
      </c>
    </row>
    <row r="96" spans="1:5" ht="39.75" customHeight="1">
      <c r="A96" s="8" t="s">
        <v>2956</v>
      </c>
      <c r="B96" s="10" t="s">
        <v>2091</v>
      </c>
      <c r="C96" s="14" t="str">
        <f t="shared" si="1"/>
        <v>093</v>
      </c>
      <c r="D96" s="19" t="s">
        <v>2548</v>
      </c>
      <c r="E96" s="23" t="s">
        <v>4483</v>
      </c>
    </row>
    <row r="97" spans="1:5" ht="39.75" customHeight="1">
      <c r="A97" s="8" t="s">
        <v>3811</v>
      </c>
      <c r="B97" s="10" t="s">
        <v>1291</v>
      </c>
      <c r="C97" s="14" t="str">
        <f t="shared" si="1"/>
        <v>094</v>
      </c>
      <c r="D97" s="19" t="s">
        <v>2548</v>
      </c>
      <c r="E97" s="23" t="s">
        <v>4484</v>
      </c>
    </row>
    <row r="98" spans="1:5" ht="39.75" customHeight="1">
      <c r="A98" s="8" t="s">
        <v>3813</v>
      </c>
      <c r="B98" s="10" t="s">
        <v>2088</v>
      </c>
      <c r="C98" s="14" t="str">
        <f t="shared" si="1"/>
        <v>095</v>
      </c>
      <c r="D98" s="19" t="s">
        <v>3931</v>
      </c>
      <c r="E98" s="23" t="s">
        <v>4485</v>
      </c>
    </row>
    <row r="99" spans="1:5" ht="39.75" customHeight="1">
      <c r="A99" s="8" t="s">
        <v>4026</v>
      </c>
      <c r="B99" s="10" t="s">
        <v>1524</v>
      </c>
      <c r="C99" s="14" t="str">
        <f t="shared" si="1"/>
        <v>096</v>
      </c>
      <c r="D99" s="19" t="s">
        <v>3931</v>
      </c>
      <c r="E99" s="23" t="s">
        <v>4486</v>
      </c>
    </row>
    <row r="100" spans="1:5" ht="39.75" customHeight="1">
      <c r="A100" s="8" t="s">
        <v>4027</v>
      </c>
      <c r="B100" s="10" t="s">
        <v>1985</v>
      </c>
      <c r="C100" s="14" t="str">
        <f t="shared" si="1"/>
        <v>097</v>
      </c>
      <c r="D100" s="19" t="s">
        <v>3931</v>
      </c>
      <c r="E100" s="23" t="s">
        <v>1201</v>
      </c>
    </row>
    <row r="101" spans="1:5" ht="39.75" customHeight="1">
      <c r="A101" s="8" t="s">
        <v>4028</v>
      </c>
      <c r="B101" s="10" t="s">
        <v>2079</v>
      </c>
      <c r="C101" s="14" t="str">
        <f t="shared" si="1"/>
        <v>098</v>
      </c>
      <c r="D101" s="19" t="s">
        <v>3931</v>
      </c>
      <c r="E101" s="23" t="s">
        <v>4488</v>
      </c>
    </row>
    <row r="102" spans="1:5" ht="39.75" customHeight="1">
      <c r="A102" s="8" t="s">
        <v>98</v>
      </c>
      <c r="B102" s="10" t="s">
        <v>2078</v>
      </c>
      <c r="C102" s="14" t="str">
        <f t="shared" si="1"/>
        <v>099</v>
      </c>
      <c r="D102" s="19" t="s">
        <v>3931</v>
      </c>
      <c r="E102" s="23" t="s">
        <v>4668</v>
      </c>
    </row>
    <row r="103" spans="1:5" ht="39.75" customHeight="1">
      <c r="A103" s="8" t="s">
        <v>633</v>
      </c>
      <c r="B103" s="10" t="s">
        <v>633</v>
      </c>
      <c r="C103" s="14" t="str">
        <f t="shared" si="1"/>
        <v>100</v>
      </c>
      <c r="D103" s="19" t="s">
        <v>3931</v>
      </c>
      <c r="E103" s="23" t="s">
        <v>4489</v>
      </c>
    </row>
    <row r="104" spans="1:5" ht="39.75" customHeight="1">
      <c r="A104" s="8" t="s">
        <v>1359</v>
      </c>
      <c r="B104" s="10" t="s">
        <v>1359</v>
      </c>
      <c r="C104" s="14" t="str">
        <f t="shared" si="1"/>
        <v>101</v>
      </c>
      <c r="D104" s="19" t="s">
        <v>3931</v>
      </c>
      <c r="E104" s="23" t="s">
        <v>426</v>
      </c>
    </row>
    <row r="105" spans="1:5" ht="39.75" customHeight="1">
      <c r="A105" s="8" t="s">
        <v>1243</v>
      </c>
      <c r="B105" s="10" t="s">
        <v>1243</v>
      </c>
      <c r="C105" s="14" t="str">
        <f t="shared" si="1"/>
        <v>102</v>
      </c>
      <c r="D105" s="19" t="s">
        <v>3931</v>
      </c>
      <c r="E105" s="23" t="s">
        <v>4491</v>
      </c>
    </row>
    <row r="106" spans="1:5" ht="39.75" customHeight="1">
      <c r="A106" s="8" t="s">
        <v>2092</v>
      </c>
      <c r="B106" s="10" t="s">
        <v>2092</v>
      </c>
      <c r="C106" s="14" t="str">
        <f t="shared" si="1"/>
        <v>103</v>
      </c>
      <c r="D106" s="19" t="s">
        <v>3931</v>
      </c>
      <c r="E106" s="23" t="s">
        <v>4492</v>
      </c>
    </row>
    <row r="107" spans="1:5" ht="39.75" customHeight="1">
      <c r="A107" s="8" t="s">
        <v>4007</v>
      </c>
      <c r="B107" s="10" t="s">
        <v>4007</v>
      </c>
      <c r="C107" s="14" t="str">
        <f t="shared" si="1"/>
        <v>104</v>
      </c>
      <c r="D107" s="19" t="s">
        <v>3931</v>
      </c>
      <c r="E107" s="23" t="s">
        <v>4493</v>
      </c>
    </row>
    <row r="108" spans="1:5" ht="39.75" customHeight="1">
      <c r="A108" s="8" t="s">
        <v>2020</v>
      </c>
      <c r="B108" s="10" t="s">
        <v>2020</v>
      </c>
      <c r="C108" s="14" t="str">
        <f t="shared" si="1"/>
        <v>105</v>
      </c>
      <c r="D108" s="19" t="s">
        <v>3932</v>
      </c>
      <c r="E108" s="23" t="s">
        <v>2366</v>
      </c>
    </row>
    <row r="109" spans="1:5" ht="39.75" customHeight="1">
      <c r="A109" s="8" t="s">
        <v>4009</v>
      </c>
      <c r="B109" s="10" t="s">
        <v>4009</v>
      </c>
      <c r="C109" s="14" t="str">
        <f t="shared" si="1"/>
        <v>106</v>
      </c>
      <c r="D109" s="19" t="s">
        <v>3932</v>
      </c>
      <c r="E109" s="23" t="s">
        <v>4494</v>
      </c>
    </row>
    <row r="110" spans="1:5" ht="39.75" customHeight="1">
      <c r="A110" s="8" t="s">
        <v>4011</v>
      </c>
      <c r="B110" s="10" t="s">
        <v>4011</v>
      </c>
      <c r="C110" s="14" t="str">
        <f t="shared" si="1"/>
        <v>107</v>
      </c>
      <c r="D110" s="19" t="s">
        <v>3932</v>
      </c>
      <c r="E110" s="23" t="s">
        <v>4495</v>
      </c>
    </row>
    <row r="111" spans="1:5" ht="39.75" customHeight="1">
      <c r="A111" s="8" t="s">
        <v>4012</v>
      </c>
      <c r="B111" s="10" t="s">
        <v>4012</v>
      </c>
      <c r="C111" s="14" t="str">
        <f t="shared" si="1"/>
        <v>108</v>
      </c>
      <c r="D111" s="19" t="s">
        <v>3932</v>
      </c>
      <c r="E111" s="23" t="s">
        <v>4497</v>
      </c>
    </row>
    <row r="112" spans="1:5" ht="39.75" customHeight="1">
      <c r="A112" s="8" t="s">
        <v>4013</v>
      </c>
      <c r="B112" s="10" t="s">
        <v>4013</v>
      </c>
      <c r="C112" s="14" t="str">
        <f t="shared" si="1"/>
        <v>109</v>
      </c>
      <c r="D112" s="19" t="s">
        <v>3932</v>
      </c>
      <c r="E112" s="23" t="s">
        <v>4498</v>
      </c>
    </row>
    <row r="113" spans="1:5" ht="39.75" customHeight="1">
      <c r="A113" s="8" t="s">
        <v>2063</v>
      </c>
      <c r="B113" s="10" t="s">
        <v>2063</v>
      </c>
      <c r="C113" s="14" t="str">
        <f t="shared" si="1"/>
        <v>110</v>
      </c>
      <c r="D113" s="19" t="s">
        <v>3932</v>
      </c>
      <c r="E113" s="23" t="s">
        <v>4499</v>
      </c>
    </row>
    <row r="114" spans="1:5" ht="39.75" customHeight="1">
      <c r="A114" s="8" t="s">
        <v>2060</v>
      </c>
      <c r="B114" s="10" t="s">
        <v>2060</v>
      </c>
      <c r="C114" s="14" t="str">
        <f t="shared" si="1"/>
        <v>111</v>
      </c>
      <c r="D114" s="19" t="s">
        <v>3932</v>
      </c>
      <c r="E114" s="23" t="s">
        <v>116</v>
      </c>
    </row>
    <row r="115" spans="1:5" ht="39.75" customHeight="1">
      <c r="A115" s="8" t="s">
        <v>919</v>
      </c>
      <c r="B115" s="10" t="s">
        <v>919</v>
      </c>
      <c r="C115" s="14" t="str">
        <f t="shared" si="1"/>
        <v>112</v>
      </c>
      <c r="D115" s="19" t="s">
        <v>3932</v>
      </c>
      <c r="E115" s="23" t="s">
        <v>4500</v>
      </c>
    </row>
    <row r="116" spans="1:5" ht="39.75" customHeight="1">
      <c r="A116" s="8" t="s">
        <v>2058</v>
      </c>
      <c r="B116" s="10" t="s">
        <v>2058</v>
      </c>
      <c r="C116" s="14" t="str">
        <f t="shared" si="1"/>
        <v>113</v>
      </c>
      <c r="D116" s="19" t="s">
        <v>3932</v>
      </c>
      <c r="E116" s="23" t="s">
        <v>1167</v>
      </c>
    </row>
    <row r="117" spans="1:5" ht="39.75" customHeight="1">
      <c r="A117" s="8" t="s">
        <v>106</v>
      </c>
      <c r="B117" s="10" t="s">
        <v>106</v>
      </c>
      <c r="C117" s="14" t="str">
        <f t="shared" si="1"/>
        <v>114</v>
      </c>
      <c r="D117" s="19" t="s">
        <v>3932</v>
      </c>
      <c r="E117" s="23" t="s">
        <v>4501</v>
      </c>
    </row>
    <row r="118" spans="1:5" ht="39.75" customHeight="1">
      <c r="A118" s="8" t="s">
        <v>2056</v>
      </c>
      <c r="B118" s="10" t="s">
        <v>2056</v>
      </c>
      <c r="C118" s="14" t="str">
        <f t="shared" si="1"/>
        <v>115</v>
      </c>
      <c r="D118" s="19" t="s">
        <v>3932</v>
      </c>
      <c r="E118" s="23" t="s">
        <v>1064</v>
      </c>
    </row>
    <row r="119" spans="1:5" ht="39.75" customHeight="1">
      <c r="A119" s="8" t="s">
        <v>2766</v>
      </c>
      <c r="B119" s="10" t="s">
        <v>2766</v>
      </c>
      <c r="C119" s="14" t="str">
        <f t="shared" si="1"/>
        <v>116</v>
      </c>
      <c r="D119" s="19" t="s">
        <v>3932</v>
      </c>
      <c r="E119" s="23" t="s">
        <v>4502</v>
      </c>
    </row>
    <row r="120" spans="1:5" ht="39.75" customHeight="1">
      <c r="A120" s="8" t="s">
        <v>3884</v>
      </c>
      <c r="B120" s="10" t="s">
        <v>3884</v>
      </c>
      <c r="C120" s="14" t="str">
        <f t="shared" si="1"/>
        <v>117</v>
      </c>
      <c r="D120" s="19" t="s">
        <v>3932</v>
      </c>
      <c r="E120" s="23" t="s">
        <v>4503</v>
      </c>
    </row>
    <row r="121" spans="1:5" ht="39.75" customHeight="1">
      <c r="A121" s="8" t="s">
        <v>765</v>
      </c>
      <c r="B121" s="10" t="s">
        <v>765</v>
      </c>
      <c r="C121" s="14" t="str">
        <f t="shared" si="1"/>
        <v>118</v>
      </c>
      <c r="D121" s="19" t="s">
        <v>3932</v>
      </c>
      <c r="E121" s="23" t="s">
        <v>4504</v>
      </c>
    </row>
    <row r="122" spans="1:5" ht="39.75" customHeight="1">
      <c r="A122" s="8" t="s">
        <v>323</v>
      </c>
      <c r="B122" s="10" t="s">
        <v>323</v>
      </c>
      <c r="C122" s="14" t="str">
        <f t="shared" si="1"/>
        <v>119</v>
      </c>
      <c r="D122" s="19" t="s">
        <v>3932</v>
      </c>
      <c r="E122" s="23" t="s">
        <v>3342</v>
      </c>
    </row>
    <row r="123" spans="1:5" ht="39.75" customHeight="1">
      <c r="A123" s="8" t="s">
        <v>2044</v>
      </c>
      <c r="B123" s="10" t="s">
        <v>2044</v>
      </c>
      <c r="C123" s="14" t="str">
        <f t="shared" si="1"/>
        <v>120</v>
      </c>
      <c r="D123" s="19" t="s">
        <v>3932</v>
      </c>
      <c r="E123" s="23" t="s">
        <v>719</v>
      </c>
    </row>
    <row r="124" spans="1:5" ht="39.75" customHeight="1">
      <c r="A124" s="8" t="s">
        <v>2043</v>
      </c>
      <c r="B124" s="10" t="s">
        <v>2043</v>
      </c>
      <c r="C124" s="14" t="str">
        <f t="shared" si="1"/>
        <v>121</v>
      </c>
      <c r="D124" s="19" t="s">
        <v>3932</v>
      </c>
      <c r="E124" s="23" t="s">
        <v>2750</v>
      </c>
    </row>
    <row r="125" spans="1:5" ht="39.75" customHeight="1">
      <c r="A125" s="8" t="s">
        <v>2042</v>
      </c>
      <c r="B125" s="10" t="s">
        <v>2042</v>
      </c>
      <c r="C125" s="14" t="str">
        <f t="shared" si="1"/>
        <v>122</v>
      </c>
      <c r="D125" s="19" t="s">
        <v>3932</v>
      </c>
      <c r="E125" s="23" t="s">
        <v>4702</v>
      </c>
    </row>
    <row r="126" spans="1:5" ht="39.75" customHeight="1">
      <c r="A126" s="8" t="s">
        <v>899</v>
      </c>
      <c r="B126" s="10" t="s">
        <v>899</v>
      </c>
      <c r="C126" s="14" t="str">
        <f t="shared" si="1"/>
        <v>123</v>
      </c>
      <c r="D126" s="19" t="s">
        <v>3933</v>
      </c>
      <c r="E126" s="23" t="s">
        <v>3094</v>
      </c>
    </row>
    <row r="127" spans="1:5" ht="39.75" customHeight="1">
      <c r="A127" s="8" t="s">
        <v>3088</v>
      </c>
      <c r="B127" s="10" t="s">
        <v>3088</v>
      </c>
      <c r="C127" s="14" t="str">
        <f t="shared" si="1"/>
        <v>124</v>
      </c>
      <c r="D127" s="19" t="s">
        <v>3933</v>
      </c>
      <c r="E127" s="23" t="s">
        <v>4031</v>
      </c>
    </row>
    <row r="128" spans="1:5" ht="39.75" customHeight="1">
      <c r="A128" s="8" t="s">
        <v>535</v>
      </c>
      <c r="B128" s="10" t="s">
        <v>535</v>
      </c>
      <c r="C128" s="14" t="str">
        <f t="shared" si="1"/>
        <v>125</v>
      </c>
      <c r="D128" s="19" t="s">
        <v>3933</v>
      </c>
      <c r="E128" s="23" t="s">
        <v>4505</v>
      </c>
    </row>
    <row r="129" spans="1:5" ht="39.75" customHeight="1">
      <c r="A129" s="8" t="s">
        <v>4015</v>
      </c>
      <c r="B129" s="10" t="s">
        <v>4015</v>
      </c>
      <c r="C129" s="14" t="str">
        <f t="shared" si="1"/>
        <v>126</v>
      </c>
      <c r="D129" s="19" t="s">
        <v>3933</v>
      </c>
      <c r="E129" s="23" t="s">
        <v>3854</v>
      </c>
    </row>
    <row r="130" spans="1:5" ht="39.75" customHeight="1">
      <c r="A130" s="8" t="s">
        <v>4016</v>
      </c>
      <c r="B130" s="10" t="s">
        <v>4016</v>
      </c>
      <c r="C130" s="14" t="str">
        <f t="shared" ref="C130:C156" si="2">HYPERLINK("#"&amp;$A130&amp;"!a1",B130)</f>
        <v>127</v>
      </c>
      <c r="D130" s="19" t="s">
        <v>3933</v>
      </c>
      <c r="E130" s="23" t="s">
        <v>4506</v>
      </c>
    </row>
    <row r="131" spans="1:5" ht="39.75" customHeight="1">
      <c r="A131" s="8" t="s">
        <v>4014</v>
      </c>
      <c r="B131" s="10" t="s">
        <v>4014</v>
      </c>
      <c r="C131" s="14" t="str">
        <f t="shared" si="2"/>
        <v>128</v>
      </c>
      <c r="D131" s="19" t="s">
        <v>3934</v>
      </c>
      <c r="E131" s="23" t="s">
        <v>4507</v>
      </c>
    </row>
    <row r="132" spans="1:5" ht="39.75" customHeight="1">
      <c r="A132" s="8" t="s">
        <v>2035</v>
      </c>
      <c r="B132" s="10" t="s">
        <v>2035</v>
      </c>
      <c r="C132" s="14" t="str">
        <f t="shared" si="2"/>
        <v>129</v>
      </c>
      <c r="D132" s="20" t="s">
        <v>3934</v>
      </c>
      <c r="E132" s="23" t="s">
        <v>4508</v>
      </c>
    </row>
    <row r="133" spans="1:5" ht="39.75" customHeight="1">
      <c r="A133" s="8" t="s">
        <v>2033</v>
      </c>
      <c r="B133" s="10" t="s">
        <v>2033</v>
      </c>
      <c r="C133" s="14" t="str">
        <f t="shared" si="2"/>
        <v>130</v>
      </c>
      <c r="D133" s="19" t="s">
        <v>3934</v>
      </c>
      <c r="E133" s="23" t="s">
        <v>3546</v>
      </c>
    </row>
    <row r="134" spans="1:5" ht="39.75" customHeight="1">
      <c r="A134" s="8" t="s">
        <v>1850</v>
      </c>
      <c r="B134" s="10" t="s">
        <v>1850</v>
      </c>
      <c r="C134" s="14" t="str">
        <f t="shared" si="2"/>
        <v>131</v>
      </c>
      <c r="D134" s="19" t="s">
        <v>3934</v>
      </c>
      <c r="E134" s="23" t="s">
        <v>885</v>
      </c>
    </row>
    <row r="135" spans="1:5" ht="39.75" customHeight="1">
      <c r="A135" s="8" t="s">
        <v>2031</v>
      </c>
      <c r="B135" s="10" t="s">
        <v>2031</v>
      </c>
      <c r="C135" s="14" t="str">
        <f t="shared" si="2"/>
        <v>132</v>
      </c>
      <c r="D135" s="19" t="s">
        <v>3934</v>
      </c>
      <c r="E135" s="23" t="s">
        <v>4707</v>
      </c>
    </row>
    <row r="136" spans="1:5" ht="39.75" customHeight="1">
      <c r="A136" s="8" t="s">
        <v>784</v>
      </c>
      <c r="B136" s="10" t="s">
        <v>784</v>
      </c>
      <c r="C136" s="14" t="str">
        <f t="shared" si="2"/>
        <v>133</v>
      </c>
      <c r="D136" s="19" t="s">
        <v>3934</v>
      </c>
      <c r="E136" s="23" t="s">
        <v>4706</v>
      </c>
    </row>
    <row r="137" spans="1:5" ht="39.75" customHeight="1">
      <c r="A137" s="8" t="s">
        <v>3961</v>
      </c>
      <c r="B137" s="10" t="s">
        <v>3961</v>
      </c>
      <c r="C137" s="14" t="str">
        <f t="shared" si="2"/>
        <v>134</v>
      </c>
      <c r="D137" s="19" t="s">
        <v>3934</v>
      </c>
      <c r="E137" s="23" t="s">
        <v>2550</v>
      </c>
    </row>
    <row r="138" spans="1:5" ht="39.75" customHeight="1">
      <c r="A138" s="8" t="s">
        <v>4017</v>
      </c>
      <c r="B138" s="10" t="s">
        <v>4017</v>
      </c>
      <c r="C138" s="14" t="str">
        <f t="shared" si="2"/>
        <v>135</v>
      </c>
      <c r="D138" s="19" t="s">
        <v>3934</v>
      </c>
      <c r="E138" s="23" t="s">
        <v>4516</v>
      </c>
    </row>
    <row r="139" spans="1:5" ht="39.75" customHeight="1">
      <c r="A139" s="8" t="s">
        <v>4038</v>
      </c>
      <c r="B139" s="10" t="s">
        <v>4038</v>
      </c>
      <c r="C139" s="14" t="str">
        <f t="shared" si="2"/>
        <v>136</v>
      </c>
      <c r="D139" s="19" t="s">
        <v>3934</v>
      </c>
      <c r="E139" s="23" t="s">
        <v>880</v>
      </c>
    </row>
    <row r="140" spans="1:5" ht="39.75" customHeight="1">
      <c r="A140" s="8" t="s">
        <v>1701</v>
      </c>
      <c r="B140" s="10" t="s">
        <v>1701</v>
      </c>
      <c r="C140" s="14" t="str">
        <f t="shared" si="2"/>
        <v>137</v>
      </c>
      <c r="D140" s="19" t="s">
        <v>3934</v>
      </c>
      <c r="E140" s="23" t="s">
        <v>4509</v>
      </c>
    </row>
    <row r="141" spans="1:5" ht="39.75" customHeight="1">
      <c r="A141" s="8" t="s">
        <v>4018</v>
      </c>
      <c r="B141" s="10" t="s">
        <v>4018</v>
      </c>
      <c r="C141" s="14" t="str">
        <f t="shared" si="2"/>
        <v>138</v>
      </c>
      <c r="D141" s="19" t="s">
        <v>3934</v>
      </c>
      <c r="E141" s="23" t="s">
        <v>4510</v>
      </c>
    </row>
    <row r="142" spans="1:5" ht="39.75" customHeight="1">
      <c r="A142" s="8" t="s">
        <v>2028</v>
      </c>
      <c r="B142" s="10" t="s">
        <v>2028</v>
      </c>
      <c r="C142" s="14" t="str">
        <f t="shared" si="2"/>
        <v>139</v>
      </c>
      <c r="D142" s="19" t="s">
        <v>3934</v>
      </c>
      <c r="E142" s="23" t="s">
        <v>4487</v>
      </c>
    </row>
    <row r="143" spans="1:5" ht="39.75" customHeight="1">
      <c r="A143" s="8" t="s">
        <v>2145</v>
      </c>
      <c r="B143" s="10" t="s">
        <v>2145</v>
      </c>
      <c r="C143" s="14" t="str">
        <f t="shared" si="2"/>
        <v>140</v>
      </c>
      <c r="D143" s="19" t="s">
        <v>3934</v>
      </c>
      <c r="E143" s="23" t="s">
        <v>4512</v>
      </c>
    </row>
    <row r="144" spans="1:5" ht="39.75" customHeight="1">
      <c r="A144" s="8" t="s">
        <v>2140</v>
      </c>
      <c r="B144" s="10" t="s">
        <v>2140</v>
      </c>
      <c r="C144" s="14" t="str">
        <f t="shared" si="2"/>
        <v>141</v>
      </c>
      <c r="D144" s="19" t="s">
        <v>3934</v>
      </c>
      <c r="E144" s="23" t="s">
        <v>4511</v>
      </c>
    </row>
    <row r="145" spans="1:5" ht="39.75" customHeight="1">
      <c r="A145" s="8" t="s">
        <v>1508</v>
      </c>
      <c r="B145" s="10" t="s">
        <v>1508</v>
      </c>
      <c r="C145" s="14" t="str">
        <f t="shared" si="2"/>
        <v>142</v>
      </c>
      <c r="D145" s="19" t="s">
        <v>3934</v>
      </c>
      <c r="E145" s="23" t="s">
        <v>1117</v>
      </c>
    </row>
    <row r="146" spans="1:5" ht="39.75" customHeight="1">
      <c r="A146" s="8" t="s">
        <v>1116</v>
      </c>
      <c r="B146" s="10" t="s">
        <v>1116</v>
      </c>
      <c r="C146" s="14" t="str">
        <f t="shared" si="2"/>
        <v>143</v>
      </c>
      <c r="D146" s="19" t="s">
        <v>3934</v>
      </c>
      <c r="E146" s="23" t="s">
        <v>4513</v>
      </c>
    </row>
    <row r="147" spans="1:5" ht="39.75" customHeight="1">
      <c r="A147" s="8" t="s">
        <v>2138</v>
      </c>
      <c r="B147" s="10" t="s">
        <v>2138</v>
      </c>
      <c r="C147" s="14" t="str">
        <f t="shared" si="2"/>
        <v>144</v>
      </c>
      <c r="D147" s="19" t="s">
        <v>3934</v>
      </c>
      <c r="E147" s="23" t="s">
        <v>346</v>
      </c>
    </row>
    <row r="148" spans="1:5" ht="39.75" customHeight="1">
      <c r="A148" s="8" t="s">
        <v>2135</v>
      </c>
      <c r="B148" s="10" t="s">
        <v>2135</v>
      </c>
      <c r="C148" s="14" t="str">
        <f t="shared" si="2"/>
        <v>145</v>
      </c>
      <c r="D148" s="19" t="s">
        <v>3934</v>
      </c>
      <c r="E148" s="23" t="s">
        <v>4514</v>
      </c>
    </row>
    <row r="149" spans="1:5" ht="39.75" customHeight="1">
      <c r="A149" s="8" t="s">
        <v>4019</v>
      </c>
      <c r="B149" s="10" t="s">
        <v>4019</v>
      </c>
      <c r="C149" s="14" t="str">
        <f t="shared" si="2"/>
        <v>146</v>
      </c>
      <c r="D149" s="19" t="s">
        <v>3934</v>
      </c>
      <c r="E149" s="23" t="s">
        <v>4515</v>
      </c>
    </row>
    <row r="150" spans="1:5" ht="39.75" customHeight="1">
      <c r="A150" s="8" t="s">
        <v>2861</v>
      </c>
      <c r="B150" s="10" t="s">
        <v>2861</v>
      </c>
      <c r="C150" s="14" t="str">
        <f t="shared" si="2"/>
        <v>147</v>
      </c>
      <c r="D150" s="19" t="s">
        <v>3934</v>
      </c>
      <c r="E150" s="23" t="s">
        <v>3867</v>
      </c>
    </row>
    <row r="151" spans="1:5" ht="39.75" customHeight="1">
      <c r="A151" s="8" t="s">
        <v>1625</v>
      </c>
      <c r="B151" s="10" t="s">
        <v>1625</v>
      </c>
      <c r="C151" s="14" t="str">
        <f t="shared" si="2"/>
        <v>148</v>
      </c>
      <c r="D151" s="19" t="s">
        <v>3934</v>
      </c>
      <c r="E151" s="23" t="s">
        <v>4386</v>
      </c>
    </row>
    <row r="152" spans="1:5" ht="39.75" customHeight="1">
      <c r="A152" s="8" t="s">
        <v>2133</v>
      </c>
      <c r="B152" s="10" t="s">
        <v>2133</v>
      </c>
      <c r="C152" s="14" t="str">
        <f t="shared" si="2"/>
        <v>149</v>
      </c>
      <c r="D152" s="19" t="s">
        <v>3934</v>
      </c>
      <c r="E152" s="23" t="s">
        <v>1210</v>
      </c>
    </row>
    <row r="153" spans="1:5" ht="39.75" customHeight="1">
      <c r="A153" s="8" t="s">
        <v>2132</v>
      </c>
      <c r="B153" s="10" t="s">
        <v>2132</v>
      </c>
      <c r="C153" s="14" t="str">
        <f t="shared" si="2"/>
        <v>150</v>
      </c>
      <c r="D153" s="19" t="s">
        <v>3934</v>
      </c>
      <c r="E153" s="23" t="s">
        <v>2777</v>
      </c>
    </row>
    <row r="154" spans="1:5" ht="39.75" customHeight="1">
      <c r="A154" s="8" t="s">
        <v>2130</v>
      </c>
      <c r="B154" s="10" t="s">
        <v>2130</v>
      </c>
      <c r="C154" s="14" t="str">
        <f t="shared" si="2"/>
        <v>151</v>
      </c>
      <c r="D154" s="19" t="s">
        <v>3934</v>
      </c>
      <c r="E154" s="23" t="s">
        <v>216</v>
      </c>
    </row>
    <row r="155" spans="1:5" ht="39.75" customHeight="1">
      <c r="A155" s="8" t="s">
        <v>1184</v>
      </c>
      <c r="B155" s="10" t="s">
        <v>1184</v>
      </c>
      <c r="C155" s="14" t="str">
        <f t="shared" si="2"/>
        <v>152</v>
      </c>
      <c r="D155" s="19" t="s">
        <v>3934</v>
      </c>
      <c r="E155" s="23" t="s">
        <v>536</v>
      </c>
    </row>
    <row r="156" spans="1:5" ht="39.75" customHeight="1">
      <c r="A156" s="8" t="s">
        <v>25</v>
      </c>
      <c r="B156" s="10" t="s">
        <v>25</v>
      </c>
      <c r="C156" s="16" t="str">
        <f t="shared" si="2"/>
        <v>153</v>
      </c>
      <c r="D156" s="21" t="s">
        <v>3934</v>
      </c>
      <c r="E156" s="23" t="s">
        <v>4574</v>
      </c>
    </row>
  </sheetData>
  <phoneticPr fontId="30"/>
  <pageMargins left="0.23622047244094488" right="0.23622047244094488" top="0.15748031496062992" bottom="0.15748031496062992" header="0.31496062992125984" footer="0"/>
  <pageSetup paperSize="9" scale="14" fitToWidth="1" fitToHeight="1" orientation="portrait" usePrinterDefaults="1" r:id="rId1"/>
  <headerFooter>
    <oddHeader>&amp;C&amp;F</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sheetPr>
    <pageSetUpPr fitToPage="1"/>
  </sheetPr>
  <dimension ref="A1:J122"/>
  <sheetViews>
    <sheetView zoomScaleSheetLayoutView="80" workbookViewId="0">
      <pane xSplit="1" ySplit="4" topLeftCell="B107" activePane="bottomRight" state="frozen"/>
      <selection pane="topRight"/>
      <selection pane="bottomLeft"/>
      <selection pane="bottomRight"/>
    </sheetView>
  </sheetViews>
  <sheetFormatPr defaultColWidth="18.625" defaultRowHeight="21" customHeight="1"/>
  <cols>
    <col min="1" max="16384" width="18.625" style="24"/>
  </cols>
  <sheetData>
    <row r="1" spans="1:8" ht="21" customHeight="1">
      <c r="A1" s="28" t="str">
        <f>HYPERLINK("#"&amp;"目次"&amp;"!a1","目次へ")</f>
        <v>目次へ</v>
      </c>
    </row>
    <row r="2" spans="1:8" ht="21" customHeight="1">
      <c r="A2" s="97" t="str">
        <f>"７．"&amp;目次!E10</f>
        <v>７．年齢別･男女別人口（令和4年1月1日）</v>
      </c>
      <c r="B2" s="45"/>
      <c r="C2" s="45"/>
      <c r="D2" s="45"/>
      <c r="E2" s="45"/>
      <c r="F2" s="45"/>
      <c r="G2" s="45"/>
      <c r="H2" s="45"/>
    </row>
    <row r="3" spans="1:8" ht="21" customHeight="1">
      <c r="A3" s="142" t="s">
        <v>1065</v>
      </c>
      <c r="B3" s="142" t="s">
        <v>1087</v>
      </c>
      <c r="C3" s="115"/>
      <c r="D3" s="142"/>
    </row>
    <row r="4" spans="1:8" ht="21" customHeight="1">
      <c r="A4" s="140"/>
      <c r="B4" s="137" t="s">
        <v>308</v>
      </c>
      <c r="C4" s="137" t="s">
        <v>15</v>
      </c>
      <c r="D4" s="148" t="s">
        <v>46</v>
      </c>
    </row>
    <row r="5" spans="1:8" ht="21" customHeight="1">
      <c r="A5" s="164" t="s">
        <v>308</v>
      </c>
      <c r="B5" s="166">
        <v>332017</v>
      </c>
      <c r="C5" s="168">
        <v>167199</v>
      </c>
      <c r="D5" s="168">
        <v>164818</v>
      </c>
    </row>
    <row r="6" spans="1:8" ht="21" customHeight="1">
      <c r="A6" s="38" t="s">
        <v>1677</v>
      </c>
      <c r="B6" s="120">
        <v>30267</v>
      </c>
      <c r="C6" s="48">
        <v>15534</v>
      </c>
      <c r="D6" s="48">
        <v>14733</v>
      </c>
    </row>
    <row r="7" spans="1:8" ht="21" customHeight="1">
      <c r="A7" s="38" t="s">
        <v>321</v>
      </c>
      <c r="B7" s="120">
        <v>234137</v>
      </c>
      <c r="C7" s="48">
        <v>122960</v>
      </c>
      <c r="D7" s="48">
        <v>111177</v>
      </c>
    </row>
    <row r="8" spans="1:8" ht="21" customHeight="1">
      <c r="A8" s="38" t="s">
        <v>332</v>
      </c>
      <c r="B8" s="120">
        <v>31304</v>
      </c>
      <c r="C8" s="48">
        <v>15164</v>
      </c>
      <c r="D8" s="48">
        <v>16140</v>
      </c>
    </row>
    <row r="9" spans="1:8" ht="21" customHeight="1">
      <c r="A9" s="38" t="s">
        <v>336</v>
      </c>
      <c r="B9" s="120">
        <v>36309</v>
      </c>
      <c r="C9" s="48">
        <v>13541</v>
      </c>
      <c r="D9" s="48">
        <v>22768</v>
      </c>
    </row>
    <row r="10" spans="1:8" ht="21" customHeight="1">
      <c r="A10" s="38" t="s">
        <v>391</v>
      </c>
      <c r="B10" s="120">
        <v>2305</v>
      </c>
      <c r="C10" s="48">
        <v>1218</v>
      </c>
      <c r="D10" s="48">
        <v>1087</v>
      </c>
    </row>
    <row r="11" spans="1:8" ht="21" customHeight="1">
      <c r="A11" s="38">
        <v>1</v>
      </c>
      <c r="B11" s="120">
        <v>2230</v>
      </c>
      <c r="C11" s="48">
        <v>1161</v>
      </c>
      <c r="D11" s="48">
        <v>1069</v>
      </c>
    </row>
    <row r="12" spans="1:8" ht="21" customHeight="1">
      <c r="A12" s="38">
        <v>2</v>
      </c>
      <c r="B12" s="120">
        <v>2126</v>
      </c>
      <c r="C12" s="48">
        <v>1071</v>
      </c>
      <c r="D12" s="48">
        <v>1055</v>
      </c>
    </row>
    <row r="13" spans="1:8" ht="21" customHeight="1">
      <c r="A13" s="38">
        <v>3</v>
      </c>
      <c r="B13" s="120">
        <v>2183</v>
      </c>
      <c r="C13" s="48">
        <v>1148</v>
      </c>
      <c r="D13" s="48">
        <v>1035</v>
      </c>
    </row>
    <row r="14" spans="1:8" ht="21" customHeight="1">
      <c r="A14" s="38">
        <v>4</v>
      </c>
      <c r="B14" s="120">
        <v>2170</v>
      </c>
      <c r="C14" s="48">
        <v>1098</v>
      </c>
      <c r="D14" s="48">
        <v>1072</v>
      </c>
    </row>
    <row r="15" spans="1:8" ht="21" customHeight="1">
      <c r="A15" s="38">
        <v>5</v>
      </c>
      <c r="B15" s="120">
        <v>2151</v>
      </c>
      <c r="C15" s="48">
        <v>1105</v>
      </c>
      <c r="D15" s="48">
        <v>1046</v>
      </c>
    </row>
    <row r="16" spans="1:8" ht="21" customHeight="1">
      <c r="A16" s="38">
        <v>6</v>
      </c>
      <c r="B16" s="120">
        <v>2136</v>
      </c>
      <c r="C16" s="48">
        <v>1078</v>
      </c>
      <c r="D16" s="48">
        <v>1058</v>
      </c>
    </row>
    <row r="17" spans="1:10" ht="21.75" customHeight="1">
      <c r="A17" s="38">
        <v>7</v>
      </c>
      <c r="B17" s="120">
        <v>2041</v>
      </c>
      <c r="C17" s="48">
        <v>1052</v>
      </c>
      <c r="D17" s="48">
        <v>989</v>
      </c>
    </row>
    <row r="18" spans="1:10" ht="21" customHeight="1">
      <c r="A18" s="38">
        <v>8</v>
      </c>
      <c r="B18" s="120">
        <v>1996</v>
      </c>
      <c r="C18" s="48">
        <v>1029</v>
      </c>
      <c r="D18" s="48">
        <v>967</v>
      </c>
    </row>
    <row r="19" spans="1:10" ht="21" customHeight="1">
      <c r="A19" s="38">
        <v>9</v>
      </c>
      <c r="B19" s="120">
        <v>1923</v>
      </c>
      <c r="C19" s="48">
        <v>975</v>
      </c>
      <c r="D19" s="48">
        <v>948</v>
      </c>
    </row>
    <row r="20" spans="1:10" ht="21" customHeight="1">
      <c r="A20" s="38">
        <v>10</v>
      </c>
      <c r="B20" s="120">
        <v>1895</v>
      </c>
      <c r="C20" s="48">
        <v>968</v>
      </c>
      <c r="D20" s="48">
        <v>927</v>
      </c>
    </row>
    <row r="21" spans="1:10" ht="21" customHeight="1">
      <c r="A21" s="38">
        <v>11</v>
      </c>
      <c r="B21" s="120">
        <v>1794</v>
      </c>
      <c r="C21" s="48">
        <v>900</v>
      </c>
      <c r="D21" s="48">
        <v>894</v>
      </c>
    </row>
    <row r="22" spans="1:10" ht="21" customHeight="1">
      <c r="A22" s="38">
        <v>12</v>
      </c>
      <c r="B22" s="120">
        <v>1871</v>
      </c>
      <c r="C22" s="48">
        <v>962</v>
      </c>
      <c r="D22" s="48">
        <v>909</v>
      </c>
      <c r="J22" s="25"/>
    </row>
    <row r="23" spans="1:10" ht="21" customHeight="1">
      <c r="A23" s="38">
        <v>13</v>
      </c>
      <c r="B23" s="120">
        <v>1736</v>
      </c>
      <c r="C23" s="48">
        <v>895</v>
      </c>
      <c r="D23" s="48">
        <v>841</v>
      </c>
    </row>
    <row r="24" spans="1:10" ht="21" customHeight="1">
      <c r="A24" s="38">
        <v>14</v>
      </c>
      <c r="B24" s="120">
        <v>1710</v>
      </c>
      <c r="C24" s="48">
        <v>874</v>
      </c>
      <c r="D24" s="48">
        <v>836</v>
      </c>
    </row>
    <row r="25" spans="1:10" ht="21" customHeight="1">
      <c r="A25" s="38">
        <v>15</v>
      </c>
      <c r="B25" s="120">
        <v>1695</v>
      </c>
      <c r="C25" s="48">
        <v>869</v>
      </c>
      <c r="D25" s="48">
        <v>826</v>
      </c>
    </row>
    <row r="26" spans="1:10" ht="21" customHeight="1">
      <c r="A26" s="38">
        <v>16</v>
      </c>
      <c r="B26" s="120">
        <v>1626</v>
      </c>
      <c r="C26" s="48">
        <v>822</v>
      </c>
      <c r="D26" s="48">
        <v>804</v>
      </c>
    </row>
    <row r="27" spans="1:10" ht="21" customHeight="1">
      <c r="A27" s="38">
        <v>17</v>
      </c>
      <c r="B27" s="120">
        <v>1720</v>
      </c>
      <c r="C27" s="48">
        <v>856</v>
      </c>
      <c r="D27" s="48">
        <v>864</v>
      </c>
    </row>
    <row r="28" spans="1:10" ht="21" customHeight="1">
      <c r="A28" s="38">
        <v>18</v>
      </c>
      <c r="B28" s="120">
        <v>1789</v>
      </c>
      <c r="C28" s="48">
        <v>937</v>
      </c>
      <c r="D28" s="48">
        <v>852</v>
      </c>
    </row>
    <row r="29" spans="1:10" ht="21" customHeight="1">
      <c r="A29" s="38">
        <v>19</v>
      </c>
      <c r="B29" s="120">
        <v>2380</v>
      </c>
      <c r="C29" s="48">
        <v>1186</v>
      </c>
      <c r="D29" s="48">
        <v>1194</v>
      </c>
    </row>
    <row r="30" spans="1:10" ht="21" customHeight="1">
      <c r="A30" s="38">
        <v>20</v>
      </c>
      <c r="B30" s="120">
        <v>2780</v>
      </c>
      <c r="C30" s="48">
        <v>1424</v>
      </c>
      <c r="D30" s="48">
        <v>1356</v>
      </c>
    </row>
    <row r="31" spans="1:10" ht="21" customHeight="1">
      <c r="A31" s="38">
        <v>21</v>
      </c>
      <c r="B31" s="120">
        <v>3283</v>
      </c>
      <c r="C31" s="48">
        <v>1601</v>
      </c>
      <c r="D31" s="48">
        <v>1682</v>
      </c>
    </row>
    <row r="32" spans="1:10" ht="21" customHeight="1">
      <c r="A32" s="38">
        <v>22</v>
      </c>
      <c r="B32" s="120">
        <v>3726</v>
      </c>
      <c r="C32" s="48">
        <v>1849</v>
      </c>
      <c r="D32" s="48">
        <v>1877</v>
      </c>
    </row>
    <row r="33" spans="1:4" ht="21" customHeight="1">
      <c r="A33" s="38">
        <v>23</v>
      </c>
      <c r="B33" s="120">
        <v>5062</v>
      </c>
      <c r="C33" s="48">
        <v>2510</v>
      </c>
      <c r="D33" s="48">
        <v>2552</v>
      </c>
    </row>
    <row r="34" spans="1:4" ht="21" customHeight="1">
      <c r="A34" s="38">
        <v>24</v>
      </c>
      <c r="B34" s="120">
        <v>5586</v>
      </c>
      <c r="C34" s="48">
        <v>2765</v>
      </c>
      <c r="D34" s="48">
        <v>2821</v>
      </c>
    </row>
    <row r="35" spans="1:4" ht="21" customHeight="1">
      <c r="A35" s="38">
        <v>25</v>
      </c>
      <c r="B35" s="120">
        <v>6039</v>
      </c>
      <c r="C35" s="48">
        <v>3073</v>
      </c>
      <c r="D35" s="48">
        <v>2966</v>
      </c>
    </row>
    <row r="36" spans="1:4" ht="21" customHeight="1">
      <c r="A36" s="38">
        <v>26</v>
      </c>
      <c r="B36" s="120">
        <v>6040</v>
      </c>
      <c r="C36" s="48">
        <v>3076</v>
      </c>
      <c r="D36" s="48">
        <v>2964</v>
      </c>
    </row>
    <row r="37" spans="1:4" ht="21" customHeight="1">
      <c r="A37" s="38">
        <v>27</v>
      </c>
      <c r="B37" s="120">
        <v>6610</v>
      </c>
      <c r="C37" s="48">
        <v>3345</v>
      </c>
      <c r="D37" s="48">
        <v>3265</v>
      </c>
    </row>
    <row r="38" spans="1:4" ht="21" customHeight="1">
      <c r="A38" s="38">
        <v>28</v>
      </c>
      <c r="B38" s="120">
        <v>6305</v>
      </c>
      <c r="C38" s="48">
        <v>3260</v>
      </c>
      <c r="D38" s="48">
        <v>3045</v>
      </c>
    </row>
    <row r="39" spans="1:4" ht="21" customHeight="1">
      <c r="A39" s="38">
        <v>29</v>
      </c>
      <c r="B39" s="120">
        <v>6262</v>
      </c>
      <c r="C39" s="48">
        <v>3271</v>
      </c>
      <c r="D39" s="48">
        <v>2991</v>
      </c>
    </row>
    <row r="40" spans="1:4" ht="21" customHeight="1">
      <c r="A40" s="38">
        <v>30</v>
      </c>
      <c r="B40" s="120">
        <v>6184</v>
      </c>
      <c r="C40" s="48">
        <v>3300</v>
      </c>
      <c r="D40" s="48">
        <v>2884</v>
      </c>
    </row>
    <row r="41" spans="1:4" ht="21" customHeight="1">
      <c r="A41" s="38">
        <v>31</v>
      </c>
      <c r="B41" s="120">
        <v>6054</v>
      </c>
      <c r="C41" s="48">
        <v>3227</v>
      </c>
      <c r="D41" s="48">
        <v>2827</v>
      </c>
    </row>
    <row r="42" spans="1:4" ht="21" customHeight="1">
      <c r="A42" s="38">
        <v>32</v>
      </c>
      <c r="B42" s="120">
        <v>5880</v>
      </c>
      <c r="C42" s="48">
        <v>3173</v>
      </c>
      <c r="D42" s="48">
        <v>2707</v>
      </c>
    </row>
    <row r="43" spans="1:4" ht="21" customHeight="1">
      <c r="A43" s="38">
        <v>33</v>
      </c>
      <c r="B43" s="120">
        <v>5921</v>
      </c>
      <c r="C43" s="48">
        <v>3062</v>
      </c>
      <c r="D43" s="48">
        <v>2859</v>
      </c>
    </row>
    <row r="44" spans="1:4" ht="21" customHeight="1">
      <c r="A44" s="38">
        <v>34</v>
      </c>
      <c r="B44" s="120">
        <v>5710</v>
      </c>
      <c r="C44" s="48">
        <v>3073</v>
      </c>
      <c r="D44" s="48">
        <v>2637</v>
      </c>
    </row>
    <row r="45" spans="1:4" ht="21" customHeight="1">
      <c r="A45" s="38">
        <v>35</v>
      </c>
      <c r="B45" s="120">
        <v>5759</v>
      </c>
      <c r="C45" s="48">
        <v>3097</v>
      </c>
      <c r="D45" s="48">
        <v>2662</v>
      </c>
    </row>
    <row r="46" spans="1:4" ht="21" customHeight="1">
      <c r="A46" s="38">
        <v>36</v>
      </c>
      <c r="B46" s="120">
        <v>5682</v>
      </c>
      <c r="C46" s="48">
        <v>3084</v>
      </c>
      <c r="D46" s="48">
        <v>2598</v>
      </c>
    </row>
    <row r="47" spans="1:4" ht="21" customHeight="1">
      <c r="A47" s="38">
        <v>37</v>
      </c>
      <c r="B47" s="120">
        <v>5754</v>
      </c>
      <c r="C47" s="48">
        <v>3221</v>
      </c>
      <c r="D47" s="48">
        <v>2533</v>
      </c>
    </row>
    <row r="48" spans="1:4" ht="21" customHeight="1">
      <c r="A48" s="38">
        <v>38</v>
      </c>
      <c r="B48" s="120">
        <v>5767</v>
      </c>
      <c r="C48" s="48">
        <v>3131</v>
      </c>
      <c r="D48" s="48">
        <v>2636</v>
      </c>
    </row>
    <row r="49" spans="1:4" ht="21" customHeight="1">
      <c r="A49" s="38">
        <v>39</v>
      </c>
      <c r="B49" s="120">
        <v>5561</v>
      </c>
      <c r="C49" s="48">
        <v>3047</v>
      </c>
      <c r="D49" s="48">
        <v>2514</v>
      </c>
    </row>
    <row r="50" spans="1:4" ht="21" customHeight="1">
      <c r="A50" s="38">
        <v>40</v>
      </c>
      <c r="B50" s="120">
        <v>5342</v>
      </c>
      <c r="C50" s="48">
        <v>2974</v>
      </c>
      <c r="D50" s="48">
        <v>2368</v>
      </c>
    </row>
    <row r="51" spans="1:4" ht="21" customHeight="1">
      <c r="A51" s="38">
        <v>41</v>
      </c>
      <c r="B51" s="120">
        <v>5261</v>
      </c>
      <c r="C51" s="48">
        <v>2884</v>
      </c>
      <c r="D51" s="48">
        <v>2377</v>
      </c>
    </row>
    <row r="52" spans="1:4" ht="21" customHeight="1">
      <c r="A52" s="38">
        <v>42</v>
      </c>
      <c r="B52" s="120">
        <v>5432</v>
      </c>
      <c r="C52" s="48">
        <v>2909</v>
      </c>
      <c r="D52" s="48">
        <v>2523</v>
      </c>
    </row>
    <row r="53" spans="1:4" ht="21" customHeight="1">
      <c r="A53" s="38">
        <v>43</v>
      </c>
      <c r="B53" s="120">
        <v>5315</v>
      </c>
      <c r="C53" s="48">
        <v>2921</v>
      </c>
      <c r="D53" s="48">
        <v>2394</v>
      </c>
    </row>
    <row r="54" spans="1:4" ht="21" customHeight="1">
      <c r="A54" s="38">
        <v>44</v>
      </c>
      <c r="B54" s="120">
        <v>5261</v>
      </c>
      <c r="C54" s="48">
        <v>2830</v>
      </c>
      <c r="D54" s="48">
        <v>2431</v>
      </c>
    </row>
    <row r="55" spans="1:4" ht="21" customHeight="1">
      <c r="A55" s="38">
        <v>45</v>
      </c>
      <c r="B55" s="120">
        <v>5375</v>
      </c>
      <c r="C55" s="48">
        <v>2919</v>
      </c>
      <c r="D55" s="48">
        <v>2456</v>
      </c>
    </row>
    <row r="56" spans="1:4" ht="21" customHeight="1">
      <c r="A56" s="38">
        <v>46</v>
      </c>
      <c r="B56" s="120">
        <v>5379</v>
      </c>
      <c r="C56" s="48">
        <v>2886</v>
      </c>
      <c r="D56" s="48">
        <v>2493</v>
      </c>
    </row>
    <row r="57" spans="1:4" ht="21" customHeight="1">
      <c r="A57" s="38">
        <v>47</v>
      </c>
      <c r="B57" s="120">
        <v>5491</v>
      </c>
      <c r="C57" s="48">
        <v>2954</v>
      </c>
      <c r="D57" s="48">
        <v>2537</v>
      </c>
    </row>
    <row r="58" spans="1:4" ht="21" customHeight="1">
      <c r="A58" s="38">
        <v>48</v>
      </c>
      <c r="B58" s="120">
        <v>5523</v>
      </c>
      <c r="C58" s="48">
        <v>2887</v>
      </c>
      <c r="D58" s="48">
        <v>2636</v>
      </c>
    </row>
    <row r="59" spans="1:4" ht="21" customHeight="1">
      <c r="A59" s="38">
        <v>49</v>
      </c>
      <c r="B59" s="120">
        <v>5345</v>
      </c>
      <c r="C59" s="48">
        <v>2787</v>
      </c>
      <c r="D59" s="48">
        <v>2558</v>
      </c>
    </row>
    <row r="60" spans="1:4" ht="21" customHeight="1">
      <c r="A60" s="38">
        <v>50</v>
      </c>
      <c r="B60" s="120">
        <v>5270</v>
      </c>
      <c r="C60" s="48">
        <v>2713</v>
      </c>
      <c r="D60" s="48">
        <v>2557</v>
      </c>
    </row>
    <row r="61" spans="1:4" ht="21" customHeight="1">
      <c r="A61" s="38">
        <v>51</v>
      </c>
      <c r="B61" s="120">
        <v>5014</v>
      </c>
      <c r="C61" s="48">
        <v>2624</v>
      </c>
      <c r="D61" s="48">
        <v>2390</v>
      </c>
    </row>
    <row r="62" spans="1:4" ht="21" customHeight="1">
      <c r="A62" s="38">
        <v>52</v>
      </c>
      <c r="B62" s="120">
        <v>5026</v>
      </c>
      <c r="C62" s="48">
        <v>2647</v>
      </c>
      <c r="D62" s="48">
        <v>2379</v>
      </c>
    </row>
    <row r="63" spans="1:4" ht="21" customHeight="1">
      <c r="A63" s="38">
        <v>53</v>
      </c>
      <c r="B63" s="120">
        <v>4907</v>
      </c>
      <c r="C63" s="48">
        <v>2590</v>
      </c>
      <c r="D63" s="48">
        <v>2317</v>
      </c>
    </row>
    <row r="64" spans="1:4" ht="21" customHeight="1">
      <c r="A64" s="55">
        <v>54</v>
      </c>
      <c r="B64" s="120">
        <v>4998</v>
      </c>
      <c r="C64" s="48">
        <v>2630</v>
      </c>
      <c r="D64" s="48">
        <v>2368</v>
      </c>
    </row>
    <row r="65" spans="1:4" ht="21" customHeight="1">
      <c r="A65" s="55">
        <v>55</v>
      </c>
      <c r="B65" s="120">
        <v>3542</v>
      </c>
      <c r="C65" s="48">
        <v>1875</v>
      </c>
      <c r="D65" s="48">
        <v>1667</v>
      </c>
    </row>
    <row r="66" spans="1:4" ht="21" customHeight="1">
      <c r="A66" s="55">
        <v>56</v>
      </c>
      <c r="B66" s="120">
        <v>4622</v>
      </c>
      <c r="C66" s="48">
        <v>2387</v>
      </c>
      <c r="D66" s="48">
        <v>2235</v>
      </c>
    </row>
    <row r="67" spans="1:4" ht="21" customHeight="1">
      <c r="A67" s="55">
        <v>57</v>
      </c>
      <c r="B67" s="120">
        <v>4159</v>
      </c>
      <c r="C67" s="48">
        <v>2220</v>
      </c>
      <c r="D67" s="48">
        <v>1939</v>
      </c>
    </row>
    <row r="68" spans="1:4" ht="21" customHeight="1">
      <c r="A68" s="55">
        <v>58</v>
      </c>
      <c r="B68" s="120">
        <v>3968</v>
      </c>
      <c r="C68" s="48">
        <v>2012</v>
      </c>
      <c r="D68" s="48">
        <v>1956</v>
      </c>
    </row>
    <row r="69" spans="1:4" ht="21" customHeight="1">
      <c r="A69" s="55">
        <v>59</v>
      </c>
      <c r="B69" s="120">
        <v>3661</v>
      </c>
      <c r="C69" s="48">
        <v>1896</v>
      </c>
      <c r="D69" s="48">
        <v>1765</v>
      </c>
    </row>
    <row r="70" spans="1:4" ht="21" customHeight="1">
      <c r="A70" s="55">
        <v>60</v>
      </c>
      <c r="B70" s="120">
        <v>3491</v>
      </c>
      <c r="C70" s="48">
        <v>1774</v>
      </c>
      <c r="D70" s="48">
        <v>1717</v>
      </c>
    </row>
    <row r="71" spans="1:4" ht="21" customHeight="1">
      <c r="A71" s="55">
        <v>61</v>
      </c>
      <c r="B71" s="120">
        <v>3428</v>
      </c>
      <c r="C71" s="48">
        <v>1753</v>
      </c>
      <c r="D71" s="48">
        <v>1675</v>
      </c>
    </row>
    <row r="72" spans="1:4" ht="21" customHeight="1">
      <c r="A72" s="55">
        <v>62</v>
      </c>
      <c r="B72" s="120">
        <v>3201</v>
      </c>
      <c r="C72" s="48">
        <v>1633</v>
      </c>
      <c r="D72" s="48">
        <v>1568</v>
      </c>
    </row>
    <row r="73" spans="1:4" ht="21" customHeight="1">
      <c r="A73" s="55">
        <v>63</v>
      </c>
      <c r="B73" s="120">
        <v>3243</v>
      </c>
      <c r="C73" s="48">
        <v>1633</v>
      </c>
      <c r="D73" s="48">
        <v>1610</v>
      </c>
    </row>
    <row r="74" spans="1:4" ht="21" customHeight="1">
      <c r="A74" s="55">
        <v>64</v>
      </c>
      <c r="B74" s="120">
        <v>2708</v>
      </c>
      <c r="C74" s="48">
        <v>1363</v>
      </c>
      <c r="D74" s="48">
        <v>1345</v>
      </c>
    </row>
    <row r="75" spans="1:4" ht="21" customHeight="1">
      <c r="A75" s="55">
        <v>65</v>
      </c>
      <c r="B75" s="120">
        <v>2799</v>
      </c>
      <c r="C75" s="48">
        <v>1422</v>
      </c>
      <c r="D75" s="48">
        <v>1377</v>
      </c>
    </row>
    <row r="76" spans="1:4" ht="21" customHeight="1">
      <c r="A76" s="55">
        <v>66</v>
      </c>
      <c r="B76" s="120">
        <v>2785</v>
      </c>
      <c r="C76" s="48">
        <v>1372</v>
      </c>
      <c r="D76" s="48">
        <v>1413</v>
      </c>
    </row>
    <row r="77" spans="1:4" ht="21" customHeight="1">
      <c r="A77" s="55">
        <v>67</v>
      </c>
      <c r="B77" s="120">
        <v>2750</v>
      </c>
      <c r="C77" s="48">
        <v>1340</v>
      </c>
      <c r="D77" s="48">
        <v>1410</v>
      </c>
    </row>
    <row r="78" spans="1:4" ht="21" customHeight="1">
      <c r="A78" s="55">
        <v>68</v>
      </c>
      <c r="B78" s="120">
        <v>2823</v>
      </c>
      <c r="C78" s="48">
        <v>1366</v>
      </c>
      <c r="D78" s="48">
        <v>1457</v>
      </c>
    </row>
    <row r="79" spans="1:4" ht="21" customHeight="1">
      <c r="A79" s="55">
        <v>69</v>
      </c>
      <c r="B79" s="120">
        <v>2892</v>
      </c>
      <c r="C79" s="48">
        <v>1458</v>
      </c>
      <c r="D79" s="48">
        <v>1434</v>
      </c>
    </row>
    <row r="80" spans="1:4" ht="21" customHeight="1">
      <c r="A80" s="55">
        <v>70</v>
      </c>
      <c r="B80" s="120">
        <v>3180</v>
      </c>
      <c r="C80" s="48">
        <v>1516</v>
      </c>
      <c r="D80" s="48">
        <v>1664</v>
      </c>
    </row>
    <row r="81" spans="1:4" ht="21" customHeight="1">
      <c r="A81" s="55">
        <v>71</v>
      </c>
      <c r="B81" s="120">
        <v>3125</v>
      </c>
      <c r="C81" s="48">
        <v>1520</v>
      </c>
      <c r="D81" s="48">
        <v>1605</v>
      </c>
    </row>
    <row r="82" spans="1:4" ht="21" customHeight="1">
      <c r="A82" s="55">
        <v>72</v>
      </c>
      <c r="B82" s="120">
        <v>3685</v>
      </c>
      <c r="C82" s="48">
        <v>1707</v>
      </c>
      <c r="D82" s="48">
        <v>1978</v>
      </c>
    </row>
    <row r="83" spans="1:4" ht="21" customHeight="1">
      <c r="A83" s="55">
        <v>73</v>
      </c>
      <c r="B83" s="120">
        <v>3626</v>
      </c>
      <c r="C83" s="48">
        <v>1755</v>
      </c>
      <c r="D83" s="48">
        <v>1871</v>
      </c>
    </row>
    <row r="84" spans="1:4" ht="21" customHeight="1">
      <c r="A84" s="55">
        <v>74</v>
      </c>
      <c r="B84" s="120">
        <v>3639</v>
      </c>
      <c r="C84" s="48">
        <v>1708</v>
      </c>
      <c r="D84" s="48">
        <v>1931</v>
      </c>
    </row>
    <row r="85" spans="1:4" ht="21" customHeight="1">
      <c r="A85" s="55">
        <v>75</v>
      </c>
      <c r="B85" s="120">
        <v>2518</v>
      </c>
      <c r="C85" s="48">
        <v>1123</v>
      </c>
      <c r="D85" s="48">
        <v>1395</v>
      </c>
    </row>
    <row r="86" spans="1:4" ht="21" customHeight="1">
      <c r="A86" s="55">
        <v>76</v>
      </c>
      <c r="B86" s="120">
        <v>2216</v>
      </c>
      <c r="C86" s="48">
        <v>1000</v>
      </c>
      <c r="D86" s="48">
        <v>1216</v>
      </c>
    </row>
    <row r="87" spans="1:4" ht="21" customHeight="1">
      <c r="A87" s="55">
        <v>77</v>
      </c>
      <c r="B87" s="120">
        <v>2502</v>
      </c>
      <c r="C87" s="48">
        <v>1087</v>
      </c>
      <c r="D87" s="48">
        <v>1415</v>
      </c>
    </row>
    <row r="88" spans="1:4" ht="21" customHeight="1">
      <c r="A88" s="55">
        <v>78</v>
      </c>
      <c r="B88" s="120">
        <v>2702</v>
      </c>
      <c r="C88" s="48">
        <v>1164</v>
      </c>
      <c r="D88" s="48">
        <v>1538</v>
      </c>
    </row>
    <row r="89" spans="1:4" ht="21" customHeight="1">
      <c r="A89" s="55">
        <v>79</v>
      </c>
      <c r="B89" s="120">
        <v>2592</v>
      </c>
      <c r="C89" s="48">
        <v>1108</v>
      </c>
      <c r="D89" s="48">
        <v>1484</v>
      </c>
    </row>
    <row r="90" spans="1:4" ht="21" customHeight="1">
      <c r="A90" s="55">
        <v>80</v>
      </c>
      <c r="B90" s="120">
        <v>2552</v>
      </c>
      <c r="C90" s="48">
        <v>1033</v>
      </c>
      <c r="D90" s="48">
        <v>1519</v>
      </c>
    </row>
    <row r="91" spans="1:4" ht="21" customHeight="1">
      <c r="A91" s="55">
        <v>81</v>
      </c>
      <c r="B91" s="120">
        <v>2181</v>
      </c>
      <c r="C91" s="48">
        <v>877</v>
      </c>
      <c r="D91" s="48">
        <v>1304</v>
      </c>
    </row>
    <row r="92" spans="1:4" ht="21" customHeight="1">
      <c r="A92" s="55">
        <v>82</v>
      </c>
      <c r="B92" s="120">
        <v>1860</v>
      </c>
      <c r="C92" s="48">
        <v>683</v>
      </c>
      <c r="D92" s="48">
        <v>1177</v>
      </c>
    </row>
    <row r="93" spans="1:4" ht="21" customHeight="1">
      <c r="A93" s="55">
        <v>83</v>
      </c>
      <c r="B93" s="120">
        <v>1801</v>
      </c>
      <c r="C93" s="48">
        <v>672</v>
      </c>
      <c r="D93" s="48">
        <v>1129</v>
      </c>
    </row>
    <row r="94" spans="1:4" ht="21" customHeight="1">
      <c r="A94" s="55">
        <v>84</v>
      </c>
      <c r="B94" s="120">
        <v>1999</v>
      </c>
      <c r="C94" s="48">
        <v>718</v>
      </c>
      <c r="D94" s="48">
        <v>1281</v>
      </c>
    </row>
    <row r="95" spans="1:4" ht="21" customHeight="1">
      <c r="A95" s="55">
        <v>85</v>
      </c>
      <c r="B95" s="120">
        <v>1847</v>
      </c>
      <c r="C95" s="48">
        <v>661</v>
      </c>
      <c r="D95" s="48">
        <v>1186</v>
      </c>
    </row>
    <row r="96" spans="1:4" ht="21" customHeight="1">
      <c r="A96" s="55">
        <v>86</v>
      </c>
      <c r="B96" s="120">
        <v>1880</v>
      </c>
      <c r="C96" s="48">
        <v>658</v>
      </c>
      <c r="D96" s="48">
        <v>1222</v>
      </c>
    </row>
    <row r="97" spans="1:4" ht="21" customHeight="1">
      <c r="A97" s="55">
        <v>87</v>
      </c>
      <c r="B97" s="120">
        <v>1545</v>
      </c>
      <c r="C97" s="48">
        <v>523</v>
      </c>
      <c r="D97" s="48">
        <v>1022</v>
      </c>
    </row>
    <row r="98" spans="1:4" ht="21" customHeight="1">
      <c r="A98" s="55">
        <v>88</v>
      </c>
      <c r="B98" s="120">
        <v>1420</v>
      </c>
      <c r="C98" s="48">
        <v>448</v>
      </c>
      <c r="D98" s="48">
        <v>972</v>
      </c>
    </row>
    <row r="99" spans="1:4" ht="21" customHeight="1">
      <c r="A99" s="55">
        <v>89</v>
      </c>
      <c r="B99" s="120">
        <v>1287</v>
      </c>
      <c r="C99" s="48">
        <v>425</v>
      </c>
      <c r="D99" s="48">
        <v>862</v>
      </c>
    </row>
    <row r="100" spans="1:4" ht="21" customHeight="1">
      <c r="A100" s="55">
        <v>90</v>
      </c>
      <c r="B100" s="120">
        <v>1111</v>
      </c>
      <c r="C100" s="48">
        <v>351</v>
      </c>
      <c r="D100" s="48">
        <v>760</v>
      </c>
    </row>
    <row r="101" spans="1:4" ht="21" customHeight="1">
      <c r="A101" s="55">
        <v>91</v>
      </c>
      <c r="B101" s="120">
        <v>946</v>
      </c>
      <c r="C101" s="48">
        <v>274</v>
      </c>
      <c r="D101" s="48">
        <v>672</v>
      </c>
    </row>
    <row r="102" spans="1:4" ht="21" customHeight="1">
      <c r="A102" s="55">
        <v>92</v>
      </c>
      <c r="B102" s="120">
        <v>756</v>
      </c>
      <c r="C102" s="48">
        <v>193</v>
      </c>
      <c r="D102" s="48">
        <v>563</v>
      </c>
    </row>
    <row r="103" spans="1:4" ht="21" customHeight="1">
      <c r="A103" s="55">
        <v>93</v>
      </c>
      <c r="B103" s="120">
        <v>647</v>
      </c>
      <c r="C103" s="48">
        <v>135</v>
      </c>
      <c r="D103" s="48">
        <v>512</v>
      </c>
    </row>
    <row r="104" spans="1:4" ht="21" customHeight="1">
      <c r="A104" s="55">
        <v>94</v>
      </c>
      <c r="B104" s="120">
        <v>533</v>
      </c>
      <c r="C104" s="48">
        <v>138</v>
      </c>
      <c r="D104" s="48">
        <v>395</v>
      </c>
    </row>
    <row r="105" spans="1:4" ht="21" customHeight="1">
      <c r="A105" s="55">
        <v>95</v>
      </c>
      <c r="B105" s="120">
        <v>395</v>
      </c>
      <c r="C105" s="48">
        <v>91</v>
      </c>
      <c r="D105" s="48">
        <v>304</v>
      </c>
    </row>
    <row r="106" spans="1:4" ht="21" customHeight="1">
      <c r="A106" s="55">
        <v>96</v>
      </c>
      <c r="B106" s="120">
        <v>319</v>
      </c>
      <c r="C106" s="48">
        <v>56</v>
      </c>
      <c r="D106" s="48">
        <v>263</v>
      </c>
    </row>
    <row r="107" spans="1:4" ht="21" customHeight="1">
      <c r="A107" s="55">
        <v>97</v>
      </c>
      <c r="B107" s="120">
        <v>238</v>
      </c>
      <c r="C107" s="48">
        <v>48</v>
      </c>
      <c r="D107" s="48">
        <v>190</v>
      </c>
    </row>
    <row r="108" spans="1:4" ht="21" customHeight="1">
      <c r="A108" s="55">
        <v>98</v>
      </c>
      <c r="B108" s="120">
        <v>150</v>
      </c>
      <c r="C108" s="48">
        <v>25</v>
      </c>
      <c r="D108" s="48">
        <v>125</v>
      </c>
    </row>
    <row r="109" spans="1:4" ht="21" customHeight="1">
      <c r="A109" s="55">
        <v>99</v>
      </c>
      <c r="B109" s="120">
        <v>120</v>
      </c>
      <c r="C109" s="48">
        <v>23</v>
      </c>
      <c r="D109" s="48">
        <v>97</v>
      </c>
    </row>
    <row r="110" spans="1:4" ht="21" customHeight="1">
      <c r="A110" s="55">
        <v>100</v>
      </c>
      <c r="B110" s="120">
        <v>63</v>
      </c>
      <c r="C110" s="48">
        <v>10</v>
      </c>
      <c r="D110" s="48">
        <v>53</v>
      </c>
    </row>
    <row r="111" spans="1:4" ht="21" customHeight="1">
      <c r="A111" s="55">
        <v>101</v>
      </c>
      <c r="B111" s="120">
        <v>59</v>
      </c>
      <c r="C111" s="48">
        <v>10</v>
      </c>
      <c r="D111" s="48">
        <v>49</v>
      </c>
    </row>
    <row r="112" spans="1:4" ht="21" customHeight="1">
      <c r="A112" s="55">
        <v>102</v>
      </c>
      <c r="B112" s="120">
        <v>30</v>
      </c>
      <c r="C112" s="48">
        <v>3</v>
      </c>
      <c r="D112" s="48">
        <v>27</v>
      </c>
    </row>
    <row r="113" spans="1:4" ht="21" customHeight="1">
      <c r="A113" s="55">
        <v>103</v>
      </c>
      <c r="B113" s="120">
        <v>13</v>
      </c>
      <c r="C113" s="48">
        <v>2</v>
      </c>
      <c r="D113" s="48">
        <v>11</v>
      </c>
    </row>
    <row r="114" spans="1:4" ht="21" customHeight="1">
      <c r="A114" s="55">
        <v>104</v>
      </c>
      <c r="B114" s="120">
        <v>8</v>
      </c>
      <c r="C114" s="48">
        <v>0</v>
      </c>
      <c r="D114" s="48">
        <v>8</v>
      </c>
    </row>
    <row r="115" spans="1:4" ht="21" customHeight="1">
      <c r="A115" s="55">
        <v>105</v>
      </c>
      <c r="B115" s="120">
        <v>15</v>
      </c>
      <c r="C115" s="48">
        <v>2</v>
      </c>
      <c r="D115" s="48">
        <v>13</v>
      </c>
    </row>
    <row r="116" spans="1:4" ht="21" customHeight="1">
      <c r="A116" s="55">
        <v>106</v>
      </c>
      <c r="B116" s="120">
        <v>2</v>
      </c>
      <c r="C116" s="48">
        <v>0</v>
      </c>
      <c r="D116" s="48">
        <v>2</v>
      </c>
    </row>
    <row r="117" spans="1:4" ht="21" customHeight="1">
      <c r="A117" s="55">
        <v>107</v>
      </c>
      <c r="B117" s="120">
        <v>2</v>
      </c>
      <c r="C117" s="48">
        <v>0</v>
      </c>
      <c r="D117" s="48">
        <v>2</v>
      </c>
    </row>
    <row r="118" spans="1:4" ht="21" customHeight="1">
      <c r="A118" s="55">
        <v>108</v>
      </c>
      <c r="B118" s="120">
        <v>0</v>
      </c>
      <c r="C118" s="48">
        <v>0</v>
      </c>
      <c r="D118" s="48">
        <v>0</v>
      </c>
    </row>
    <row r="119" spans="1:4" ht="21" customHeight="1">
      <c r="A119" s="55">
        <v>109</v>
      </c>
      <c r="B119" s="120">
        <v>0</v>
      </c>
      <c r="C119" s="48">
        <v>0</v>
      </c>
      <c r="D119" s="48">
        <v>0</v>
      </c>
    </row>
    <row r="120" spans="1:4" ht="21" customHeight="1">
      <c r="A120" s="165">
        <v>110</v>
      </c>
      <c r="B120" s="167">
        <v>0</v>
      </c>
      <c r="C120" s="169">
        <v>0</v>
      </c>
      <c r="D120" s="169">
        <v>0</v>
      </c>
    </row>
    <row r="121" spans="1:4" ht="21" customHeight="1">
      <c r="A121" s="44" t="s">
        <v>3901</v>
      </c>
    </row>
    <row r="122" spans="1:4" ht="21" customHeight="1">
      <c r="A122" s="44" t="s">
        <v>10</v>
      </c>
    </row>
  </sheetData>
  <phoneticPr fontId="30"/>
  <pageMargins left="0.23622047244094488" right="0.23622047244094488" top="0.15748031496062992" bottom="0.15748031496062992" header="0.31496062992125984" footer="0"/>
  <pageSetup paperSize="9" scale="35" fitToWidth="1" fitToHeight="1" orientation="portrait" usePrinterDefaults="1" r:id="rId1"/>
  <headerFooter>
    <oddHeader>&amp;C&amp;F</oddHead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sheetPr>
    <pageSetUpPr fitToPage="1"/>
  </sheetPr>
  <dimension ref="A1:G55"/>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24"/>
  </cols>
  <sheetData>
    <row r="1" spans="1:7" ht="21" customHeight="1">
      <c r="A1" s="28" t="str">
        <f>HYPERLINK("#"&amp;"目次"&amp;"!a1","目次へ")</f>
        <v>目次へ</v>
      </c>
    </row>
    <row r="2" spans="1:7" s="26" customFormat="1" ht="21" customHeight="1">
      <c r="A2" s="531" t="str">
        <f>"９７．"&amp;目次!E100</f>
        <v>９７．休日歯科診療実施状況（平成27～令和2年度）</v>
      </c>
      <c r="B2" s="188"/>
      <c r="C2" s="188"/>
      <c r="D2" s="188"/>
      <c r="E2" s="188"/>
      <c r="F2" s="188"/>
      <c r="G2" s="188"/>
    </row>
    <row r="3" spans="1:7" s="26" customFormat="1" ht="21" customHeight="1">
      <c r="A3" s="143" t="s">
        <v>2554</v>
      </c>
      <c r="B3" s="387" t="s">
        <v>3010</v>
      </c>
      <c r="C3" s="387" t="s">
        <v>4036</v>
      </c>
      <c r="D3" s="106" t="s">
        <v>1596</v>
      </c>
      <c r="E3" s="115"/>
      <c r="F3" s="115"/>
    </row>
    <row r="4" spans="1:7" s="26" customFormat="1" ht="36" customHeight="1">
      <c r="A4" s="144"/>
      <c r="B4" s="236"/>
      <c r="C4" s="312"/>
      <c r="D4" s="160" t="s">
        <v>308</v>
      </c>
      <c r="E4" s="261" t="s">
        <v>3753</v>
      </c>
      <c r="F4" s="261" t="s">
        <v>1623</v>
      </c>
    </row>
    <row r="5" spans="1:7" s="26" customFormat="1" ht="21" customHeight="1">
      <c r="A5" s="32" t="s">
        <v>1259</v>
      </c>
      <c r="B5" s="120">
        <v>23</v>
      </c>
      <c r="C5" s="48">
        <v>49</v>
      </c>
      <c r="D5" s="48">
        <v>313</v>
      </c>
      <c r="E5" s="48">
        <v>313</v>
      </c>
      <c r="F5" s="48" t="s">
        <v>134</v>
      </c>
    </row>
    <row r="6" spans="1:7" s="26" customFormat="1" ht="21" customHeight="1">
      <c r="A6" s="32">
        <v>28</v>
      </c>
      <c r="B6" s="120">
        <v>22</v>
      </c>
      <c r="C6" s="48">
        <v>47</v>
      </c>
      <c r="D6" s="48">
        <v>283</v>
      </c>
      <c r="E6" s="48">
        <v>283</v>
      </c>
      <c r="F6" s="48" t="s">
        <v>134</v>
      </c>
    </row>
    <row r="7" spans="1:7" s="26" customFormat="1" ht="21" customHeight="1">
      <c r="A7" s="32">
        <v>29</v>
      </c>
      <c r="B7" s="120">
        <v>23</v>
      </c>
      <c r="C7" s="48">
        <v>49</v>
      </c>
      <c r="D7" s="48">
        <v>288</v>
      </c>
      <c r="E7" s="48">
        <v>288</v>
      </c>
      <c r="F7" s="48" t="s">
        <v>134</v>
      </c>
    </row>
    <row r="8" spans="1:7" s="26" customFormat="1" ht="21" customHeight="1">
      <c r="A8" s="32">
        <v>30</v>
      </c>
      <c r="B8" s="120">
        <v>22</v>
      </c>
      <c r="C8" s="48">
        <v>47</v>
      </c>
      <c r="D8" s="48">
        <v>276</v>
      </c>
      <c r="E8" s="48">
        <v>276</v>
      </c>
      <c r="F8" s="48" t="s">
        <v>134</v>
      </c>
    </row>
    <row r="9" spans="1:7" ht="21" customHeight="1">
      <c r="A9" s="34">
        <v>31</v>
      </c>
      <c r="B9" s="120">
        <v>26</v>
      </c>
      <c r="C9" s="49">
        <v>55</v>
      </c>
      <c r="D9" s="49">
        <v>393</v>
      </c>
      <c r="E9" s="49">
        <v>393</v>
      </c>
      <c r="F9" s="49" t="s">
        <v>134</v>
      </c>
    </row>
    <row r="10" spans="1:7" s="26" customFormat="1" ht="21" customHeight="1">
      <c r="A10" s="118" t="s">
        <v>4521</v>
      </c>
      <c r="B10" s="121">
        <v>22</v>
      </c>
      <c r="C10" s="124">
        <v>47</v>
      </c>
      <c r="D10" s="124">
        <v>264</v>
      </c>
      <c r="E10" s="124">
        <v>264</v>
      </c>
      <c r="F10" s="124" t="s">
        <v>134</v>
      </c>
    </row>
    <row r="11" spans="1:7" s="26" customFormat="1" ht="21" customHeight="1">
      <c r="A11" s="69" t="s">
        <v>2898</v>
      </c>
    </row>
    <row r="12" spans="1:7" s="26" customFormat="1" ht="21" customHeight="1"/>
    <row r="13" spans="1:7" s="27" customFormat="1" ht="21" customHeight="1"/>
    <row r="14" spans="1:7" s="26" customFormat="1" ht="21" customHeight="1"/>
    <row r="15" spans="1:7" s="26" customFormat="1" ht="21" customHeight="1"/>
    <row r="16" spans="1:7" s="26" customFormat="1" ht="21" customHeight="1"/>
    <row r="17" s="26" customFormat="1" ht="21" customHeight="1"/>
    <row r="18" s="26" customFormat="1" ht="21" customHeight="1"/>
    <row r="19" s="26" customFormat="1" ht="21" customHeight="1"/>
    <row r="20" s="26" customFormat="1" ht="21" customHeight="1"/>
    <row r="21" s="26" customFormat="1" ht="21" customHeight="1"/>
    <row r="22" s="26" customFormat="1" ht="21" customHeight="1"/>
    <row r="23" s="26" customFormat="1" ht="21" customHeight="1"/>
    <row r="24" s="26" customFormat="1" ht="21" customHeight="1"/>
    <row r="25" s="26" customFormat="1" ht="21" customHeight="1"/>
    <row r="26" s="26" customFormat="1" ht="21" customHeight="1"/>
    <row r="27" s="26" customFormat="1" ht="21" customHeight="1"/>
    <row r="28" s="26" customFormat="1" ht="21" customHeight="1"/>
    <row r="29" s="26" customFormat="1" ht="21" customHeight="1"/>
    <row r="30" s="26" customFormat="1" ht="21" customHeight="1"/>
    <row r="31" s="26" customFormat="1" ht="21" customHeight="1"/>
    <row r="32" s="26" customFormat="1" ht="21" customHeight="1"/>
    <row r="33" s="26" customFormat="1" ht="21" customHeight="1"/>
    <row r="34" s="26" customFormat="1" ht="21" customHeight="1"/>
    <row r="35" s="26" customFormat="1" ht="21" customHeight="1"/>
    <row r="36" s="26" customFormat="1" ht="21" customHeight="1"/>
    <row r="37" s="27" customFormat="1" ht="21" customHeight="1"/>
    <row r="38" s="26" customFormat="1" ht="21" customHeight="1"/>
    <row r="39" s="26" customFormat="1" ht="21" customHeight="1"/>
    <row r="40" s="26" customFormat="1" ht="21" customHeight="1"/>
    <row r="41" s="26" customFormat="1" ht="21" customHeight="1"/>
    <row r="42" s="26" customFormat="1" ht="21" customHeight="1"/>
    <row r="43" s="26" customFormat="1" ht="21" customHeight="1"/>
    <row r="44" s="26" customFormat="1" ht="21" customHeight="1"/>
    <row r="45" s="26" customFormat="1" ht="21" customHeight="1"/>
    <row r="46" s="26" customFormat="1" ht="21" customHeight="1"/>
    <row r="47" s="26" customFormat="1" ht="21" customHeight="1"/>
    <row r="48" s="26" customFormat="1" ht="21" customHeight="1"/>
    <row r="49" s="26" customFormat="1" ht="21" customHeight="1"/>
    <row r="50" s="26" customFormat="1" ht="21" customHeight="1"/>
    <row r="51" s="26" customFormat="1" ht="21" customHeight="1"/>
    <row r="52" s="26" customFormat="1" ht="21" customHeight="1"/>
    <row r="53" s="26" customFormat="1" ht="21" customHeight="1"/>
    <row r="54" s="26" customFormat="1" ht="21" customHeight="1"/>
    <row r="55" s="26" customFormat="1" ht="21" customHeight="1"/>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sheetPr>
    <pageSetUpPr fitToPage="1"/>
  </sheetPr>
  <dimension ref="A1:J8"/>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4"/>
    <col min="2" max="9" width="15.625" style="24" customWidth="1"/>
    <col min="10" max="16384" width="18.625" style="24"/>
  </cols>
  <sheetData>
    <row r="1" spans="1:10" ht="21" customHeight="1">
      <c r="A1" s="28" t="str">
        <f>HYPERLINK("#"&amp;"目次"&amp;"!a1","目次へ")</f>
        <v>目次へ</v>
      </c>
    </row>
    <row r="2" spans="1:10" ht="21" customHeight="1">
      <c r="A2" s="97" t="str">
        <f>"９８．"&amp;目次!E101</f>
        <v>９８．病院・一般診療所病床数（令和元年10月1日）</v>
      </c>
    </row>
    <row r="3" spans="1:10" ht="21" customHeight="1">
      <c r="A3" s="383"/>
      <c r="B3" s="177" t="s">
        <v>464</v>
      </c>
      <c r="C3" s="177"/>
      <c r="D3" s="177"/>
      <c r="E3" s="177"/>
      <c r="F3" s="177"/>
      <c r="G3" s="177"/>
      <c r="H3" s="177"/>
      <c r="I3" s="152" t="s">
        <v>3019</v>
      </c>
      <c r="J3" s="26"/>
    </row>
    <row r="4" spans="1:10" ht="21" customHeight="1">
      <c r="A4" s="443"/>
      <c r="B4" s="336" t="s">
        <v>704</v>
      </c>
      <c r="C4" s="336" t="s">
        <v>2194</v>
      </c>
      <c r="D4" s="231" t="s">
        <v>3018</v>
      </c>
      <c r="E4" s="231"/>
      <c r="F4" s="336" t="s">
        <v>3017</v>
      </c>
      <c r="G4" s="336" t="s">
        <v>3016</v>
      </c>
      <c r="H4" s="336" t="s">
        <v>2643</v>
      </c>
      <c r="I4" s="264"/>
      <c r="J4" s="26"/>
    </row>
    <row r="5" spans="1:10" ht="21" customHeight="1">
      <c r="A5" s="198"/>
      <c r="B5" s="236"/>
      <c r="C5" s="236"/>
      <c r="D5" s="137" t="s">
        <v>3015</v>
      </c>
      <c r="E5" s="137" t="s">
        <v>3014</v>
      </c>
      <c r="F5" s="236"/>
      <c r="G5" s="236"/>
      <c r="H5" s="236"/>
      <c r="I5" s="207"/>
      <c r="J5" s="26"/>
    </row>
    <row r="6" spans="1:10" ht="24" customHeight="1">
      <c r="A6" s="558" t="s">
        <v>459</v>
      </c>
      <c r="B6" s="40">
        <v>1797</v>
      </c>
      <c r="C6" s="48" t="s">
        <v>4324</v>
      </c>
      <c r="D6" s="59" t="s">
        <v>4324</v>
      </c>
      <c r="E6" s="48" t="s">
        <v>4324</v>
      </c>
      <c r="F6" s="48" t="s">
        <v>4324</v>
      </c>
      <c r="G6" s="48">
        <v>413</v>
      </c>
      <c r="H6" s="48">
        <v>1384</v>
      </c>
      <c r="I6" s="48">
        <v>58</v>
      </c>
      <c r="J6" s="26"/>
    </row>
    <row r="7" spans="1:10" ht="24" customHeight="1">
      <c r="A7" s="559" t="s">
        <v>4101</v>
      </c>
      <c r="B7" s="560">
        <v>536.5</v>
      </c>
      <c r="C7" s="226" t="s">
        <v>4324</v>
      </c>
      <c r="D7" s="226" t="s">
        <v>4324</v>
      </c>
      <c r="E7" s="226" t="s">
        <v>4324</v>
      </c>
      <c r="F7" s="226" t="s">
        <v>4324</v>
      </c>
      <c r="G7" s="226">
        <v>123.3</v>
      </c>
      <c r="H7" s="226">
        <v>413.2</v>
      </c>
      <c r="I7" s="226">
        <v>17.3</v>
      </c>
      <c r="J7" s="26"/>
    </row>
    <row r="8" spans="1:10" ht="21" customHeight="1">
      <c r="A8" s="44" t="s">
        <v>3760</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sheetPr>
    <pageSetUpPr fitToPage="1"/>
  </sheetPr>
  <dimension ref="A1:E7"/>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4"/>
  </cols>
  <sheetData>
    <row r="1" spans="1:5" ht="21" customHeight="1">
      <c r="A1" s="28" t="str">
        <f>HYPERLINK("#"&amp;"目次"&amp;"!a1","目次へ")</f>
        <v>目次へ</v>
      </c>
    </row>
    <row r="2" spans="1:5" ht="21" customHeight="1">
      <c r="A2" s="97" t="str">
        <f>"９９．"&amp;目次!E102</f>
        <v>９９．医師･歯科医師・薬剤師数（平成30年12月31日）</v>
      </c>
    </row>
    <row r="3" spans="1:5" ht="21" customHeight="1">
      <c r="A3" s="399"/>
      <c r="B3" s="177" t="s">
        <v>2450</v>
      </c>
      <c r="C3" s="177" t="s">
        <v>251</v>
      </c>
      <c r="D3" s="106" t="s">
        <v>1400</v>
      </c>
      <c r="E3" s="26"/>
    </row>
    <row r="4" spans="1:5" ht="21" customHeight="1">
      <c r="A4" s="558" t="s">
        <v>3013</v>
      </c>
      <c r="B4" s="40">
        <v>653</v>
      </c>
      <c r="C4" s="59">
        <v>337</v>
      </c>
      <c r="D4" s="59">
        <v>774</v>
      </c>
      <c r="E4" s="26"/>
    </row>
    <row r="5" spans="1:5" ht="21" customHeight="1">
      <c r="A5" s="406" t="s">
        <v>2203</v>
      </c>
      <c r="B5" s="561">
        <v>196.9</v>
      </c>
      <c r="C5" s="226">
        <v>101.6</v>
      </c>
      <c r="D5" s="226">
        <v>233.4</v>
      </c>
      <c r="E5" s="26"/>
    </row>
    <row r="6" spans="1:5" ht="21" customHeight="1">
      <c r="A6" s="69" t="s">
        <v>717</v>
      </c>
    </row>
    <row r="7" spans="1:5" ht="21" customHeight="1">
      <c r="A7" s="69" t="s">
        <v>3760</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sheetPr>
    <pageSetUpPr fitToPage="1"/>
  </sheetPr>
  <dimension ref="A1:C11"/>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4"/>
  </cols>
  <sheetData>
    <row r="1" spans="1:3" ht="21" customHeight="1">
      <c r="A1" s="28" t="str">
        <f>HYPERLINK("#"&amp;"目次"&amp;"!a1","目次へ")</f>
        <v>目次へ</v>
      </c>
    </row>
    <row r="2" spans="1:3" ht="21" customHeight="1">
      <c r="A2" s="97" t="str">
        <f>"１００．"&amp;目次!E103</f>
        <v>１００．死亡数及び死亡率の推移（平成27～令和2年）</v>
      </c>
    </row>
    <row r="3" spans="1:3" ht="21" customHeight="1">
      <c r="A3" s="208" t="s">
        <v>715</v>
      </c>
      <c r="B3" s="562" t="s">
        <v>3012</v>
      </c>
      <c r="C3" s="404" t="s">
        <v>782</v>
      </c>
    </row>
    <row r="4" spans="1:3" ht="21" customHeight="1">
      <c r="A4" s="32" t="s">
        <v>4030</v>
      </c>
      <c r="B4" s="120">
        <v>2711</v>
      </c>
      <c r="C4" s="73">
        <v>8.5</v>
      </c>
    </row>
    <row r="5" spans="1:3" ht="21" customHeight="1">
      <c r="A5" s="32">
        <v>28</v>
      </c>
      <c r="B5" s="120">
        <v>2617</v>
      </c>
      <c r="C5" s="73">
        <v>7.9</v>
      </c>
    </row>
    <row r="6" spans="1:3" ht="21" customHeight="1">
      <c r="A6" s="32">
        <v>29</v>
      </c>
      <c r="B6" s="120">
        <v>2686</v>
      </c>
      <c r="C6" s="73">
        <v>8</v>
      </c>
    </row>
    <row r="7" spans="1:3" ht="21" customHeight="1">
      <c r="A7" s="34">
        <v>30</v>
      </c>
      <c r="B7" s="120">
        <v>2737</v>
      </c>
      <c r="C7" s="73">
        <v>8.3000000000000007</v>
      </c>
    </row>
    <row r="8" spans="1:3" ht="21" customHeight="1">
      <c r="A8" s="34" t="s">
        <v>4318</v>
      </c>
      <c r="B8" s="120">
        <v>2794</v>
      </c>
      <c r="C8" s="74">
        <v>8.3344768132110705</v>
      </c>
    </row>
    <row r="9" spans="1:3" ht="21" customHeight="1">
      <c r="A9" s="118">
        <v>2</v>
      </c>
      <c r="B9" s="497">
        <v>2783</v>
      </c>
      <c r="C9" s="206">
        <v>8.1</v>
      </c>
    </row>
    <row r="10" spans="1:3" ht="21" customHeight="1">
      <c r="A10" s="44" t="s">
        <v>2149</v>
      </c>
    </row>
    <row r="11" spans="1:3" ht="21" customHeight="1">
      <c r="A11" s="69" t="s">
        <v>2898</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sheetPr>
    <pageSetUpPr fitToPage="1"/>
  </sheetPr>
  <dimension ref="A1:H10"/>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4"/>
  </cols>
  <sheetData>
    <row r="1" spans="1:8" ht="21" customHeight="1">
      <c r="A1" s="28" t="str">
        <f>HYPERLINK("#"&amp;"目次"&amp;"!a1","目次へ")</f>
        <v>目次へ</v>
      </c>
    </row>
    <row r="2" spans="1:8" ht="21" customHeight="1">
      <c r="A2" s="97" t="str">
        <f>"１０１．"&amp;目次!E104</f>
        <v>１０１．死因に占めるがん･心疾患･老衰・脳血管疾患・肺炎・自殺・コロナウイルス感染の割合（人口10万人対死亡率）の推移（平成27～令和2年）</v>
      </c>
      <c r="D2" s="83"/>
      <c r="E2" s="83"/>
      <c r="F2" s="83"/>
    </row>
    <row r="3" spans="1:8" ht="21" customHeight="1">
      <c r="A3" s="208" t="s">
        <v>715</v>
      </c>
      <c r="B3" s="106" t="s">
        <v>2571</v>
      </c>
      <c r="C3" s="211" t="s">
        <v>2975</v>
      </c>
      <c r="D3" s="157" t="s">
        <v>4598</v>
      </c>
      <c r="E3" s="157" t="s">
        <v>1969</v>
      </c>
      <c r="F3" s="134" t="s">
        <v>4679</v>
      </c>
      <c r="G3" s="106" t="s">
        <v>3011</v>
      </c>
      <c r="H3" s="106" t="s">
        <v>3134</v>
      </c>
    </row>
    <row r="4" spans="1:8" ht="21" customHeight="1">
      <c r="A4" s="32" t="s">
        <v>4030</v>
      </c>
      <c r="B4" s="564">
        <v>239.4</v>
      </c>
      <c r="C4" s="484">
        <v>123.2</v>
      </c>
      <c r="D4" s="484">
        <v>59</v>
      </c>
      <c r="E4" s="484">
        <v>56.3</v>
      </c>
      <c r="F4" s="484">
        <v>69.400000000000006</v>
      </c>
      <c r="G4" s="484">
        <v>20.2</v>
      </c>
      <c r="H4" s="49" t="s">
        <v>134</v>
      </c>
    </row>
    <row r="5" spans="1:8" ht="21" customHeight="1">
      <c r="A5" s="32">
        <v>28</v>
      </c>
      <c r="B5" s="564">
        <v>229.2</v>
      </c>
      <c r="C5" s="484">
        <v>125.4</v>
      </c>
      <c r="D5" s="484">
        <v>49.6</v>
      </c>
      <c r="E5" s="484">
        <v>59</v>
      </c>
      <c r="F5" s="484">
        <v>57.2</v>
      </c>
      <c r="G5" s="484">
        <v>18.399999999999999</v>
      </c>
      <c r="H5" s="49" t="s">
        <v>134</v>
      </c>
    </row>
    <row r="6" spans="1:8" ht="21" customHeight="1">
      <c r="A6" s="32">
        <v>29</v>
      </c>
      <c r="B6" s="564">
        <v>214.1</v>
      </c>
      <c r="C6" s="484">
        <v>121.7</v>
      </c>
      <c r="D6" s="484">
        <v>59.9</v>
      </c>
      <c r="E6" s="484">
        <v>62</v>
      </c>
      <c r="F6" s="484">
        <v>56.1</v>
      </c>
      <c r="G6" s="484">
        <v>14.6</v>
      </c>
      <c r="H6" s="49" t="s">
        <v>134</v>
      </c>
    </row>
    <row r="7" spans="1:8" ht="21" customHeight="1">
      <c r="A7" s="34">
        <v>30</v>
      </c>
      <c r="B7" s="564">
        <v>222.1</v>
      </c>
      <c r="C7" s="484">
        <v>125.1</v>
      </c>
      <c r="D7" s="484">
        <v>64.8</v>
      </c>
      <c r="E7" s="484">
        <v>60.9</v>
      </c>
      <c r="F7" s="484">
        <v>54.1</v>
      </c>
      <c r="G7" s="484">
        <v>16.899999999999999</v>
      </c>
      <c r="H7" s="49" t="s">
        <v>134</v>
      </c>
    </row>
    <row r="8" spans="1:8" ht="21" customHeight="1">
      <c r="A8" s="34" t="s">
        <v>4318</v>
      </c>
      <c r="B8" s="564">
        <v>223.4</v>
      </c>
      <c r="C8" s="485">
        <v>133.6</v>
      </c>
      <c r="D8" s="485">
        <v>71</v>
      </c>
      <c r="E8" s="485">
        <v>55.3</v>
      </c>
      <c r="F8" s="485">
        <v>48.2</v>
      </c>
      <c r="G8" s="485">
        <v>9.6</v>
      </c>
      <c r="H8" s="49" t="s">
        <v>134</v>
      </c>
    </row>
    <row r="9" spans="1:8" s="479" customFormat="1" ht="21" customHeight="1">
      <c r="A9" s="118">
        <v>2</v>
      </c>
      <c r="B9" s="565">
        <v>224.8</v>
      </c>
      <c r="C9" s="486">
        <v>127.4</v>
      </c>
      <c r="D9" s="486" t="s">
        <v>4698</v>
      </c>
      <c r="E9" s="486">
        <v>59</v>
      </c>
      <c r="F9" s="486">
        <v>35.4</v>
      </c>
      <c r="G9" s="486">
        <v>17.2</v>
      </c>
      <c r="H9" s="566">
        <v>6.4</v>
      </c>
    </row>
    <row r="10" spans="1:8" ht="21" customHeight="1">
      <c r="A10" s="563" t="s">
        <v>2898</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sheetPr>
    <pageSetUpPr fitToPage="1"/>
  </sheetPr>
  <dimension ref="A1:H19"/>
  <sheetViews>
    <sheetView zoomScaleSheetLayoutView="80" workbookViewId="0">
      <pane xSplit="2" ySplit="3" topLeftCell="C4" activePane="bottomRight" state="frozen"/>
      <selection pane="topRight"/>
      <selection pane="bottomLeft"/>
      <selection pane="bottomRight"/>
    </sheetView>
  </sheetViews>
  <sheetFormatPr defaultColWidth="18.625" defaultRowHeight="21" customHeight="1"/>
  <cols>
    <col min="1" max="1" width="25.625" style="24" customWidth="1"/>
    <col min="2" max="16384" width="18.625" style="24"/>
  </cols>
  <sheetData>
    <row r="1" spans="1:8" ht="21" customHeight="1">
      <c r="A1" s="28" t="str">
        <f>HYPERLINK("#"&amp;"目次"&amp;"!a1","目次へ")</f>
        <v>目次へ</v>
      </c>
    </row>
    <row r="2" spans="1:8" ht="21" customHeight="1">
      <c r="A2" s="97" t="str">
        <f>"１０２．"&amp;目次!E105</f>
        <v>１０２．区民健診の対象者数，受診者数，受診率の推移（平成27～令和2年度）</v>
      </c>
      <c r="B2" s="83"/>
      <c r="C2" s="83"/>
      <c r="D2" s="83"/>
      <c r="E2" s="83"/>
      <c r="F2" s="83"/>
      <c r="G2" s="83"/>
    </row>
    <row r="3" spans="1:8" ht="21" customHeight="1">
      <c r="A3" s="399"/>
      <c r="B3" s="569"/>
      <c r="C3" s="211" t="s">
        <v>2327</v>
      </c>
      <c r="D3" s="189" t="s">
        <v>4246</v>
      </c>
      <c r="E3" s="189" t="s">
        <v>4335</v>
      </c>
      <c r="F3" s="152" t="s">
        <v>295</v>
      </c>
      <c r="G3" s="211" t="s">
        <v>2179</v>
      </c>
      <c r="H3" s="214" t="s">
        <v>4520</v>
      </c>
    </row>
    <row r="4" spans="1:8" ht="21" customHeight="1">
      <c r="A4" s="567"/>
      <c r="B4" s="570" t="s">
        <v>3020</v>
      </c>
      <c r="C4" s="59">
        <v>60580</v>
      </c>
      <c r="D4" s="48">
        <v>58925</v>
      </c>
      <c r="E4" s="48">
        <v>56516</v>
      </c>
      <c r="F4" s="48">
        <v>54225</v>
      </c>
      <c r="G4" s="48">
        <v>53125</v>
      </c>
      <c r="H4" s="168">
        <v>50954</v>
      </c>
    </row>
    <row r="5" spans="1:8" ht="21" customHeight="1">
      <c r="A5" s="85" t="s">
        <v>1914</v>
      </c>
      <c r="B5" s="571" t="s">
        <v>2590</v>
      </c>
      <c r="C5" s="48">
        <v>21676</v>
      </c>
      <c r="D5" s="48">
        <v>20401</v>
      </c>
      <c r="E5" s="48">
        <v>20477</v>
      </c>
      <c r="F5" s="48">
        <v>20668</v>
      </c>
      <c r="G5" s="48">
        <v>19408</v>
      </c>
      <c r="H5" s="168">
        <v>16702</v>
      </c>
    </row>
    <row r="6" spans="1:8" ht="21" customHeight="1">
      <c r="A6" s="85"/>
      <c r="B6" s="571" t="s">
        <v>2728</v>
      </c>
      <c r="C6" s="574">
        <v>0.35799999999999998</v>
      </c>
      <c r="D6" s="574">
        <v>0.34599999999999997</v>
      </c>
      <c r="E6" s="574">
        <v>0.36199999999999999</v>
      </c>
      <c r="F6" s="574">
        <v>0.38100000000000001</v>
      </c>
      <c r="G6" s="574">
        <v>0.36499999999999999</v>
      </c>
      <c r="H6" s="576">
        <v>0.32800000000000001</v>
      </c>
    </row>
    <row r="7" spans="1:8" ht="21" customHeight="1">
      <c r="A7" s="567"/>
      <c r="B7" s="570" t="s">
        <v>3020</v>
      </c>
      <c r="C7" s="48">
        <v>32627</v>
      </c>
      <c r="D7" s="48">
        <v>33136</v>
      </c>
      <c r="E7" s="48">
        <v>34052</v>
      </c>
      <c r="F7" s="48">
        <v>34597</v>
      </c>
      <c r="G7" s="48">
        <v>35185</v>
      </c>
      <c r="H7" s="168">
        <v>34701</v>
      </c>
    </row>
    <row r="8" spans="1:8" ht="21" customHeight="1">
      <c r="A8" s="85" t="s">
        <v>2430</v>
      </c>
      <c r="B8" s="571" t="s">
        <v>2590</v>
      </c>
      <c r="C8" s="48">
        <v>15343</v>
      </c>
      <c r="D8" s="48">
        <v>15431</v>
      </c>
      <c r="E8" s="48">
        <v>15797</v>
      </c>
      <c r="F8" s="48">
        <v>15942</v>
      </c>
      <c r="G8" s="48">
        <v>15832</v>
      </c>
      <c r="H8" s="168">
        <v>14957</v>
      </c>
    </row>
    <row r="9" spans="1:8" ht="21" customHeight="1">
      <c r="A9" s="568"/>
      <c r="B9" s="572" t="s">
        <v>2728</v>
      </c>
      <c r="C9" s="574">
        <v>0.47</v>
      </c>
      <c r="D9" s="574">
        <v>0.46600000000000003</v>
      </c>
      <c r="E9" s="574">
        <v>0.46400000000000002</v>
      </c>
      <c r="F9" s="574">
        <v>0.46100000000000002</v>
      </c>
      <c r="G9" s="574">
        <v>0.45</v>
      </c>
      <c r="H9" s="576">
        <v>0.43099999999999999</v>
      </c>
    </row>
    <row r="10" spans="1:8" ht="21" customHeight="1">
      <c r="A10" s="567"/>
      <c r="B10" s="571" t="s">
        <v>3020</v>
      </c>
      <c r="C10" s="48">
        <v>32253</v>
      </c>
      <c r="D10" s="48">
        <v>35238</v>
      </c>
      <c r="E10" s="48">
        <v>35333</v>
      </c>
      <c r="F10" s="48">
        <v>35328</v>
      </c>
      <c r="G10" s="48">
        <v>35586</v>
      </c>
      <c r="H10" s="168">
        <v>35401</v>
      </c>
    </row>
    <row r="11" spans="1:8" ht="21" customHeight="1">
      <c r="A11" s="85" t="s">
        <v>3123</v>
      </c>
      <c r="B11" s="571" t="s">
        <v>2590</v>
      </c>
      <c r="C11" s="48">
        <v>1637</v>
      </c>
      <c r="D11" s="48">
        <v>1612</v>
      </c>
      <c r="E11" s="48">
        <v>1572</v>
      </c>
      <c r="F11" s="48">
        <v>1535</v>
      </c>
      <c r="G11" s="48">
        <v>1735</v>
      </c>
      <c r="H11" s="168">
        <v>1598</v>
      </c>
    </row>
    <row r="12" spans="1:8" ht="21" customHeight="1">
      <c r="A12" s="568"/>
      <c r="B12" s="571" t="s">
        <v>2728</v>
      </c>
      <c r="C12" s="574">
        <v>4.5999999999999999e-002</v>
      </c>
      <c r="D12" s="574">
        <v>4.5999999999999999e-002</v>
      </c>
      <c r="E12" s="574">
        <v>4.3999999999999997e-002</v>
      </c>
      <c r="F12" s="574">
        <v>4.2999999999999997e-002</v>
      </c>
      <c r="G12" s="574">
        <v>4.9000000000000002e-002</v>
      </c>
      <c r="H12" s="576">
        <v>4.4999999999999998e-002</v>
      </c>
    </row>
    <row r="13" spans="1:8" ht="21" customHeight="1">
      <c r="A13" s="567"/>
      <c r="B13" s="570" t="s">
        <v>3020</v>
      </c>
      <c r="C13" s="48">
        <v>9154</v>
      </c>
      <c r="D13" s="48">
        <v>12595</v>
      </c>
      <c r="E13" s="48">
        <v>12796</v>
      </c>
      <c r="F13" s="48">
        <v>12984</v>
      </c>
      <c r="G13" s="48">
        <v>13138</v>
      </c>
      <c r="H13" s="168">
        <v>12909</v>
      </c>
    </row>
    <row r="14" spans="1:8" ht="21" customHeight="1">
      <c r="A14" s="85" t="s">
        <v>3718</v>
      </c>
      <c r="B14" s="571" t="s">
        <v>2590</v>
      </c>
      <c r="C14" s="48">
        <v>1118</v>
      </c>
      <c r="D14" s="48">
        <v>1619</v>
      </c>
      <c r="E14" s="48">
        <v>1599</v>
      </c>
      <c r="F14" s="48">
        <v>1270</v>
      </c>
      <c r="G14" s="48">
        <v>1134</v>
      </c>
      <c r="H14" s="168">
        <v>1048</v>
      </c>
    </row>
    <row r="15" spans="1:8" ht="21" customHeight="1">
      <c r="A15" s="568"/>
      <c r="B15" s="572" t="s">
        <v>2728</v>
      </c>
      <c r="C15" s="574">
        <v>0.122</v>
      </c>
      <c r="D15" s="574">
        <v>0.129</v>
      </c>
      <c r="E15" s="574">
        <v>0.125</v>
      </c>
      <c r="F15" s="574">
        <v>9.8000000000000004e-002</v>
      </c>
      <c r="G15" s="574">
        <v>8.5999999999999993e-002</v>
      </c>
      <c r="H15" s="576">
        <v>8.1000000000000003e-002</v>
      </c>
    </row>
    <row r="16" spans="1:8" ht="21" customHeight="1">
      <c r="A16" s="567"/>
      <c r="B16" s="571" t="s">
        <v>3020</v>
      </c>
      <c r="C16" s="48">
        <v>153010</v>
      </c>
      <c r="D16" s="48">
        <v>155119</v>
      </c>
      <c r="E16" s="48">
        <v>171053</v>
      </c>
      <c r="F16" s="48">
        <v>172079</v>
      </c>
      <c r="G16" s="48">
        <v>173980</v>
      </c>
      <c r="H16" s="168">
        <v>175786</v>
      </c>
    </row>
    <row r="17" spans="1:8" ht="21" customHeight="1">
      <c r="A17" s="85" t="s">
        <v>2047</v>
      </c>
      <c r="B17" s="571" t="s">
        <v>2590</v>
      </c>
      <c r="C17" s="48">
        <v>2909</v>
      </c>
      <c r="D17" s="48">
        <v>3217</v>
      </c>
      <c r="E17" s="48">
        <v>3160</v>
      </c>
      <c r="F17" s="48">
        <v>4099</v>
      </c>
      <c r="G17" s="48">
        <v>4798</v>
      </c>
      <c r="H17" s="168">
        <v>5775</v>
      </c>
    </row>
    <row r="18" spans="1:8" ht="21" customHeight="1">
      <c r="A18" s="225"/>
      <c r="B18" s="573" t="s">
        <v>2728</v>
      </c>
      <c r="C18" s="575">
        <v>1.9e-002</v>
      </c>
      <c r="D18" s="575">
        <v>2.1000000000000001e-002</v>
      </c>
      <c r="E18" s="575">
        <v>1.7999999999999999e-002</v>
      </c>
      <c r="F18" s="575">
        <v>2.4e-002</v>
      </c>
      <c r="G18" s="575">
        <v>2.7999999999999997e-002</v>
      </c>
      <c r="H18" s="446">
        <v>3.3000000000000002e-002</v>
      </c>
    </row>
    <row r="19" spans="1:8" ht="21" customHeight="1">
      <c r="A19" s="44" t="s">
        <v>3680</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sheetPr>
    <pageSetUpPr fitToPage="1"/>
  </sheetPr>
  <dimension ref="A1:H25"/>
  <sheetViews>
    <sheetView zoomScaleSheetLayoutView="80" workbookViewId="0">
      <pane xSplit="2" ySplit="3" topLeftCell="C4" activePane="bottomRight" state="frozen"/>
      <selection pane="topRight"/>
      <selection pane="bottomLeft"/>
      <selection pane="bottomRight"/>
    </sheetView>
  </sheetViews>
  <sheetFormatPr defaultColWidth="18.625" defaultRowHeight="21" customHeight="1"/>
  <cols>
    <col min="1" max="1" width="25.625" style="24" customWidth="1"/>
    <col min="2" max="16384" width="18.625" style="24"/>
  </cols>
  <sheetData>
    <row r="1" spans="1:8" ht="21" customHeight="1">
      <c r="A1" s="28" t="str">
        <f>HYPERLINK("#"&amp;"目次"&amp;"!a1","目次へ")</f>
        <v>目次へ</v>
      </c>
    </row>
    <row r="2" spans="1:8" ht="21" customHeight="1">
      <c r="A2" s="97" t="str">
        <f>"１０３．"&amp;目次!E106</f>
        <v>１０３．各種がん検診受診状況の推移（平成27～令和2年度）</v>
      </c>
      <c r="B2" s="83"/>
      <c r="C2" s="83"/>
      <c r="D2" s="83"/>
      <c r="E2" s="83"/>
      <c r="F2" s="83"/>
      <c r="G2" s="83"/>
    </row>
    <row r="3" spans="1:8" ht="21" customHeight="1">
      <c r="A3" s="399"/>
      <c r="B3" s="569"/>
      <c r="C3" s="211" t="s">
        <v>2327</v>
      </c>
      <c r="D3" s="189" t="s">
        <v>4246</v>
      </c>
      <c r="E3" s="189" t="s">
        <v>4335</v>
      </c>
      <c r="F3" s="211" t="s">
        <v>295</v>
      </c>
      <c r="G3" s="211" t="s">
        <v>2179</v>
      </c>
      <c r="H3" s="214" t="s">
        <v>4520</v>
      </c>
    </row>
    <row r="4" spans="1:8" ht="21" customHeight="1">
      <c r="A4" s="567"/>
      <c r="B4" s="570" t="s">
        <v>3020</v>
      </c>
      <c r="C4" s="48">
        <v>98705</v>
      </c>
      <c r="D4" s="48">
        <v>100161</v>
      </c>
      <c r="E4" s="48">
        <v>101308</v>
      </c>
      <c r="F4" s="48">
        <v>103254</v>
      </c>
      <c r="G4" s="48">
        <v>104582</v>
      </c>
      <c r="H4" s="168">
        <v>94236</v>
      </c>
    </row>
    <row r="5" spans="1:8" ht="21" customHeight="1">
      <c r="A5" s="577" t="s">
        <v>4699</v>
      </c>
      <c r="B5" s="571" t="s">
        <v>2590</v>
      </c>
      <c r="C5" s="48">
        <v>4118</v>
      </c>
      <c r="D5" s="48">
        <v>3201</v>
      </c>
      <c r="E5" s="48">
        <v>3354</v>
      </c>
      <c r="F5" s="48">
        <v>1419</v>
      </c>
      <c r="G5" s="48">
        <v>3229</v>
      </c>
      <c r="H5" s="168">
        <v>2017</v>
      </c>
    </row>
    <row r="6" spans="1:8" ht="21" customHeight="1">
      <c r="A6" s="568" t="s">
        <v>3726</v>
      </c>
      <c r="B6" s="571" t="s">
        <v>2728</v>
      </c>
      <c r="C6" s="445">
        <v>4.2000000000000003e-002</v>
      </c>
      <c r="D6" s="445">
        <v>7.2999999999999995e-002</v>
      </c>
      <c r="E6" s="445">
        <v>6.5000000000000002e-002</v>
      </c>
      <c r="F6" s="445">
        <v>4.5999999999999999e-002</v>
      </c>
      <c r="G6" s="445">
        <v>4.4999999999999998e-002</v>
      </c>
      <c r="H6" s="578">
        <v>5.5999999999999994e-002</v>
      </c>
    </row>
    <row r="7" spans="1:8" ht="21" customHeight="1">
      <c r="A7" s="567"/>
      <c r="B7" s="570" t="s">
        <v>3020</v>
      </c>
      <c r="C7" s="48">
        <v>31844</v>
      </c>
      <c r="D7" s="48">
        <v>32209</v>
      </c>
      <c r="E7" s="48">
        <v>33944</v>
      </c>
      <c r="F7" s="48">
        <v>30792</v>
      </c>
      <c r="G7" s="48">
        <v>29381</v>
      </c>
      <c r="H7" s="168" t="s">
        <v>134</v>
      </c>
    </row>
    <row r="8" spans="1:8" ht="21" customHeight="1">
      <c r="A8" s="85" t="s">
        <v>2818</v>
      </c>
      <c r="B8" s="571" t="s">
        <v>2590</v>
      </c>
      <c r="C8" s="48">
        <v>6524</v>
      </c>
      <c r="D8" s="48">
        <v>6211</v>
      </c>
      <c r="E8" s="48">
        <v>6296</v>
      </c>
      <c r="F8" s="48">
        <v>3856</v>
      </c>
      <c r="G8" s="48">
        <v>4931</v>
      </c>
      <c r="H8" s="168">
        <v>6063</v>
      </c>
    </row>
    <row r="9" spans="1:8" ht="21" customHeight="1">
      <c r="A9" s="568"/>
      <c r="B9" s="572" t="s">
        <v>2728</v>
      </c>
      <c r="C9" s="445">
        <v>0.20499999999999999</v>
      </c>
      <c r="D9" s="445">
        <v>0.193</v>
      </c>
      <c r="E9" s="445">
        <v>0.185</v>
      </c>
      <c r="F9" s="445">
        <v>0.125</v>
      </c>
      <c r="G9" s="445">
        <v>0.16800000000000001</v>
      </c>
      <c r="H9" s="168" t="s">
        <v>134</v>
      </c>
    </row>
    <row r="10" spans="1:8" ht="21" customHeight="1">
      <c r="A10" s="567"/>
      <c r="B10" s="571" t="s">
        <v>3020</v>
      </c>
      <c r="C10" s="48">
        <v>92632</v>
      </c>
      <c r="D10" s="48">
        <v>93937</v>
      </c>
      <c r="E10" s="48">
        <v>94772</v>
      </c>
      <c r="F10" s="48">
        <v>95483</v>
      </c>
      <c r="G10" s="48">
        <v>96583</v>
      </c>
      <c r="H10" s="168">
        <v>83494</v>
      </c>
    </row>
    <row r="11" spans="1:8" ht="21" customHeight="1">
      <c r="A11" s="85" t="s">
        <v>978</v>
      </c>
      <c r="B11" s="571" t="s">
        <v>2590</v>
      </c>
      <c r="C11" s="48">
        <v>9100</v>
      </c>
      <c r="D11" s="48">
        <v>8742</v>
      </c>
      <c r="E11" s="48">
        <v>8297</v>
      </c>
      <c r="F11" s="48">
        <v>9941</v>
      </c>
      <c r="G11" s="48">
        <v>8604</v>
      </c>
      <c r="H11" s="168">
        <v>8324</v>
      </c>
    </row>
    <row r="12" spans="1:8" ht="21" customHeight="1">
      <c r="A12" s="568"/>
      <c r="B12" s="571" t="s">
        <v>2728</v>
      </c>
      <c r="C12" s="445">
        <v>0.19400000000000001</v>
      </c>
      <c r="D12" s="445">
        <v>0.19</v>
      </c>
      <c r="E12" s="445">
        <v>0.18</v>
      </c>
      <c r="F12" s="445">
        <v>0.191</v>
      </c>
      <c r="G12" s="445">
        <v>0.192</v>
      </c>
      <c r="H12" s="578">
        <v>0.20300000000000001</v>
      </c>
    </row>
    <row r="13" spans="1:8" ht="21" customHeight="1">
      <c r="A13" s="567"/>
      <c r="B13" s="570" t="s">
        <v>3020</v>
      </c>
      <c r="C13" s="48">
        <v>58364</v>
      </c>
      <c r="D13" s="48">
        <v>59028</v>
      </c>
      <c r="E13" s="48">
        <v>59572</v>
      </c>
      <c r="F13" s="48">
        <v>60069</v>
      </c>
      <c r="G13" s="48">
        <v>60612</v>
      </c>
      <c r="H13" s="168">
        <v>55036</v>
      </c>
    </row>
    <row r="14" spans="1:8" ht="21" customHeight="1">
      <c r="A14" s="85" t="s">
        <v>3719</v>
      </c>
      <c r="B14" s="571" t="s">
        <v>2590</v>
      </c>
      <c r="C14" s="48">
        <v>7863</v>
      </c>
      <c r="D14" s="48">
        <v>7462</v>
      </c>
      <c r="E14" s="48">
        <v>7408</v>
      </c>
      <c r="F14" s="48">
        <v>6974</v>
      </c>
      <c r="G14" s="48">
        <v>7332</v>
      </c>
      <c r="H14" s="168">
        <v>5094</v>
      </c>
    </row>
    <row r="15" spans="1:8" ht="21" customHeight="1">
      <c r="A15" s="568"/>
      <c r="B15" s="572" t="s">
        <v>2728</v>
      </c>
      <c r="C15" s="445">
        <v>0.247</v>
      </c>
      <c r="D15" s="445">
        <v>0.26</v>
      </c>
      <c r="E15" s="445">
        <v>0.25</v>
      </c>
      <c r="F15" s="445">
        <v>0.23899999999999999</v>
      </c>
      <c r="G15" s="445">
        <v>0.23599999999999999</v>
      </c>
      <c r="H15" s="578">
        <v>0.22600000000000001</v>
      </c>
    </row>
    <row r="16" spans="1:8" ht="21" customHeight="1">
      <c r="A16" s="567"/>
      <c r="B16" s="571" t="s">
        <v>3020</v>
      </c>
      <c r="C16" s="48">
        <v>58364</v>
      </c>
      <c r="D16" s="48">
        <v>59028</v>
      </c>
      <c r="E16" s="48">
        <v>59572</v>
      </c>
      <c r="F16" s="48">
        <v>60069</v>
      </c>
      <c r="G16" s="48">
        <v>60612</v>
      </c>
      <c r="H16" s="168">
        <v>55036</v>
      </c>
    </row>
    <row r="17" spans="1:8" ht="21" customHeight="1">
      <c r="A17" s="85" t="s">
        <v>3721</v>
      </c>
      <c r="B17" s="571" t="s">
        <v>2590</v>
      </c>
      <c r="C17" s="48">
        <v>6851</v>
      </c>
      <c r="D17" s="48">
        <v>6632</v>
      </c>
      <c r="E17" s="48">
        <v>6464</v>
      </c>
      <c r="F17" s="48">
        <v>6006</v>
      </c>
      <c r="G17" s="48">
        <v>6476</v>
      </c>
      <c r="H17" s="168">
        <v>4419</v>
      </c>
    </row>
    <row r="18" spans="1:8" ht="21" customHeight="1">
      <c r="A18" s="568"/>
      <c r="B18" s="571" t="s">
        <v>2728</v>
      </c>
      <c r="C18" s="445">
        <v>0.215</v>
      </c>
      <c r="D18" s="445">
        <v>0.22800000000000001</v>
      </c>
      <c r="E18" s="445">
        <v>0.22</v>
      </c>
      <c r="F18" s="445">
        <v>0.20799999999999999</v>
      </c>
      <c r="G18" s="445">
        <v>0.20599999999999999</v>
      </c>
      <c r="H18" s="578">
        <v>0.19800000000000001</v>
      </c>
    </row>
    <row r="19" spans="1:8" ht="21" customHeight="1">
      <c r="A19" s="567"/>
      <c r="B19" s="571" t="s">
        <v>3020</v>
      </c>
      <c r="C19" s="48">
        <v>105658</v>
      </c>
      <c r="D19" s="48">
        <v>107217</v>
      </c>
      <c r="E19" s="48">
        <v>108444</v>
      </c>
      <c r="F19" s="48">
        <v>109586</v>
      </c>
      <c r="G19" s="48">
        <v>110996</v>
      </c>
      <c r="H19" s="168">
        <v>99832</v>
      </c>
    </row>
    <row r="20" spans="1:8" ht="21" customHeight="1">
      <c r="A20" s="85" t="s">
        <v>3723</v>
      </c>
      <c r="B20" s="571" t="s">
        <v>2590</v>
      </c>
      <c r="C20" s="48">
        <v>32462</v>
      </c>
      <c r="D20" s="48">
        <v>31157</v>
      </c>
      <c r="E20" s="48">
        <v>30819</v>
      </c>
      <c r="F20" s="48">
        <v>30392</v>
      </c>
      <c r="G20" s="48">
        <v>29183</v>
      </c>
      <c r="H20" s="168">
        <v>26167</v>
      </c>
    </row>
    <row r="21" spans="1:8" ht="21" customHeight="1">
      <c r="A21" s="225"/>
      <c r="B21" s="573" t="s">
        <v>2728</v>
      </c>
      <c r="C21" s="575">
        <v>0.307</v>
      </c>
      <c r="D21" s="575">
        <v>0.29099999999999998</v>
      </c>
      <c r="E21" s="575">
        <v>0.28399999999999997</v>
      </c>
      <c r="F21" s="575">
        <v>0.27700000000000002</v>
      </c>
      <c r="G21" s="575">
        <v>0.26300000000000001</v>
      </c>
      <c r="H21" s="446">
        <v>0.26200000000000001</v>
      </c>
    </row>
    <row r="22" spans="1:8" ht="21" customHeight="1">
      <c r="A22" s="44" t="s">
        <v>1021</v>
      </c>
    </row>
    <row r="23" spans="1:8" ht="21" customHeight="1">
      <c r="A23" s="44" t="s">
        <v>3375</v>
      </c>
    </row>
    <row r="24" spans="1:8" ht="21" customHeight="1">
      <c r="A24" s="44" t="s">
        <v>3230</v>
      </c>
    </row>
    <row r="25" spans="1:8" ht="21" customHeight="1">
      <c r="A25" s="44" t="s">
        <v>3912</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sheetPr>
    <pageSetUpPr fitToPage="1"/>
  </sheetPr>
  <dimension ref="A1:H28"/>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 width="25.625" style="24" customWidth="1"/>
    <col min="2" max="6" width="18.625" style="24"/>
    <col min="7" max="7" width="18.625" style="25"/>
    <col min="8" max="16384" width="18.625" style="24"/>
  </cols>
  <sheetData>
    <row r="1" spans="1:8" ht="21" customHeight="1">
      <c r="A1" s="28" t="str">
        <f>HYPERLINK("#"&amp;"目次"&amp;"!a1","目次へ")</f>
        <v>目次へ</v>
      </c>
    </row>
    <row r="2" spans="1:8" ht="21" customHeight="1">
      <c r="A2" s="97" t="str">
        <f>"１０４．"&amp;目次!E107</f>
        <v>１０４．環境衛生関係施設数･食品衛生営業施設数（平成28～令和3年）</v>
      </c>
      <c r="B2" s="97"/>
      <c r="C2" s="97"/>
      <c r="D2" s="161"/>
      <c r="E2" s="161"/>
      <c r="F2" s="161"/>
      <c r="G2" s="161" t="s">
        <v>649</v>
      </c>
      <c r="H2" s="45"/>
    </row>
    <row r="3" spans="1:8" ht="21" customHeight="1">
      <c r="A3" s="208" t="s">
        <v>3217</v>
      </c>
      <c r="B3" s="189" t="s">
        <v>4195</v>
      </c>
      <c r="C3" s="189" t="s">
        <v>1705</v>
      </c>
      <c r="D3" s="211" t="s">
        <v>4390</v>
      </c>
      <c r="E3" s="211" t="s">
        <v>3882</v>
      </c>
      <c r="F3" s="579" t="s">
        <v>4433</v>
      </c>
      <c r="G3" s="579" t="s">
        <v>4553</v>
      </c>
    </row>
    <row r="4" spans="1:8" s="25" customFormat="1" ht="21" customHeight="1">
      <c r="A4" s="27" t="s">
        <v>3037</v>
      </c>
      <c r="B4" s="166">
        <v>11904</v>
      </c>
      <c r="C4" s="168">
        <v>11852</v>
      </c>
      <c r="D4" s="168">
        <v>11769</v>
      </c>
      <c r="E4" s="201">
        <v>11799</v>
      </c>
      <c r="F4" s="24">
        <v>11657</v>
      </c>
      <c r="G4" s="25">
        <v>11721</v>
      </c>
    </row>
    <row r="5" spans="1:8" ht="21" customHeight="1">
      <c r="A5" s="26" t="s">
        <v>3035</v>
      </c>
      <c r="B5" s="120">
        <v>213</v>
      </c>
      <c r="C5" s="48">
        <v>211</v>
      </c>
      <c r="D5" s="48">
        <v>212</v>
      </c>
      <c r="E5" s="49">
        <v>213</v>
      </c>
      <c r="F5" s="24">
        <v>205</v>
      </c>
      <c r="G5" s="25">
        <v>200</v>
      </c>
    </row>
    <row r="6" spans="1:8" ht="21" customHeight="1">
      <c r="A6" s="26" t="s">
        <v>3033</v>
      </c>
      <c r="B6" s="120">
        <v>506</v>
      </c>
      <c r="C6" s="48">
        <v>517</v>
      </c>
      <c r="D6" s="48">
        <v>526</v>
      </c>
      <c r="E6" s="49">
        <v>539</v>
      </c>
      <c r="F6" s="24">
        <v>521</v>
      </c>
      <c r="G6" s="25">
        <v>528</v>
      </c>
    </row>
    <row r="7" spans="1:8" ht="21" customHeight="1">
      <c r="A7" s="26" t="s">
        <v>3032</v>
      </c>
      <c r="B7" s="120">
        <v>313</v>
      </c>
      <c r="C7" s="48">
        <v>310</v>
      </c>
      <c r="D7" s="48">
        <v>300</v>
      </c>
      <c r="E7" s="49">
        <v>295</v>
      </c>
      <c r="F7" s="24">
        <v>262</v>
      </c>
      <c r="G7" s="25">
        <v>264</v>
      </c>
    </row>
    <row r="8" spans="1:8" ht="21" customHeight="1">
      <c r="A8" s="26" t="s">
        <v>3030</v>
      </c>
      <c r="B8" s="120">
        <v>9</v>
      </c>
      <c r="C8" s="48">
        <v>13</v>
      </c>
      <c r="D8" s="48">
        <v>16</v>
      </c>
      <c r="E8" s="49">
        <v>47</v>
      </c>
      <c r="F8" s="24">
        <v>87</v>
      </c>
      <c r="G8" s="25">
        <v>103</v>
      </c>
    </row>
    <row r="9" spans="1:8" ht="21" customHeight="1">
      <c r="A9" s="26" t="s">
        <v>2467</v>
      </c>
      <c r="B9" s="120">
        <v>38</v>
      </c>
      <c r="C9" s="48">
        <v>37</v>
      </c>
      <c r="D9" s="48">
        <v>36</v>
      </c>
      <c r="E9" s="49">
        <v>37</v>
      </c>
      <c r="F9" s="24">
        <v>36</v>
      </c>
      <c r="G9" s="25">
        <v>36</v>
      </c>
    </row>
    <row r="10" spans="1:8" ht="21" customHeight="1">
      <c r="A10" s="26" t="s">
        <v>2299</v>
      </c>
      <c r="B10" s="120">
        <v>56</v>
      </c>
      <c r="C10" s="48">
        <v>56</v>
      </c>
      <c r="D10" s="48">
        <v>54</v>
      </c>
      <c r="E10" s="49">
        <v>53</v>
      </c>
      <c r="F10" s="24">
        <v>52</v>
      </c>
      <c r="G10" s="25">
        <v>52</v>
      </c>
    </row>
    <row r="11" spans="1:8" ht="21" customHeight="1">
      <c r="A11" s="26" t="s">
        <v>2006</v>
      </c>
      <c r="B11" s="120">
        <v>2698</v>
      </c>
      <c r="C11" s="48">
        <v>2652</v>
      </c>
      <c r="D11" s="48">
        <v>2586</v>
      </c>
      <c r="E11" s="49">
        <v>2546</v>
      </c>
      <c r="F11" s="24">
        <v>2503</v>
      </c>
      <c r="G11" s="25">
        <v>2458</v>
      </c>
    </row>
    <row r="12" spans="1:8" ht="21" customHeight="1">
      <c r="A12" s="444" t="s">
        <v>3629</v>
      </c>
      <c r="B12" s="120">
        <v>2305</v>
      </c>
      <c r="C12" s="48">
        <v>2263</v>
      </c>
      <c r="D12" s="48">
        <v>2203</v>
      </c>
      <c r="E12" s="49">
        <v>2167</v>
      </c>
      <c r="F12" s="24">
        <v>2129</v>
      </c>
      <c r="G12" s="25">
        <v>2093</v>
      </c>
    </row>
    <row r="13" spans="1:8" ht="21" customHeight="1">
      <c r="A13" s="26" t="s">
        <v>3027</v>
      </c>
      <c r="B13" s="120">
        <v>45</v>
      </c>
      <c r="C13" s="48">
        <v>44</v>
      </c>
      <c r="D13" s="48">
        <v>44</v>
      </c>
      <c r="E13" s="49">
        <v>44</v>
      </c>
      <c r="F13" s="24">
        <v>44</v>
      </c>
      <c r="G13" s="25">
        <v>44</v>
      </c>
    </row>
    <row r="14" spans="1:8" ht="21" customHeight="1">
      <c r="A14" s="26" t="s">
        <v>489</v>
      </c>
      <c r="B14" s="120">
        <v>76</v>
      </c>
      <c r="C14" s="48">
        <v>78</v>
      </c>
      <c r="D14" s="48">
        <v>79</v>
      </c>
      <c r="E14" s="49">
        <v>79</v>
      </c>
      <c r="F14" s="24">
        <v>80</v>
      </c>
      <c r="G14" s="25">
        <v>82</v>
      </c>
    </row>
    <row r="15" spans="1:8" ht="21" customHeight="1">
      <c r="A15" s="26" t="s">
        <v>3339</v>
      </c>
      <c r="B15" s="120">
        <v>101</v>
      </c>
      <c r="C15" s="48">
        <v>107</v>
      </c>
      <c r="D15" s="48">
        <v>110</v>
      </c>
      <c r="E15" s="49">
        <v>115</v>
      </c>
      <c r="F15" s="24">
        <v>120</v>
      </c>
      <c r="G15" s="25">
        <v>128</v>
      </c>
    </row>
    <row r="16" spans="1:8" ht="21" customHeight="1">
      <c r="A16" s="26" t="s">
        <v>3026</v>
      </c>
      <c r="B16" s="120">
        <v>9</v>
      </c>
      <c r="C16" s="48">
        <v>9</v>
      </c>
      <c r="D16" s="48">
        <v>9</v>
      </c>
      <c r="E16" s="49">
        <v>9</v>
      </c>
      <c r="F16" s="24">
        <v>9</v>
      </c>
      <c r="G16" s="25">
        <v>9</v>
      </c>
    </row>
    <row r="17" spans="1:7" ht="21" customHeight="1">
      <c r="A17" s="26" t="s">
        <v>2973</v>
      </c>
      <c r="B17" s="120">
        <v>12</v>
      </c>
      <c r="C17" s="48">
        <v>12</v>
      </c>
      <c r="D17" s="48">
        <v>12</v>
      </c>
      <c r="E17" s="49">
        <v>12</v>
      </c>
      <c r="F17" s="24">
        <v>12</v>
      </c>
      <c r="G17" s="25">
        <v>12</v>
      </c>
    </row>
    <row r="18" spans="1:7" ht="21" customHeight="1">
      <c r="A18" s="26" t="s">
        <v>2401</v>
      </c>
      <c r="B18" s="120">
        <v>3751</v>
      </c>
      <c r="C18" s="48">
        <v>3789</v>
      </c>
      <c r="D18" s="48">
        <v>3778</v>
      </c>
      <c r="E18" s="49">
        <v>3817</v>
      </c>
      <c r="F18" s="24">
        <v>3803</v>
      </c>
      <c r="G18" s="25">
        <v>3843</v>
      </c>
    </row>
    <row r="19" spans="1:7" ht="21" customHeight="1">
      <c r="A19" s="26" t="s">
        <v>3025</v>
      </c>
      <c r="B19" s="120">
        <v>281</v>
      </c>
      <c r="C19" s="48">
        <v>266</v>
      </c>
      <c r="D19" s="48">
        <v>256</v>
      </c>
      <c r="E19" s="49">
        <v>240</v>
      </c>
      <c r="F19" s="24">
        <v>243</v>
      </c>
      <c r="G19" s="25">
        <v>224</v>
      </c>
    </row>
    <row r="20" spans="1:7" ht="21" customHeight="1">
      <c r="A20" s="26" t="s">
        <v>3023</v>
      </c>
      <c r="B20" s="120">
        <v>1</v>
      </c>
      <c r="C20" s="48">
        <v>1</v>
      </c>
      <c r="D20" s="48">
        <v>1</v>
      </c>
      <c r="E20" s="49">
        <v>1</v>
      </c>
      <c r="F20" s="24">
        <v>1</v>
      </c>
      <c r="G20" s="25">
        <v>1</v>
      </c>
    </row>
    <row r="21" spans="1:7" ht="21" customHeight="1">
      <c r="A21" s="26" t="s">
        <v>3022</v>
      </c>
      <c r="B21" s="120">
        <v>286</v>
      </c>
      <c r="C21" s="48">
        <v>290</v>
      </c>
      <c r="D21" s="48">
        <v>301</v>
      </c>
      <c r="E21" s="49">
        <v>306</v>
      </c>
      <c r="F21" s="24">
        <v>294</v>
      </c>
      <c r="G21" s="25">
        <v>322</v>
      </c>
    </row>
    <row r="22" spans="1:7" ht="21" customHeight="1">
      <c r="A22" s="26" t="s">
        <v>2666</v>
      </c>
      <c r="B22" s="120">
        <v>277</v>
      </c>
      <c r="C22" s="48">
        <v>283</v>
      </c>
      <c r="D22" s="48">
        <v>294</v>
      </c>
      <c r="E22" s="49">
        <v>297</v>
      </c>
      <c r="F22" s="24">
        <v>285</v>
      </c>
      <c r="G22" s="25">
        <v>304</v>
      </c>
    </row>
    <row r="23" spans="1:7" ht="21" customHeight="1">
      <c r="A23" s="26" t="s">
        <v>1525</v>
      </c>
      <c r="B23" s="120">
        <v>472</v>
      </c>
      <c r="C23" s="48">
        <v>465</v>
      </c>
      <c r="D23" s="48">
        <v>461</v>
      </c>
      <c r="E23" s="49">
        <v>468</v>
      </c>
      <c r="F23" s="24">
        <v>460</v>
      </c>
      <c r="G23" s="25">
        <v>455</v>
      </c>
    </row>
    <row r="24" spans="1:7" ht="21" customHeight="1">
      <c r="A24" s="26" t="s">
        <v>3021</v>
      </c>
      <c r="B24" s="120">
        <v>431</v>
      </c>
      <c r="C24" s="48">
        <v>424</v>
      </c>
      <c r="D24" s="48">
        <v>466</v>
      </c>
      <c r="E24" s="49">
        <v>490</v>
      </c>
      <c r="F24" s="24">
        <v>487</v>
      </c>
      <c r="G24" s="25">
        <v>539</v>
      </c>
    </row>
    <row r="25" spans="1:7" ht="21" customHeight="1">
      <c r="A25" s="26" t="s">
        <v>2237</v>
      </c>
      <c r="B25" s="120">
        <v>19</v>
      </c>
      <c r="C25" s="48">
        <v>20</v>
      </c>
      <c r="D25" s="48">
        <v>20</v>
      </c>
      <c r="E25" s="49">
        <v>19</v>
      </c>
      <c r="F25" s="24">
        <v>20</v>
      </c>
      <c r="G25" s="25">
        <v>20</v>
      </c>
    </row>
    <row r="26" spans="1:7" ht="21" customHeight="1">
      <c r="A26" s="83" t="s">
        <v>2104</v>
      </c>
      <c r="B26" s="167">
        <v>5</v>
      </c>
      <c r="C26" s="169">
        <v>5</v>
      </c>
      <c r="D26" s="169">
        <v>5</v>
      </c>
      <c r="E26" s="169">
        <v>5</v>
      </c>
      <c r="F26" s="83">
        <v>4</v>
      </c>
      <c r="G26" s="155">
        <v>4</v>
      </c>
    </row>
    <row r="27" spans="1:7" ht="21" customHeight="1">
      <c r="A27" s="24" t="s">
        <v>591</v>
      </c>
      <c r="D27" s="26"/>
      <c r="G27" s="24"/>
    </row>
    <row r="28" spans="1:7" ht="21" customHeight="1">
      <c r="D28" s="25"/>
      <c r="E28" s="25"/>
      <c r="G28" s="24"/>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sheetPr>
    <pageSetUpPr fitToPage="1"/>
  </sheetPr>
  <dimension ref="A1:AT40"/>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6384" width="18.625" style="24"/>
  </cols>
  <sheetData>
    <row r="1" spans="1:46" ht="21" customHeight="1">
      <c r="A1" s="28" t="str">
        <f>HYPERLINK("#"&amp;"目次"&amp;"!a1","目次へ")</f>
        <v>目次へ</v>
      </c>
    </row>
    <row r="2" spans="1:46" ht="21" customHeight="1">
      <c r="A2" s="97" t="str">
        <f>"１０５．"&amp;目次!E108</f>
        <v>１０５．認可保育施設等の施設数･園児数の推移（平成28～令和3年）</v>
      </c>
      <c r="B2" s="45"/>
      <c r="C2" s="45"/>
      <c r="D2" s="45"/>
      <c r="E2" s="45"/>
      <c r="F2" s="45"/>
      <c r="G2" s="219" t="s">
        <v>2370</v>
      </c>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row>
    <row r="3" spans="1:46" ht="21" customHeight="1">
      <c r="A3" s="44" t="s">
        <v>1717</v>
      </c>
      <c r="B3" s="45"/>
      <c r="C3" s="45"/>
      <c r="D3" s="45"/>
      <c r="E3" s="45"/>
      <c r="F3" s="45"/>
      <c r="G3" s="590"/>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row>
    <row r="4" spans="1:46" ht="21" customHeight="1">
      <c r="A4" s="143" t="s">
        <v>345</v>
      </c>
      <c r="B4" s="177" t="s">
        <v>308</v>
      </c>
      <c r="C4" s="106"/>
      <c r="D4" s="106" t="s">
        <v>1654</v>
      </c>
      <c r="E4" s="98"/>
      <c r="F4" s="106" t="s">
        <v>2053</v>
      </c>
      <c r="G4" s="98"/>
    </row>
    <row r="5" spans="1:46" ht="21" customHeight="1">
      <c r="A5" s="144"/>
      <c r="B5" s="137" t="s">
        <v>1965</v>
      </c>
      <c r="C5" s="148" t="s">
        <v>1158</v>
      </c>
      <c r="D5" s="148" t="s">
        <v>1965</v>
      </c>
      <c r="E5" s="137" t="s">
        <v>1158</v>
      </c>
      <c r="F5" s="148" t="s">
        <v>1965</v>
      </c>
      <c r="G5" s="148" t="s">
        <v>1158</v>
      </c>
    </row>
    <row r="6" spans="1:46" ht="21" customHeight="1">
      <c r="A6" s="32" t="s">
        <v>4010</v>
      </c>
      <c r="B6" s="120">
        <v>41</v>
      </c>
      <c r="C6" s="48">
        <v>3958</v>
      </c>
      <c r="D6" s="48">
        <v>21</v>
      </c>
      <c r="E6" s="48">
        <v>1999</v>
      </c>
      <c r="F6" s="48">
        <v>20</v>
      </c>
      <c r="G6" s="48">
        <v>1959</v>
      </c>
    </row>
    <row r="7" spans="1:46" ht="21" customHeight="1">
      <c r="A7" s="32">
        <v>29</v>
      </c>
      <c r="B7" s="120">
        <v>50</v>
      </c>
      <c r="C7" s="48">
        <v>4399</v>
      </c>
      <c r="D7" s="48">
        <v>20</v>
      </c>
      <c r="E7" s="48">
        <v>1902</v>
      </c>
      <c r="F7" s="48">
        <v>30</v>
      </c>
      <c r="G7" s="48">
        <v>2497</v>
      </c>
    </row>
    <row r="8" spans="1:46" ht="21" customHeight="1">
      <c r="A8" s="32">
        <v>30</v>
      </c>
      <c r="B8" s="120">
        <v>55</v>
      </c>
      <c r="C8" s="48">
        <v>4728</v>
      </c>
      <c r="D8" s="48">
        <v>20</v>
      </c>
      <c r="E8" s="48">
        <v>1896</v>
      </c>
      <c r="F8" s="48">
        <v>35</v>
      </c>
      <c r="G8" s="48">
        <v>2832</v>
      </c>
    </row>
    <row r="9" spans="1:46" ht="21" customHeight="1">
      <c r="A9" s="34">
        <v>31</v>
      </c>
      <c r="B9" s="120">
        <v>60</v>
      </c>
      <c r="C9" s="49">
        <v>5060</v>
      </c>
      <c r="D9" s="49">
        <v>19</v>
      </c>
      <c r="E9" s="49">
        <v>1823</v>
      </c>
      <c r="F9" s="49">
        <v>41</v>
      </c>
      <c r="G9" s="49">
        <v>3237</v>
      </c>
    </row>
    <row r="10" spans="1:46" s="81" customFormat="1" ht="21" customHeight="1">
      <c r="A10" s="32" t="s">
        <v>4433</v>
      </c>
      <c r="B10" s="120">
        <v>73</v>
      </c>
      <c r="C10" s="48">
        <v>5529</v>
      </c>
      <c r="D10" s="48">
        <v>15</v>
      </c>
      <c r="E10" s="48">
        <v>1410</v>
      </c>
      <c r="F10" s="48">
        <v>58</v>
      </c>
      <c r="G10" s="48">
        <v>4119</v>
      </c>
    </row>
    <row r="11" spans="1:46" ht="21" customHeight="1">
      <c r="A11" s="203">
        <v>3</v>
      </c>
      <c r="B11" s="166">
        <v>83</v>
      </c>
      <c r="C11" s="201">
        <v>6019</v>
      </c>
      <c r="D11" s="201">
        <v>12</v>
      </c>
      <c r="E11" s="201">
        <v>1133</v>
      </c>
      <c r="F11" s="201">
        <v>71</v>
      </c>
      <c r="G11" s="201">
        <v>4886</v>
      </c>
    </row>
    <row r="12" spans="1:46" ht="21" customHeight="1">
      <c r="A12" s="254"/>
      <c r="B12" s="166"/>
      <c r="C12" s="168"/>
      <c r="D12" s="168"/>
      <c r="E12" s="168"/>
      <c r="F12" s="168"/>
      <c r="G12" s="168"/>
    </row>
    <row r="13" spans="1:46" ht="21" customHeight="1">
      <c r="A13" s="32" t="s">
        <v>3488</v>
      </c>
      <c r="B13" s="120">
        <v>70</v>
      </c>
      <c r="C13" s="48">
        <v>601</v>
      </c>
      <c r="D13" s="48">
        <v>10</v>
      </c>
      <c r="E13" s="48">
        <v>109</v>
      </c>
      <c r="F13" s="48">
        <v>60</v>
      </c>
      <c r="G13" s="48">
        <v>492</v>
      </c>
    </row>
    <row r="14" spans="1:46" ht="21" customHeight="1">
      <c r="A14" s="32">
        <v>1</v>
      </c>
      <c r="B14" s="120">
        <v>83</v>
      </c>
      <c r="C14" s="48">
        <v>1062</v>
      </c>
      <c r="D14" s="48">
        <v>12</v>
      </c>
      <c r="E14" s="48">
        <v>177</v>
      </c>
      <c r="F14" s="48">
        <v>71</v>
      </c>
      <c r="G14" s="48">
        <v>885</v>
      </c>
    </row>
    <row r="15" spans="1:46" ht="21" customHeight="1">
      <c r="A15" s="32">
        <v>2</v>
      </c>
      <c r="B15" s="120">
        <v>83</v>
      </c>
      <c r="C15" s="48">
        <v>1134</v>
      </c>
      <c r="D15" s="48">
        <v>12</v>
      </c>
      <c r="E15" s="48">
        <v>180</v>
      </c>
      <c r="F15" s="48">
        <v>71</v>
      </c>
      <c r="G15" s="48">
        <v>954</v>
      </c>
    </row>
    <row r="16" spans="1:46" ht="21" customHeight="1">
      <c r="A16" s="32">
        <v>3</v>
      </c>
      <c r="B16" s="120">
        <v>83</v>
      </c>
      <c r="C16" s="48">
        <v>1152</v>
      </c>
      <c r="D16" s="48">
        <v>12</v>
      </c>
      <c r="E16" s="48">
        <v>219</v>
      </c>
      <c r="F16" s="48">
        <v>71</v>
      </c>
      <c r="G16" s="48">
        <v>933</v>
      </c>
    </row>
    <row r="17" spans="1:7" ht="21" customHeight="1">
      <c r="A17" s="36" t="s">
        <v>972</v>
      </c>
      <c r="B17" s="167">
        <v>82</v>
      </c>
      <c r="C17" s="169">
        <v>2070</v>
      </c>
      <c r="D17" s="169">
        <v>12</v>
      </c>
      <c r="E17" s="169">
        <v>448</v>
      </c>
      <c r="F17" s="169">
        <v>70</v>
      </c>
      <c r="G17" s="169">
        <v>1622</v>
      </c>
    </row>
    <row r="18" spans="1:7" ht="21" customHeight="1">
      <c r="A18" s="44" t="s">
        <v>1736</v>
      </c>
    </row>
    <row r="19" spans="1:7" ht="21" customHeight="1">
      <c r="A19" s="44" t="s">
        <v>3041</v>
      </c>
    </row>
    <row r="20" spans="1:7" ht="21" customHeight="1">
      <c r="A20" s="44" t="s">
        <v>4273</v>
      </c>
    </row>
    <row r="21" spans="1:7" ht="21" customHeight="1">
      <c r="A21" s="44" t="s">
        <v>4146</v>
      </c>
    </row>
    <row r="22" spans="1:7" ht="21" customHeight="1">
      <c r="A22" s="526" t="s">
        <v>715</v>
      </c>
      <c r="B22" s="583" t="s">
        <v>3641</v>
      </c>
      <c r="C22" s="584"/>
      <c r="D22" s="584"/>
      <c r="E22" s="587"/>
      <c r="F22" s="589" t="s">
        <v>768</v>
      </c>
      <c r="G22" s="589"/>
    </row>
    <row r="23" spans="1:7" ht="21" customHeight="1">
      <c r="A23" s="580"/>
      <c r="B23" s="119" t="s">
        <v>4147</v>
      </c>
      <c r="C23" s="585"/>
      <c r="D23" s="586" t="s">
        <v>4148</v>
      </c>
      <c r="E23" s="588"/>
      <c r="F23" s="334"/>
      <c r="G23" s="334"/>
    </row>
    <row r="24" spans="1:7" ht="21" customHeight="1">
      <c r="A24" s="128"/>
      <c r="B24" s="137" t="s">
        <v>1271</v>
      </c>
      <c r="C24" s="137" t="s">
        <v>2165</v>
      </c>
      <c r="D24" s="137" t="s">
        <v>1271</v>
      </c>
      <c r="E24" s="137" t="s">
        <v>2165</v>
      </c>
      <c r="F24" s="137" t="s">
        <v>1271</v>
      </c>
      <c r="G24" s="148" t="s">
        <v>2165</v>
      </c>
    </row>
    <row r="25" spans="1:7" ht="21" customHeight="1">
      <c r="A25" s="547" t="s">
        <v>4010</v>
      </c>
      <c r="B25" s="168">
        <v>2</v>
      </c>
      <c r="C25" s="168">
        <v>209</v>
      </c>
      <c r="D25" s="168">
        <v>2</v>
      </c>
      <c r="E25" s="168">
        <v>172</v>
      </c>
      <c r="F25" s="168">
        <v>21</v>
      </c>
      <c r="G25" s="168">
        <v>188</v>
      </c>
    </row>
    <row r="26" spans="1:7" ht="21" customHeight="1">
      <c r="A26" s="547">
        <v>29</v>
      </c>
      <c r="B26" s="48">
        <v>2</v>
      </c>
      <c r="C26" s="48">
        <v>158</v>
      </c>
      <c r="D26" s="48">
        <v>2</v>
      </c>
      <c r="E26" s="48">
        <v>173</v>
      </c>
      <c r="F26" s="48">
        <v>24</v>
      </c>
      <c r="G26" s="48">
        <v>221</v>
      </c>
    </row>
    <row r="27" spans="1:7" ht="21" customHeight="1">
      <c r="A27" s="547">
        <v>30</v>
      </c>
      <c r="B27" s="48">
        <v>2</v>
      </c>
      <c r="C27" s="48">
        <v>209</v>
      </c>
      <c r="D27" s="48">
        <v>2</v>
      </c>
      <c r="E27" s="48">
        <v>172</v>
      </c>
      <c r="F27" s="48">
        <v>26</v>
      </c>
      <c r="G27" s="48">
        <v>259</v>
      </c>
    </row>
    <row r="28" spans="1:7" ht="21" customHeight="1">
      <c r="A28" s="547">
        <v>31</v>
      </c>
      <c r="B28" s="49">
        <v>2</v>
      </c>
      <c r="C28" s="49">
        <v>151</v>
      </c>
      <c r="D28" s="49">
        <v>2</v>
      </c>
      <c r="E28" s="49">
        <v>171</v>
      </c>
      <c r="F28" s="49">
        <v>27</v>
      </c>
      <c r="G28" s="49">
        <v>258</v>
      </c>
    </row>
    <row r="29" spans="1:7" s="81" customFormat="1" ht="21" customHeight="1">
      <c r="A29" s="547" t="s">
        <v>4433</v>
      </c>
      <c r="B29" s="48">
        <v>3</v>
      </c>
      <c r="C29" s="48">
        <v>215</v>
      </c>
      <c r="D29" s="48">
        <v>3</v>
      </c>
      <c r="E29" s="48">
        <v>228</v>
      </c>
      <c r="F29" s="48">
        <v>26</v>
      </c>
      <c r="G29" s="48">
        <v>253</v>
      </c>
    </row>
    <row r="30" spans="1:7" ht="21" customHeight="1">
      <c r="A30" s="581">
        <v>3</v>
      </c>
      <c r="B30" s="201">
        <v>3</v>
      </c>
      <c r="C30" s="201">
        <v>233</v>
      </c>
      <c r="D30" s="201">
        <v>3</v>
      </c>
      <c r="E30" s="201">
        <v>241</v>
      </c>
      <c r="F30" s="201">
        <v>25</v>
      </c>
      <c r="G30" s="201">
        <v>236</v>
      </c>
    </row>
    <row r="31" spans="1:7" ht="21" customHeight="1">
      <c r="A31" s="547"/>
      <c r="B31" s="26"/>
      <c r="C31" s="26"/>
      <c r="D31" s="26"/>
      <c r="E31" s="26"/>
      <c r="F31" s="26"/>
      <c r="G31" s="26"/>
    </row>
    <row r="32" spans="1:7" ht="21" customHeight="1">
      <c r="A32" s="547" t="s">
        <v>3488</v>
      </c>
      <c r="B32" s="48" t="s">
        <v>134</v>
      </c>
      <c r="C32" s="48" t="s">
        <v>134</v>
      </c>
      <c r="D32" s="48">
        <v>2</v>
      </c>
      <c r="E32" s="48">
        <v>18</v>
      </c>
      <c r="F32" s="48">
        <v>24</v>
      </c>
      <c r="G32" s="48">
        <v>64</v>
      </c>
    </row>
    <row r="33" spans="1:7" ht="21" customHeight="1">
      <c r="A33" s="547">
        <v>1</v>
      </c>
      <c r="B33" s="48" t="s">
        <v>134</v>
      </c>
      <c r="C33" s="48" t="s">
        <v>134</v>
      </c>
      <c r="D33" s="48">
        <v>3</v>
      </c>
      <c r="E33" s="48">
        <v>36</v>
      </c>
      <c r="F33" s="48">
        <v>25</v>
      </c>
      <c r="G33" s="48">
        <v>85</v>
      </c>
    </row>
    <row r="34" spans="1:7" ht="21" customHeight="1">
      <c r="A34" s="547">
        <v>2</v>
      </c>
      <c r="B34" s="48" t="s">
        <v>134</v>
      </c>
      <c r="C34" s="48" t="s">
        <v>134</v>
      </c>
      <c r="D34" s="48">
        <v>3</v>
      </c>
      <c r="E34" s="48">
        <v>42</v>
      </c>
      <c r="F34" s="48">
        <v>25</v>
      </c>
      <c r="G34" s="48">
        <v>84</v>
      </c>
    </row>
    <row r="35" spans="1:7" ht="21" customHeight="1">
      <c r="A35" s="547">
        <v>3</v>
      </c>
      <c r="B35" s="48">
        <v>3</v>
      </c>
      <c r="C35" s="48">
        <v>83</v>
      </c>
      <c r="D35" s="48">
        <v>3</v>
      </c>
      <c r="E35" s="48">
        <v>52</v>
      </c>
      <c r="F35" s="48">
        <v>1</v>
      </c>
      <c r="G35" s="48">
        <v>2</v>
      </c>
    </row>
    <row r="36" spans="1:7" ht="21" customHeight="1">
      <c r="A36" s="582" t="s">
        <v>972</v>
      </c>
      <c r="B36" s="169">
        <v>3</v>
      </c>
      <c r="C36" s="169">
        <v>150</v>
      </c>
      <c r="D36" s="169">
        <v>3</v>
      </c>
      <c r="E36" s="169">
        <v>93</v>
      </c>
      <c r="F36" s="169">
        <v>1</v>
      </c>
      <c r="G36" s="169">
        <v>1</v>
      </c>
    </row>
    <row r="37" spans="1:7" ht="21" customHeight="1">
      <c r="A37" s="44" t="s">
        <v>512</v>
      </c>
    </row>
    <row r="38" spans="1:7" ht="21" customHeight="1">
      <c r="A38" s="44" t="s">
        <v>361</v>
      </c>
    </row>
    <row r="39" spans="1:7" ht="21" customHeight="1">
      <c r="A39" s="44" t="s">
        <v>4187</v>
      </c>
    </row>
    <row r="40" spans="1:7" ht="21" customHeight="1">
      <c r="A40" s="24" t="s">
        <v>3099</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sheetPr>
    <pageSetUpPr fitToPage="1"/>
  </sheetPr>
  <dimension ref="A1:AV31"/>
  <sheetViews>
    <sheetView zoomScaleSheetLayoutView="80" workbookViewId="0"/>
  </sheetViews>
  <sheetFormatPr defaultColWidth="18.625" defaultRowHeight="21" customHeight="1"/>
  <cols>
    <col min="1" max="16384" width="18.625" style="24"/>
  </cols>
  <sheetData>
    <row r="1" spans="1:48" ht="21" customHeight="1">
      <c r="A1" s="28" t="str">
        <f>HYPERLINK("#"&amp;"目次"&amp;"!a1","目次へ")</f>
        <v>目次へ</v>
      </c>
    </row>
    <row r="2" spans="1:48" ht="21" customHeight="1">
      <c r="A2" s="97" t="str">
        <f>"１０６．"&amp;目次!E109</f>
        <v>１０６．学童クラブ･児童館の利用者数（平成27～令和2年度）</v>
      </c>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row>
    <row r="3" spans="1:48" ht="21" customHeight="1">
      <c r="A3" s="69" t="s">
        <v>3051</v>
      </c>
    </row>
    <row r="4" spans="1:48" ht="21" customHeight="1">
      <c r="A4" s="208" t="s">
        <v>2853</v>
      </c>
      <c r="B4" s="106" t="s">
        <v>3047</v>
      </c>
      <c r="C4" s="106" t="s">
        <v>3045</v>
      </c>
      <c r="D4" s="106" t="s">
        <v>2770</v>
      </c>
    </row>
    <row r="5" spans="1:48" ht="21" customHeight="1">
      <c r="A5" s="32" t="s">
        <v>4409</v>
      </c>
      <c r="B5" s="120">
        <v>26</v>
      </c>
      <c r="C5" s="48">
        <v>1502</v>
      </c>
      <c r="D5" s="48">
        <v>16084</v>
      </c>
    </row>
    <row r="6" spans="1:48" ht="21" customHeight="1">
      <c r="A6" s="32">
        <v>28</v>
      </c>
      <c r="B6" s="120">
        <v>26</v>
      </c>
      <c r="C6" s="48">
        <v>1520</v>
      </c>
      <c r="D6" s="48">
        <v>16458</v>
      </c>
    </row>
    <row r="7" spans="1:48" ht="21" customHeight="1">
      <c r="A7" s="32">
        <v>29</v>
      </c>
      <c r="B7" s="120">
        <v>26</v>
      </c>
      <c r="C7" s="48">
        <v>1547</v>
      </c>
      <c r="D7" s="48">
        <v>16357</v>
      </c>
    </row>
    <row r="8" spans="1:48" ht="21" customHeight="1">
      <c r="A8" s="34">
        <v>30</v>
      </c>
      <c r="B8" s="120">
        <v>26</v>
      </c>
      <c r="C8" s="49">
        <v>1592</v>
      </c>
      <c r="D8" s="49">
        <v>16938</v>
      </c>
    </row>
    <row r="9" spans="1:48" ht="21" customHeight="1">
      <c r="A9" s="34" t="s">
        <v>2903</v>
      </c>
      <c r="B9" s="120">
        <v>26</v>
      </c>
      <c r="C9" s="49">
        <v>1592</v>
      </c>
      <c r="D9" s="49">
        <v>17300</v>
      </c>
    </row>
    <row r="10" spans="1:48" ht="21" customHeight="1">
      <c r="A10" s="118">
        <v>2</v>
      </c>
      <c r="B10" s="497">
        <v>25</v>
      </c>
      <c r="C10" s="124">
        <v>1596</v>
      </c>
      <c r="D10" s="124">
        <v>17494</v>
      </c>
    </row>
    <row r="11" spans="1:48" ht="21" customHeight="1">
      <c r="A11" s="69" t="s">
        <v>3319</v>
      </c>
      <c r="B11" s="26"/>
    </row>
    <row r="12" spans="1:48" ht="21" customHeight="1">
      <c r="A12" s="44"/>
    </row>
    <row r="13" spans="1:48" ht="21" customHeight="1">
      <c r="A13" s="69" t="s">
        <v>3048</v>
      </c>
    </row>
    <row r="14" spans="1:48" ht="21" customHeight="1">
      <c r="A14" s="208" t="s">
        <v>2853</v>
      </c>
      <c r="B14" s="106" t="s">
        <v>3047</v>
      </c>
      <c r="C14" s="106" t="s">
        <v>3045</v>
      </c>
      <c r="D14" s="106" t="s">
        <v>2770</v>
      </c>
    </row>
    <row r="15" spans="1:48" ht="21" customHeight="1">
      <c r="A15" s="32" t="s">
        <v>4409</v>
      </c>
      <c r="B15" s="120">
        <v>8</v>
      </c>
      <c r="C15" s="48">
        <v>325</v>
      </c>
      <c r="D15" s="48">
        <v>2522</v>
      </c>
    </row>
    <row r="16" spans="1:48" ht="21" customHeight="1">
      <c r="A16" s="32">
        <v>28</v>
      </c>
      <c r="B16" s="120">
        <v>9</v>
      </c>
      <c r="C16" s="48">
        <v>356</v>
      </c>
      <c r="D16" s="48">
        <v>3421</v>
      </c>
    </row>
    <row r="17" spans="1:7" ht="21" customHeight="1">
      <c r="A17" s="32">
        <v>29</v>
      </c>
      <c r="B17" s="120">
        <v>9</v>
      </c>
      <c r="C17" s="48">
        <v>356</v>
      </c>
      <c r="D17" s="48">
        <v>3384</v>
      </c>
    </row>
    <row r="18" spans="1:7" ht="21" customHeight="1">
      <c r="A18" s="34">
        <v>30</v>
      </c>
      <c r="B18" s="120">
        <v>11</v>
      </c>
      <c r="C18" s="49">
        <v>428</v>
      </c>
      <c r="D18" s="49">
        <v>3936</v>
      </c>
    </row>
    <row r="19" spans="1:7" ht="21" customHeight="1">
      <c r="A19" s="34" t="s">
        <v>2903</v>
      </c>
      <c r="B19" s="120">
        <v>12</v>
      </c>
      <c r="C19" s="49">
        <v>469</v>
      </c>
      <c r="D19" s="49">
        <v>4239</v>
      </c>
    </row>
    <row r="20" spans="1:7" ht="21" customHeight="1">
      <c r="A20" s="118">
        <v>2</v>
      </c>
      <c r="B20" s="497">
        <v>16</v>
      </c>
      <c r="C20" s="124">
        <v>622</v>
      </c>
      <c r="D20" s="124">
        <v>5686</v>
      </c>
    </row>
    <row r="21" spans="1:7" ht="21" customHeight="1">
      <c r="A21" s="69" t="s">
        <v>3319</v>
      </c>
      <c r="B21" s="26"/>
    </row>
    <row r="22" spans="1:7" ht="21" customHeight="1">
      <c r="A22" s="44"/>
    </row>
    <row r="23" spans="1:7" ht="21" customHeight="1">
      <c r="A23" s="126" t="s">
        <v>3043</v>
      </c>
    </row>
    <row r="24" spans="1:7" ht="21" customHeight="1">
      <c r="A24" s="208" t="s">
        <v>2853</v>
      </c>
      <c r="B24" s="189" t="s">
        <v>206</v>
      </c>
      <c r="C24" s="189" t="s">
        <v>3042</v>
      </c>
      <c r="D24" s="189" t="s">
        <v>2645</v>
      </c>
      <c r="E24" s="189" t="s">
        <v>3040</v>
      </c>
      <c r="F24" s="189" t="s">
        <v>3039</v>
      </c>
      <c r="G24" s="211" t="s">
        <v>1775</v>
      </c>
    </row>
    <row r="25" spans="1:7" ht="21" customHeight="1">
      <c r="A25" s="32" t="s">
        <v>4409</v>
      </c>
      <c r="B25" s="120">
        <v>122658</v>
      </c>
      <c r="C25" s="48">
        <v>327493</v>
      </c>
      <c r="D25" s="48">
        <v>15939</v>
      </c>
      <c r="E25" s="48">
        <v>3155</v>
      </c>
      <c r="F25" s="48">
        <v>156715</v>
      </c>
      <c r="G25" s="48">
        <v>625960</v>
      </c>
    </row>
    <row r="26" spans="1:7" ht="21" customHeight="1">
      <c r="A26" s="32">
        <v>28</v>
      </c>
      <c r="B26" s="120">
        <v>124581</v>
      </c>
      <c r="C26" s="48">
        <v>324815</v>
      </c>
      <c r="D26" s="48">
        <v>12661</v>
      </c>
      <c r="E26" s="48">
        <v>3415</v>
      </c>
      <c r="F26" s="48">
        <v>155462</v>
      </c>
      <c r="G26" s="48">
        <v>620934</v>
      </c>
    </row>
    <row r="27" spans="1:7" ht="21" customHeight="1">
      <c r="A27" s="32">
        <v>29</v>
      </c>
      <c r="B27" s="120">
        <v>122382</v>
      </c>
      <c r="C27" s="48">
        <v>314914</v>
      </c>
      <c r="D27" s="48">
        <v>11132</v>
      </c>
      <c r="E27" s="48">
        <v>2365</v>
      </c>
      <c r="F27" s="48">
        <v>159469</v>
      </c>
      <c r="G27" s="48">
        <v>610262</v>
      </c>
    </row>
    <row r="28" spans="1:7" ht="21" customHeight="1">
      <c r="A28" s="34">
        <v>30</v>
      </c>
      <c r="B28" s="120">
        <v>98078</v>
      </c>
      <c r="C28" s="49">
        <v>295897</v>
      </c>
      <c r="D28" s="49">
        <v>8105</v>
      </c>
      <c r="E28" s="49">
        <v>1593</v>
      </c>
      <c r="F28" s="49">
        <v>151986</v>
      </c>
      <c r="G28" s="49">
        <v>555659</v>
      </c>
    </row>
    <row r="29" spans="1:7" ht="21" customHeight="1">
      <c r="A29" s="34" t="s">
        <v>2903</v>
      </c>
      <c r="B29" s="120">
        <v>83939</v>
      </c>
      <c r="C29" s="49">
        <v>266423</v>
      </c>
      <c r="D29" s="49">
        <v>6639</v>
      </c>
      <c r="E29" s="49">
        <v>1235</v>
      </c>
      <c r="F29" s="49">
        <v>75266</v>
      </c>
      <c r="G29" s="49">
        <v>433502</v>
      </c>
    </row>
    <row r="30" spans="1:7" ht="21" customHeight="1">
      <c r="A30" s="118">
        <v>2</v>
      </c>
      <c r="B30" s="121">
        <v>48993</v>
      </c>
      <c r="C30" s="124">
        <v>163519</v>
      </c>
      <c r="D30" s="124">
        <v>4081</v>
      </c>
      <c r="E30" s="124">
        <v>668</v>
      </c>
      <c r="F30" s="124">
        <v>51259</v>
      </c>
      <c r="G30" s="124">
        <v>268520</v>
      </c>
    </row>
    <row r="31" spans="1:7" ht="21" customHeight="1">
      <c r="A31" s="69" t="s">
        <v>3319</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sheetPr>
    <pageSetUpPr fitToPage="1"/>
  </sheetPr>
  <dimension ref="A1:J112"/>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4"/>
    <col min="2" max="5" width="15.625" style="24" customWidth="1"/>
    <col min="6" max="6" width="15.625" style="158" customWidth="1"/>
    <col min="7" max="9" width="15.625" style="24" customWidth="1"/>
    <col min="10" max="16384" width="18.625" style="24"/>
  </cols>
  <sheetData>
    <row r="1" spans="1:10" ht="21" customHeight="1">
      <c r="A1" s="28" t="str">
        <f>HYPERLINK("#"&amp;"目次"&amp;"!a1","目次へ")</f>
        <v>目次へ</v>
      </c>
      <c r="F1" s="24"/>
    </row>
    <row r="2" spans="1:10" ht="21" customHeight="1">
      <c r="A2" s="97" t="str">
        <f>"８．"&amp;目次!E11</f>
        <v>８．町丁別世帯数及び人口（令和4年1月1日）</v>
      </c>
      <c r="B2" s="45"/>
      <c r="C2" s="45"/>
      <c r="D2" s="45"/>
      <c r="E2" s="45"/>
      <c r="F2" s="45"/>
      <c r="G2" s="45"/>
      <c r="H2" s="45"/>
      <c r="I2" s="45"/>
    </row>
    <row r="3" spans="1:10" ht="21" customHeight="1">
      <c r="A3" s="115" t="s">
        <v>1103</v>
      </c>
      <c r="B3" s="141" t="s">
        <v>52</v>
      </c>
      <c r="C3" s="106" t="s">
        <v>1087</v>
      </c>
      <c r="D3" s="98"/>
      <c r="E3" s="98"/>
      <c r="F3" s="173" t="s">
        <v>3633</v>
      </c>
      <c r="G3" s="156" t="s">
        <v>85</v>
      </c>
      <c r="H3" s="156" t="s">
        <v>4029</v>
      </c>
      <c r="I3" s="152" t="s">
        <v>3631</v>
      </c>
    </row>
    <row r="4" spans="1:10" ht="21" customHeight="1">
      <c r="A4" s="116"/>
      <c r="B4" s="134"/>
      <c r="C4" s="144" t="s">
        <v>308</v>
      </c>
      <c r="D4" s="137" t="s">
        <v>933</v>
      </c>
      <c r="E4" s="144" t="s">
        <v>64</v>
      </c>
      <c r="F4" s="174" t="s">
        <v>1087</v>
      </c>
      <c r="G4" s="157" t="s">
        <v>3598</v>
      </c>
      <c r="H4" s="157" t="s">
        <v>3632</v>
      </c>
      <c r="I4" s="153" t="s">
        <v>523</v>
      </c>
    </row>
    <row r="5" spans="1:10" s="25" customFormat="1" ht="21" customHeight="1">
      <c r="A5" s="170" t="s">
        <v>1079</v>
      </c>
      <c r="B5" s="172">
        <v>206061</v>
      </c>
      <c r="C5" s="27">
        <v>332017</v>
      </c>
      <c r="D5" s="27">
        <v>167199</v>
      </c>
      <c r="E5" s="27">
        <v>164818</v>
      </c>
      <c r="F5" s="108">
        <v>1.61</v>
      </c>
      <c r="G5" s="27">
        <v>21297</v>
      </c>
      <c r="H5" s="27">
        <v>334632</v>
      </c>
      <c r="I5" s="176" t="s">
        <v>4586</v>
      </c>
      <c r="J5" s="175"/>
    </row>
    <row r="6" spans="1:10" ht="21" customHeight="1">
      <c r="A6" s="170"/>
      <c r="B6" s="92"/>
      <c r="C6" s="27"/>
      <c r="D6" s="27"/>
      <c r="E6" s="25"/>
      <c r="F6" s="108"/>
      <c r="G6" s="27"/>
      <c r="H6" s="27"/>
      <c r="I6" s="163"/>
      <c r="J6" s="175"/>
    </row>
    <row r="7" spans="1:10" s="25" customFormat="1" ht="21" customHeight="1">
      <c r="A7" s="170" t="s">
        <v>930</v>
      </c>
      <c r="B7" s="172">
        <v>12363</v>
      </c>
      <c r="C7" s="27">
        <v>20639</v>
      </c>
      <c r="D7" s="27">
        <v>10321</v>
      </c>
      <c r="E7" s="27">
        <v>10318</v>
      </c>
      <c r="F7" s="108">
        <v>1.67</v>
      </c>
      <c r="G7" s="27">
        <v>25480</v>
      </c>
      <c r="H7" s="27">
        <v>20531</v>
      </c>
      <c r="I7" s="176">
        <v>0.53</v>
      </c>
      <c r="J7" s="175"/>
    </row>
    <row r="8" spans="1:10" ht="21" customHeight="1">
      <c r="A8" s="101" t="s">
        <v>737</v>
      </c>
      <c r="B8" s="92">
        <v>795</v>
      </c>
      <c r="C8" s="26">
        <v>1288</v>
      </c>
      <c r="D8" s="26">
        <v>642</v>
      </c>
      <c r="E8" s="26">
        <v>646</v>
      </c>
      <c r="F8" s="95">
        <v>1.62</v>
      </c>
      <c r="G8" s="26">
        <v>16100</v>
      </c>
      <c r="H8" s="26">
        <v>1322</v>
      </c>
      <c r="I8" s="163" t="s">
        <v>4587</v>
      </c>
      <c r="J8" s="175"/>
    </row>
    <row r="9" spans="1:10" ht="21" customHeight="1">
      <c r="A9" s="101" t="s">
        <v>926</v>
      </c>
      <c r="B9" s="92">
        <v>3267</v>
      </c>
      <c r="C9" s="26">
        <v>5387</v>
      </c>
      <c r="D9" s="26">
        <v>2664</v>
      </c>
      <c r="E9" s="26">
        <v>2723</v>
      </c>
      <c r="F9" s="95">
        <v>1.65</v>
      </c>
      <c r="G9" s="26">
        <v>33669</v>
      </c>
      <c r="H9" s="26">
        <v>5397</v>
      </c>
      <c r="I9" s="163" t="s">
        <v>4588</v>
      </c>
      <c r="J9" s="175"/>
    </row>
    <row r="10" spans="1:10" ht="21" customHeight="1">
      <c r="A10" s="101" t="s">
        <v>527</v>
      </c>
      <c r="B10" s="92">
        <v>3115</v>
      </c>
      <c r="C10" s="26">
        <v>5482</v>
      </c>
      <c r="D10" s="26">
        <v>2756</v>
      </c>
      <c r="E10" s="26">
        <v>2726</v>
      </c>
      <c r="F10" s="95">
        <v>1.76</v>
      </c>
      <c r="G10" s="26">
        <v>26105</v>
      </c>
      <c r="H10" s="26">
        <v>5423</v>
      </c>
      <c r="I10" s="163">
        <v>1.0900000000000001</v>
      </c>
      <c r="J10" s="175"/>
    </row>
    <row r="11" spans="1:10" ht="21" customHeight="1">
      <c r="A11" s="101" t="s">
        <v>133</v>
      </c>
      <c r="B11" s="92">
        <v>2664</v>
      </c>
      <c r="C11" s="26">
        <v>4377</v>
      </c>
      <c r="D11" s="26">
        <v>2211</v>
      </c>
      <c r="E11" s="26">
        <v>2166</v>
      </c>
      <c r="F11" s="95">
        <v>1.64</v>
      </c>
      <c r="G11" s="26">
        <v>23037</v>
      </c>
      <c r="H11" s="26">
        <v>4294</v>
      </c>
      <c r="I11" s="163">
        <v>1.9300000000000002</v>
      </c>
      <c r="J11" s="175"/>
    </row>
    <row r="12" spans="1:10" ht="21" customHeight="1">
      <c r="A12" s="101" t="s">
        <v>924</v>
      </c>
      <c r="B12" s="92">
        <v>2522</v>
      </c>
      <c r="C12" s="26">
        <v>4105</v>
      </c>
      <c r="D12" s="26">
        <v>2048</v>
      </c>
      <c r="E12" s="26">
        <v>2057</v>
      </c>
      <c r="F12" s="95">
        <v>1.63</v>
      </c>
      <c r="G12" s="26">
        <v>24147</v>
      </c>
      <c r="H12" s="26">
        <v>4095</v>
      </c>
      <c r="I12" s="163">
        <v>0.24</v>
      </c>
      <c r="J12" s="175"/>
    </row>
    <row r="13" spans="1:10" s="25" customFormat="1" ht="21" customHeight="1">
      <c r="A13" s="170" t="s">
        <v>920</v>
      </c>
      <c r="B13" s="172">
        <v>14588</v>
      </c>
      <c r="C13" s="27">
        <v>22908</v>
      </c>
      <c r="D13" s="27">
        <v>11403</v>
      </c>
      <c r="E13" s="27">
        <v>11505</v>
      </c>
      <c r="F13" s="108">
        <v>1.5699999999999998</v>
      </c>
      <c r="G13" s="27">
        <v>22681</v>
      </c>
      <c r="H13" s="27">
        <v>22845</v>
      </c>
      <c r="I13" s="176">
        <v>0.28000000000000003</v>
      </c>
      <c r="J13" s="175"/>
    </row>
    <row r="14" spans="1:10" ht="21" customHeight="1">
      <c r="A14" s="101" t="s">
        <v>916</v>
      </c>
      <c r="B14" s="92">
        <v>4078</v>
      </c>
      <c r="C14" s="26">
        <v>6232</v>
      </c>
      <c r="D14" s="26">
        <v>3254</v>
      </c>
      <c r="E14" s="26">
        <v>2978</v>
      </c>
      <c r="F14" s="95">
        <v>1.53</v>
      </c>
      <c r="G14" s="26">
        <v>29676</v>
      </c>
      <c r="H14" s="26">
        <v>6223</v>
      </c>
      <c r="I14" s="163">
        <v>0.14000000000000001</v>
      </c>
      <c r="J14" s="175"/>
    </row>
    <row r="15" spans="1:10" ht="21" customHeight="1">
      <c r="A15" s="101" t="s">
        <v>911</v>
      </c>
      <c r="B15" s="92">
        <v>3484</v>
      </c>
      <c r="C15" s="26">
        <v>5163</v>
      </c>
      <c r="D15" s="26">
        <v>2541</v>
      </c>
      <c r="E15" s="26">
        <v>2622</v>
      </c>
      <c r="F15" s="95">
        <v>1.48</v>
      </c>
      <c r="G15" s="26">
        <v>28683</v>
      </c>
      <c r="H15" s="26">
        <v>5120</v>
      </c>
      <c r="I15" s="163">
        <v>0.84</v>
      </c>
      <c r="J15" s="175"/>
    </row>
    <row r="16" spans="1:10" ht="21" customHeight="1">
      <c r="A16" s="101" t="s">
        <v>910</v>
      </c>
      <c r="B16" s="92">
        <v>1911</v>
      </c>
      <c r="C16" s="26">
        <v>2967</v>
      </c>
      <c r="D16" s="26">
        <v>1480</v>
      </c>
      <c r="E16" s="26">
        <v>1487</v>
      </c>
      <c r="F16" s="95">
        <v>1.55</v>
      </c>
      <c r="G16" s="26">
        <v>26973</v>
      </c>
      <c r="H16" s="26">
        <v>2965</v>
      </c>
      <c r="I16" s="163">
        <v>7.0000000000000007e-002</v>
      </c>
      <c r="J16" s="175"/>
    </row>
    <row r="17" spans="1:10" ht="21" customHeight="1">
      <c r="A17" s="101" t="s">
        <v>907</v>
      </c>
      <c r="B17" s="92">
        <v>2029</v>
      </c>
      <c r="C17" s="26">
        <v>3300</v>
      </c>
      <c r="D17" s="26">
        <v>1626</v>
      </c>
      <c r="E17" s="26">
        <v>1674</v>
      </c>
      <c r="F17" s="95">
        <v>1.63</v>
      </c>
      <c r="G17" s="26">
        <v>22000</v>
      </c>
      <c r="H17" s="26">
        <v>3303</v>
      </c>
      <c r="I17" s="163" t="s">
        <v>1865</v>
      </c>
      <c r="J17" s="175"/>
    </row>
    <row r="18" spans="1:10" ht="21" customHeight="1">
      <c r="A18" s="101" t="s">
        <v>906</v>
      </c>
      <c r="B18" s="92">
        <v>2115</v>
      </c>
      <c r="C18" s="26">
        <v>3527</v>
      </c>
      <c r="D18" s="26">
        <v>1700</v>
      </c>
      <c r="E18" s="26">
        <v>1827</v>
      </c>
      <c r="F18" s="95">
        <v>1.67</v>
      </c>
      <c r="G18" s="26">
        <v>13063</v>
      </c>
      <c r="H18" s="26">
        <v>3547</v>
      </c>
      <c r="I18" s="163" t="s">
        <v>4589</v>
      </c>
      <c r="J18" s="175"/>
    </row>
    <row r="19" spans="1:10" ht="21" customHeight="1">
      <c r="A19" s="101" t="s">
        <v>905</v>
      </c>
      <c r="B19" s="92">
        <v>971</v>
      </c>
      <c r="C19" s="26">
        <v>1719</v>
      </c>
      <c r="D19" s="26">
        <v>802</v>
      </c>
      <c r="E19" s="26">
        <v>917</v>
      </c>
      <c r="F19" s="95">
        <v>1.77</v>
      </c>
      <c r="G19" s="26">
        <v>19100</v>
      </c>
      <c r="H19" s="26">
        <v>1687</v>
      </c>
      <c r="I19" s="163">
        <v>1.9</v>
      </c>
      <c r="J19" s="175"/>
    </row>
    <row r="20" spans="1:10" s="25" customFormat="1" ht="21" customHeight="1">
      <c r="A20" s="170" t="s">
        <v>904</v>
      </c>
      <c r="B20" s="172">
        <v>19419</v>
      </c>
      <c r="C20" s="27">
        <v>29277</v>
      </c>
      <c r="D20" s="27">
        <v>14538</v>
      </c>
      <c r="E20" s="27">
        <v>14739</v>
      </c>
      <c r="F20" s="108">
        <v>1.51</v>
      </c>
      <c r="G20" s="27">
        <v>27620</v>
      </c>
      <c r="H20" s="27">
        <v>29569</v>
      </c>
      <c r="I20" s="176" t="s">
        <v>956</v>
      </c>
      <c r="J20" s="175"/>
    </row>
    <row r="21" spans="1:10" ht="21" customHeight="1">
      <c r="A21" s="101" t="s">
        <v>900</v>
      </c>
      <c r="B21" s="92">
        <v>2328</v>
      </c>
      <c r="C21" s="26">
        <v>3673</v>
      </c>
      <c r="D21" s="26">
        <v>1874</v>
      </c>
      <c r="E21" s="26">
        <v>1799</v>
      </c>
      <c r="F21" s="95">
        <v>1.58</v>
      </c>
      <c r="G21" s="26">
        <v>30608</v>
      </c>
      <c r="H21" s="26">
        <v>3734</v>
      </c>
      <c r="I21" s="163" t="s">
        <v>4590</v>
      </c>
      <c r="J21" s="175"/>
    </row>
    <row r="22" spans="1:10" ht="21" customHeight="1">
      <c r="A22" s="101" t="s">
        <v>144</v>
      </c>
      <c r="B22" s="92">
        <v>2944</v>
      </c>
      <c r="C22" s="26">
        <v>4482</v>
      </c>
      <c r="D22" s="26">
        <v>2298</v>
      </c>
      <c r="E22" s="26">
        <v>2184</v>
      </c>
      <c r="F22" s="95">
        <v>1.52</v>
      </c>
      <c r="G22" s="26">
        <v>20373</v>
      </c>
      <c r="H22" s="26">
        <v>4539</v>
      </c>
      <c r="I22" s="163" t="s">
        <v>4591</v>
      </c>
      <c r="J22" s="175"/>
    </row>
    <row r="23" spans="1:10" ht="21" customHeight="1">
      <c r="A23" s="101" t="s">
        <v>893</v>
      </c>
      <c r="B23" s="92">
        <v>3704</v>
      </c>
      <c r="C23" s="26">
        <v>5447</v>
      </c>
      <c r="D23" s="26">
        <v>2776</v>
      </c>
      <c r="E23" s="26">
        <v>2671</v>
      </c>
      <c r="F23" s="95">
        <v>1.47</v>
      </c>
      <c r="G23" s="26">
        <v>32041</v>
      </c>
      <c r="H23" s="26">
        <v>5381</v>
      </c>
      <c r="I23" s="163">
        <v>1.23</v>
      </c>
      <c r="J23" s="175"/>
    </row>
    <row r="24" spans="1:10" ht="21" customHeight="1">
      <c r="A24" s="101" t="s">
        <v>606</v>
      </c>
      <c r="B24" s="92">
        <v>4794</v>
      </c>
      <c r="C24" s="26">
        <v>7082</v>
      </c>
      <c r="D24" s="26">
        <v>3436</v>
      </c>
      <c r="E24" s="26">
        <v>3646</v>
      </c>
      <c r="F24" s="95">
        <v>1.48</v>
      </c>
      <c r="G24" s="26">
        <v>32191</v>
      </c>
      <c r="H24" s="26">
        <v>7159</v>
      </c>
      <c r="I24" s="163" t="s">
        <v>4592</v>
      </c>
      <c r="J24" s="175"/>
    </row>
    <row r="25" spans="1:10" ht="21" customHeight="1">
      <c r="A25" s="101" t="s">
        <v>887</v>
      </c>
      <c r="B25" s="92">
        <v>2501</v>
      </c>
      <c r="C25" s="26">
        <v>3740</v>
      </c>
      <c r="D25" s="26">
        <v>1829</v>
      </c>
      <c r="E25" s="26">
        <v>1911</v>
      </c>
      <c r="F25" s="95">
        <v>1.5</v>
      </c>
      <c r="G25" s="26">
        <v>23375</v>
      </c>
      <c r="H25" s="26">
        <v>3834</v>
      </c>
      <c r="I25" s="163" t="s">
        <v>2036</v>
      </c>
      <c r="J25" s="175"/>
    </row>
    <row r="26" spans="1:10" ht="21" customHeight="1">
      <c r="A26" s="101" t="s">
        <v>882</v>
      </c>
      <c r="B26" s="92">
        <v>3148</v>
      </c>
      <c r="C26" s="26">
        <v>4853</v>
      </c>
      <c r="D26" s="26">
        <v>2325</v>
      </c>
      <c r="E26" s="26">
        <v>2528</v>
      </c>
      <c r="F26" s="95">
        <v>1.54</v>
      </c>
      <c r="G26" s="26">
        <v>28547</v>
      </c>
      <c r="H26" s="26">
        <v>4922</v>
      </c>
      <c r="I26" s="163" t="s">
        <v>1142</v>
      </c>
      <c r="J26" s="175"/>
    </row>
    <row r="27" spans="1:10" s="25" customFormat="1" ht="21" customHeight="1">
      <c r="A27" s="170" t="s">
        <v>881</v>
      </c>
      <c r="B27" s="172">
        <v>19166</v>
      </c>
      <c r="C27" s="27">
        <v>29306</v>
      </c>
      <c r="D27" s="27">
        <v>14779</v>
      </c>
      <c r="E27" s="27">
        <v>14527</v>
      </c>
      <c r="F27" s="108">
        <v>1.53</v>
      </c>
      <c r="G27" s="27">
        <v>25264</v>
      </c>
      <c r="H27" s="27">
        <v>29394</v>
      </c>
      <c r="I27" s="176" t="s">
        <v>4593</v>
      </c>
      <c r="J27" s="175"/>
    </row>
    <row r="28" spans="1:10" ht="21" customHeight="1">
      <c r="A28" s="101" t="s">
        <v>787</v>
      </c>
      <c r="B28" s="92">
        <v>3766</v>
      </c>
      <c r="C28" s="26">
        <v>5674</v>
      </c>
      <c r="D28" s="26">
        <v>2820</v>
      </c>
      <c r="E28" s="26">
        <v>2854</v>
      </c>
      <c r="F28" s="95">
        <v>1.51</v>
      </c>
      <c r="G28" s="26">
        <v>24670</v>
      </c>
      <c r="H28" s="26">
        <v>5706</v>
      </c>
      <c r="I28" s="163" t="s">
        <v>4589</v>
      </c>
      <c r="J28" s="175"/>
    </row>
    <row r="29" spans="1:10" ht="21" customHeight="1">
      <c r="A29" s="101" t="s">
        <v>702</v>
      </c>
      <c r="B29" s="92">
        <v>4000</v>
      </c>
      <c r="C29" s="26">
        <v>6261</v>
      </c>
      <c r="D29" s="26">
        <v>3165</v>
      </c>
      <c r="E29" s="26">
        <v>3096</v>
      </c>
      <c r="F29" s="95">
        <v>1.5699999999999998</v>
      </c>
      <c r="G29" s="26">
        <v>20870</v>
      </c>
      <c r="H29" s="26">
        <v>6245</v>
      </c>
      <c r="I29" s="163">
        <v>0.26</v>
      </c>
      <c r="J29" s="175"/>
    </row>
    <row r="30" spans="1:10" ht="21" customHeight="1">
      <c r="A30" s="101" t="s">
        <v>878</v>
      </c>
      <c r="B30" s="92">
        <v>3601</v>
      </c>
      <c r="C30" s="26">
        <v>5385</v>
      </c>
      <c r="D30" s="26">
        <v>2806</v>
      </c>
      <c r="E30" s="26">
        <v>2579</v>
      </c>
      <c r="F30" s="95">
        <v>1.5</v>
      </c>
      <c r="G30" s="26">
        <v>26925</v>
      </c>
      <c r="H30" s="26">
        <v>5322</v>
      </c>
      <c r="I30" s="163">
        <v>1.18</v>
      </c>
      <c r="J30" s="175"/>
    </row>
    <row r="31" spans="1:10" ht="21" customHeight="1">
      <c r="A31" s="101" t="s">
        <v>874</v>
      </c>
      <c r="B31" s="92">
        <v>4316</v>
      </c>
      <c r="C31" s="26">
        <v>6554</v>
      </c>
      <c r="D31" s="26">
        <v>3339</v>
      </c>
      <c r="E31" s="26">
        <v>3215</v>
      </c>
      <c r="F31" s="95">
        <v>1.52</v>
      </c>
      <c r="G31" s="26">
        <v>28496</v>
      </c>
      <c r="H31" s="26">
        <v>6638</v>
      </c>
      <c r="I31" s="163" t="s">
        <v>4594</v>
      </c>
      <c r="J31" s="175"/>
    </row>
    <row r="32" spans="1:10" ht="21" customHeight="1">
      <c r="A32" s="101" t="s">
        <v>872</v>
      </c>
      <c r="B32" s="92">
        <v>3483</v>
      </c>
      <c r="C32" s="26">
        <v>5432</v>
      </c>
      <c r="D32" s="26">
        <v>2649</v>
      </c>
      <c r="E32" s="26">
        <v>2783</v>
      </c>
      <c r="F32" s="95">
        <v>1.56</v>
      </c>
      <c r="G32" s="26">
        <v>27160</v>
      </c>
      <c r="H32" s="26">
        <v>5483</v>
      </c>
      <c r="I32" s="163" t="s">
        <v>4595</v>
      </c>
      <c r="J32" s="175"/>
    </row>
    <row r="33" spans="1:10" s="25" customFormat="1" ht="21" customHeight="1">
      <c r="A33" s="170" t="s">
        <v>642</v>
      </c>
      <c r="B33" s="172">
        <v>15183</v>
      </c>
      <c r="C33" s="27">
        <v>23749</v>
      </c>
      <c r="D33" s="27">
        <v>11752</v>
      </c>
      <c r="E33" s="27">
        <v>11997</v>
      </c>
      <c r="F33" s="108">
        <v>1.56</v>
      </c>
      <c r="G33" s="27">
        <v>24999</v>
      </c>
      <c r="H33" s="27">
        <v>23986</v>
      </c>
      <c r="I33" s="176" t="s">
        <v>956</v>
      </c>
      <c r="J33" s="175"/>
    </row>
    <row r="34" spans="1:10" ht="21" customHeight="1">
      <c r="A34" s="101" t="s">
        <v>867</v>
      </c>
      <c r="B34" s="92">
        <v>4494</v>
      </c>
      <c r="C34" s="26">
        <v>6860</v>
      </c>
      <c r="D34" s="26">
        <v>3450</v>
      </c>
      <c r="E34" s="26">
        <v>3410</v>
      </c>
      <c r="F34" s="95">
        <v>1.53</v>
      </c>
      <c r="G34" s="26">
        <v>28583</v>
      </c>
      <c r="H34" s="26">
        <v>6934</v>
      </c>
      <c r="I34" s="163" t="s">
        <v>858</v>
      </c>
      <c r="J34" s="175"/>
    </row>
    <row r="35" spans="1:10" ht="21" customHeight="1">
      <c r="A35" s="101" t="s">
        <v>297</v>
      </c>
      <c r="B35" s="92">
        <v>2719</v>
      </c>
      <c r="C35" s="26">
        <v>4473</v>
      </c>
      <c r="D35" s="26">
        <v>2176</v>
      </c>
      <c r="E35" s="26">
        <v>2297</v>
      </c>
      <c r="F35" s="95">
        <v>1.65</v>
      </c>
      <c r="G35" s="26">
        <v>20332</v>
      </c>
      <c r="H35" s="26">
        <v>4560</v>
      </c>
      <c r="I35" s="163" t="s">
        <v>4596</v>
      </c>
      <c r="J35" s="175"/>
    </row>
    <row r="36" spans="1:10" ht="21" customHeight="1">
      <c r="A36" s="101" t="s">
        <v>233</v>
      </c>
      <c r="B36" s="92">
        <v>2148</v>
      </c>
      <c r="C36" s="26">
        <v>3226</v>
      </c>
      <c r="D36" s="26">
        <v>1549</v>
      </c>
      <c r="E36" s="26">
        <v>1677</v>
      </c>
      <c r="F36" s="95">
        <v>1.5</v>
      </c>
      <c r="G36" s="26">
        <v>20163</v>
      </c>
      <c r="H36" s="26">
        <v>3216</v>
      </c>
      <c r="I36" s="163">
        <v>0.31</v>
      </c>
      <c r="J36" s="175"/>
    </row>
    <row r="37" spans="1:10" ht="21" customHeight="1">
      <c r="A37" s="101" t="s">
        <v>863</v>
      </c>
      <c r="B37" s="92">
        <v>2919</v>
      </c>
      <c r="C37" s="26">
        <v>4354</v>
      </c>
      <c r="D37" s="26">
        <v>2164</v>
      </c>
      <c r="E37" s="26">
        <v>2190</v>
      </c>
      <c r="F37" s="95">
        <v>1.49</v>
      </c>
      <c r="G37" s="26">
        <v>27213</v>
      </c>
      <c r="H37" s="26">
        <v>4381</v>
      </c>
      <c r="I37" s="163" t="s">
        <v>4597</v>
      </c>
      <c r="J37" s="175"/>
    </row>
    <row r="38" spans="1:10" ht="21" customHeight="1">
      <c r="A38" s="101" t="s">
        <v>859</v>
      </c>
      <c r="B38" s="92">
        <v>2903</v>
      </c>
      <c r="C38" s="26">
        <v>4836</v>
      </c>
      <c r="D38" s="26">
        <v>2413</v>
      </c>
      <c r="E38" s="26">
        <v>2423</v>
      </c>
      <c r="F38" s="95">
        <v>1.67</v>
      </c>
      <c r="G38" s="26">
        <v>28447</v>
      </c>
      <c r="H38" s="26">
        <v>4895</v>
      </c>
      <c r="I38" s="163" t="s">
        <v>4599</v>
      </c>
      <c r="J38" s="175"/>
    </row>
    <row r="39" spans="1:10" s="25" customFormat="1" ht="21" customHeight="1">
      <c r="A39" s="170" t="s">
        <v>847</v>
      </c>
      <c r="B39" s="172">
        <v>17246</v>
      </c>
      <c r="C39" s="27">
        <v>26875</v>
      </c>
      <c r="D39" s="27">
        <v>14032</v>
      </c>
      <c r="E39" s="27">
        <v>12843</v>
      </c>
      <c r="F39" s="108">
        <v>1.56</v>
      </c>
      <c r="G39" s="27">
        <v>18282</v>
      </c>
      <c r="H39" s="27">
        <v>27361</v>
      </c>
      <c r="I39" s="176" t="s">
        <v>374</v>
      </c>
      <c r="J39" s="175"/>
    </row>
    <row r="40" spans="1:10" ht="21" customHeight="1">
      <c r="A40" s="101" t="s">
        <v>439</v>
      </c>
      <c r="B40" s="92">
        <v>3731</v>
      </c>
      <c r="C40" s="26">
        <v>6045</v>
      </c>
      <c r="D40" s="26">
        <v>3205</v>
      </c>
      <c r="E40" s="26">
        <v>2840</v>
      </c>
      <c r="F40" s="95">
        <v>1.62</v>
      </c>
      <c r="G40" s="26">
        <v>24180</v>
      </c>
      <c r="H40" s="26">
        <v>6257</v>
      </c>
      <c r="I40" s="163" t="s">
        <v>4600</v>
      </c>
      <c r="J40" s="175"/>
    </row>
    <row r="41" spans="1:10" ht="21" customHeight="1">
      <c r="A41" s="101" t="s">
        <v>845</v>
      </c>
      <c r="B41" s="92">
        <v>1652</v>
      </c>
      <c r="C41" s="26">
        <v>2751</v>
      </c>
      <c r="D41" s="26">
        <v>1348</v>
      </c>
      <c r="E41" s="26">
        <v>1403</v>
      </c>
      <c r="F41" s="95">
        <v>1.67</v>
      </c>
      <c r="G41" s="26">
        <v>13100</v>
      </c>
      <c r="H41" s="26">
        <v>2665</v>
      </c>
      <c r="I41" s="163">
        <v>3.23</v>
      </c>
      <c r="J41" s="175"/>
    </row>
    <row r="42" spans="1:10" ht="21" customHeight="1">
      <c r="A42" s="101" t="s">
        <v>840</v>
      </c>
      <c r="B42" s="92">
        <v>3886</v>
      </c>
      <c r="C42" s="26">
        <v>5966</v>
      </c>
      <c r="D42" s="26">
        <v>3124</v>
      </c>
      <c r="E42" s="26">
        <v>2842</v>
      </c>
      <c r="F42" s="95">
        <v>1.54</v>
      </c>
      <c r="G42" s="26">
        <v>24858</v>
      </c>
      <c r="H42" s="26">
        <v>6058</v>
      </c>
      <c r="I42" s="163" t="s">
        <v>4601</v>
      </c>
      <c r="J42" s="175"/>
    </row>
    <row r="43" spans="1:10" ht="21" customHeight="1">
      <c r="A43" s="101" t="s">
        <v>51</v>
      </c>
      <c r="B43" s="92">
        <v>961</v>
      </c>
      <c r="C43" s="26">
        <v>1413</v>
      </c>
      <c r="D43" s="26">
        <v>700</v>
      </c>
      <c r="E43" s="26">
        <v>713</v>
      </c>
      <c r="F43" s="95">
        <v>1.47</v>
      </c>
      <c r="G43" s="26">
        <v>4416</v>
      </c>
      <c r="H43" s="26">
        <v>1760</v>
      </c>
      <c r="I43" s="163" t="s">
        <v>4602</v>
      </c>
      <c r="J43" s="175"/>
    </row>
    <row r="44" spans="1:10" ht="21" customHeight="1">
      <c r="A44" s="101" t="s">
        <v>754</v>
      </c>
      <c r="B44" s="92">
        <v>4796</v>
      </c>
      <c r="C44" s="26">
        <v>6978</v>
      </c>
      <c r="D44" s="26">
        <v>3746</v>
      </c>
      <c r="E44" s="26">
        <v>3232</v>
      </c>
      <c r="F44" s="95">
        <v>1.45</v>
      </c>
      <c r="G44" s="26">
        <v>23260</v>
      </c>
      <c r="H44" s="26">
        <v>6854</v>
      </c>
      <c r="I44" s="163">
        <v>1.81</v>
      </c>
      <c r="J44" s="175"/>
    </row>
    <row r="45" spans="1:10" ht="21" customHeight="1">
      <c r="A45" s="101" t="s">
        <v>835</v>
      </c>
      <c r="B45" s="92">
        <v>2220</v>
      </c>
      <c r="C45" s="26">
        <v>3722</v>
      </c>
      <c r="D45" s="26">
        <v>1909</v>
      </c>
      <c r="E45" s="26">
        <v>1813</v>
      </c>
      <c r="F45" s="95">
        <v>1.6800000000000002</v>
      </c>
      <c r="G45" s="26">
        <v>24813</v>
      </c>
      <c r="H45" s="26">
        <v>3767</v>
      </c>
      <c r="I45" s="163" t="s">
        <v>4603</v>
      </c>
      <c r="J45" s="175"/>
    </row>
    <row r="46" spans="1:10" s="25" customFormat="1" ht="21" customHeight="1">
      <c r="A46" s="170" t="s">
        <v>830</v>
      </c>
      <c r="B46" s="172">
        <v>13051</v>
      </c>
      <c r="C46" s="27">
        <v>20354</v>
      </c>
      <c r="D46" s="27">
        <v>10637</v>
      </c>
      <c r="E46" s="27">
        <v>9717</v>
      </c>
      <c r="F46" s="108">
        <v>1.56</v>
      </c>
      <c r="G46" s="27">
        <v>20152</v>
      </c>
      <c r="H46" s="27">
        <v>20700</v>
      </c>
      <c r="I46" s="176" t="s">
        <v>4604</v>
      </c>
      <c r="J46" s="175"/>
    </row>
    <row r="47" spans="1:10" ht="21" customHeight="1">
      <c r="A47" s="101" t="s">
        <v>821</v>
      </c>
      <c r="B47" s="92">
        <v>3383</v>
      </c>
      <c r="C47" s="26">
        <v>5397</v>
      </c>
      <c r="D47" s="26">
        <v>2808</v>
      </c>
      <c r="E47" s="26">
        <v>2589</v>
      </c>
      <c r="F47" s="95">
        <v>1.6</v>
      </c>
      <c r="G47" s="26">
        <v>19989</v>
      </c>
      <c r="H47" s="26">
        <v>5478</v>
      </c>
      <c r="I47" s="163" t="s">
        <v>3849</v>
      </c>
      <c r="J47" s="175"/>
    </row>
    <row r="48" spans="1:10" ht="21" customHeight="1">
      <c r="A48" s="101" t="s">
        <v>815</v>
      </c>
      <c r="B48" s="92">
        <v>3237</v>
      </c>
      <c r="C48" s="26">
        <v>4834</v>
      </c>
      <c r="D48" s="26">
        <v>2617</v>
      </c>
      <c r="E48" s="26">
        <v>2217</v>
      </c>
      <c r="F48" s="95">
        <v>1.49</v>
      </c>
      <c r="G48" s="26">
        <v>24170</v>
      </c>
      <c r="H48" s="26">
        <v>4888</v>
      </c>
      <c r="I48" s="163" t="s">
        <v>1670</v>
      </c>
      <c r="J48" s="175"/>
    </row>
    <row r="49" spans="1:10" ht="21" customHeight="1">
      <c r="A49" s="101" t="s">
        <v>751</v>
      </c>
      <c r="B49" s="92">
        <v>2173</v>
      </c>
      <c r="C49" s="26">
        <v>3327</v>
      </c>
      <c r="D49" s="26">
        <v>1729</v>
      </c>
      <c r="E49" s="26">
        <v>1598</v>
      </c>
      <c r="F49" s="95">
        <v>1.53</v>
      </c>
      <c r="G49" s="26">
        <v>25592</v>
      </c>
      <c r="H49" s="26">
        <v>3441</v>
      </c>
      <c r="I49" s="163" t="s">
        <v>1962</v>
      </c>
      <c r="J49" s="175"/>
    </row>
    <row r="50" spans="1:10" ht="21" customHeight="1">
      <c r="A50" s="101" t="s">
        <v>812</v>
      </c>
      <c r="B50" s="92">
        <v>2326</v>
      </c>
      <c r="C50" s="26">
        <v>3741</v>
      </c>
      <c r="D50" s="26">
        <v>1913</v>
      </c>
      <c r="E50" s="26">
        <v>1828</v>
      </c>
      <c r="F50" s="95">
        <v>1.61</v>
      </c>
      <c r="G50" s="26">
        <v>19689</v>
      </c>
      <c r="H50" s="26">
        <v>3790</v>
      </c>
      <c r="I50" s="163" t="s">
        <v>4605</v>
      </c>
      <c r="J50" s="175"/>
    </row>
    <row r="51" spans="1:10" ht="21" customHeight="1">
      <c r="A51" s="101" t="s">
        <v>358</v>
      </c>
      <c r="B51" s="92">
        <v>1932</v>
      </c>
      <c r="C51" s="26">
        <v>3055</v>
      </c>
      <c r="D51" s="26">
        <v>1570</v>
      </c>
      <c r="E51" s="26">
        <v>1485</v>
      </c>
      <c r="F51" s="95">
        <v>1.58</v>
      </c>
      <c r="G51" s="26">
        <v>13886</v>
      </c>
      <c r="H51" s="26">
        <v>3103</v>
      </c>
      <c r="I51" s="163" t="s">
        <v>4527</v>
      </c>
      <c r="J51" s="175"/>
    </row>
    <row r="52" spans="1:10" s="25" customFormat="1" ht="21" customHeight="1">
      <c r="A52" s="170" t="s">
        <v>419</v>
      </c>
      <c r="B52" s="172">
        <v>11679</v>
      </c>
      <c r="C52" s="27">
        <v>18102</v>
      </c>
      <c r="D52" s="27">
        <v>9427</v>
      </c>
      <c r="E52" s="27">
        <v>8675</v>
      </c>
      <c r="F52" s="108">
        <v>1.55</v>
      </c>
      <c r="G52" s="27">
        <v>22348</v>
      </c>
      <c r="H52" s="27">
        <v>18437</v>
      </c>
      <c r="I52" s="176" t="s">
        <v>2567</v>
      </c>
      <c r="J52" s="175"/>
    </row>
    <row r="53" spans="1:10" ht="21" customHeight="1">
      <c r="A53" s="101" t="s">
        <v>808</v>
      </c>
      <c r="B53" s="92">
        <v>3069</v>
      </c>
      <c r="C53" s="26">
        <v>4338</v>
      </c>
      <c r="D53" s="26">
        <v>2315</v>
      </c>
      <c r="E53" s="26">
        <v>2023</v>
      </c>
      <c r="F53" s="95">
        <v>1.41</v>
      </c>
      <c r="G53" s="26">
        <v>28920</v>
      </c>
      <c r="H53" s="26">
        <v>4406</v>
      </c>
      <c r="I53" s="163" t="s">
        <v>2159</v>
      </c>
      <c r="J53" s="175"/>
    </row>
    <row r="54" spans="1:10" ht="21" customHeight="1">
      <c r="A54" s="101" t="s">
        <v>215</v>
      </c>
      <c r="B54" s="92">
        <v>3424</v>
      </c>
      <c r="C54" s="26">
        <v>5386</v>
      </c>
      <c r="D54" s="26">
        <v>2780</v>
      </c>
      <c r="E54" s="26">
        <v>2606</v>
      </c>
      <c r="F54" s="95">
        <v>1.5699999999999998</v>
      </c>
      <c r="G54" s="26">
        <v>26930</v>
      </c>
      <c r="H54" s="26">
        <v>5452</v>
      </c>
      <c r="I54" s="163" t="s">
        <v>4599</v>
      </c>
      <c r="J54" s="175"/>
    </row>
    <row r="55" spans="1:10" ht="21" customHeight="1">
      <c r="A55" s="101" t="s">
        <v>807</v>
      </c>
      <c r="B55" s="92">
        <v>1631</v>
      </c>
      <c r="C55" s="26">
        <v>2866</v>
      </c>
      <c r="D55" s="26">
        <v>1521</v>
      </c>
      <c r="E55" s="26">
        <v>1345</v>
      </c>
      <c r="F55" s="95">
        <v>1.76</v>
      </c>
      <c r="G55" s="26">
        <v>11942</v>
      </c>
      <c r="H55" s="26">
        <v>2950</v>
      </c>
      <c r="I55" s="163" t="s">
        <v>4606</v>
      </c>
      <c r="J55" s="175"/>
    </row>
    <row r="56" spans="1:10" ht="21" customHeight="1">
      <c r="A56" s="101" t="s">
        <v>339</v>
      </c>
      <c r="B56" s="92">
        <v>1913</v>
      </c>
      <c r="C56" s="26">
        <v>3121</v>
      </c>
      <c r="D56" s="26">
        <v>1568</v>
      </c>
      <c r="E56" s="26">
        <v>1553</v>
      </c>
      <c r="F56" s="95">
        <v>1.63</v>
      </c>
      <c r="G56" s="26">
        <v>26008</v>
      </c>
      <c r="H56" s="26">
        <v>3192</v>
      </c>
      <c r="I56" s="163" t="s">
        <v>2868</v>
      </c>
      <c r="J56" s="175"/>
    </row>
    <row r="57" spans="1:10" ht="21" customHeight="1">
      <c r="A57" s="101" t="s">
        <v>681</v>
      </c>
      <c r="B57" s="92">
        <v>1642</v>
      </c>
      <c r="C57" s="26">
        <v>2391</v>
      </c>
      <c r="D57" s="26">
        <v>1243</v>
      </c>
      <c r="E57" s="26">
        <v>1148</v>
      </c>
      <c r="F57" s="95">
        <v>1.46</v>
      </c>
      <c r="G57" s="26">
        <v>23910</v>
      </c>
      <c r="H57" s="26">
        <v>2437</v>
      </c>
      <c r="I57" s="122" t="s">
        <v>4607</v>
      </c>
      <c r="J57" s="175"/>
    </row>
    <row r="58" spans="1:10" ht="21" customHeight="1">
      <c r="A58" s="170" t="s">
        <v>696</v>
      </c>
      <c r="B58" s="172">
        <v>8604</v>
      </c>
      <c r="C58" s="27">
        <v>13275</v>
      </c>
      <c r="D58" s="27">
        <v>6881</v>
      </c>
      <c r="E58" s="27">
        <v>6394</v>
      </c>
      <c r="F58" s="108">
        <v>1.54</v>
      </c>
      <c r="G58" s="27">
        <v>19813</v>
      </c>
      <c r="H58" s="27">
        <v>13602</v>
      </c>
      <c r="I58" s="42" t="s">
        <v>4608</v>
      </c>
    </row>
    <row r="59" spans="1:10" ht="21" customHeight="1">
      <c r="A59" s="101" t="s">
        <v>577</v>
      </c>
      <c r="B59" s="92">
        <v>2256</v>
      </c>
      <c r="C59" s="26">
        <v>3323</v>
      </c>
      <c r="D59" s="26">
        <v>1762</v>
      </c>
      <c r="E59" s="26">
        <v>1561</v>
      </c>
      <c r="F59" s="158">
        <v>1.47</v>
      </c>
      <c r="G59" s="24">
        <v>19547</v>
      </c>
      <c r="H59" s="26">
        <v>3373</v>
      </c>
      <c r="I59" s="163" t="s">
        <v>3849</v>
      </c>
    </row>
    <row r="60" spans="1:10" ht="21" customHeight="1">
      <c r="A60" s="101" t="s">
        <v>1070</v>
      </c>
      <c r="B60" s="92">
        <v>2249</v>
      </c>
      <c r="C60" s="26">
        <v>3511</v>
      </c>
      <c r="D60" s="26">
        <v>1801</v>
      </c>
      <c r="E60" s="26">
        <v>1710</v>
      </c>
      <c r="F60" s="158">
        <v>1.56</v>
      </c>
      <c r="G60" s="24">
        <v>19506</v>
      </c>
      <c r="H60" s="26">
        <v>3611</v>
      </c>
      <c r="I60" s="163" t="s">
        <v>1199</v>
      </c>
    </row>
    <row r="61" spans="1:10" ht="21" customHeight="1">
      <c r="A61" s="101" t="s">
        <v>1068</v>
      </c>
      <c r="B61" s="92">
        <v>1996</v>
      </c>
      <c r="C61" s="26">
        <v>3015</v>
      </c>
      <c r="D61" s="26">
        <v>1601</v>
      </c>
      <c r="E61" s="26">
        <v>1414</v>
      </c>
      <c r="F61" s="158">
        <v>1.51</v>
      </c>
      <c r="G61" s="24">
        <v>18844</v>
      </c>
      <c r="H61" s="26">
        <v>3151</v>
      </c>
      <c r="I61" s="163" t="s">
        <v>4609</v>
      </c>
    </row>
    <row r="62" spans="1:10" ht="21" customHeight="1">
      <c r="A62" s="101" t="s">
        <v>1062</v>
      </c>
      <c r="B62" s="92">
        <v>2103</v>
      </c>
      <c r="C62" s="26">
        <v>3426</v>
      </c>
      <c r="D62" s="26">
        <v>1717</v>
      </c>
      <c r="E62" s="26">
        <v>1709</v>
      </c>
      <c r="F62" s="158">
        <v>1.63</v>
      </c>
      <c r="G62" s="24">
        <v>21413</v>
      </c>
      <c r="H62" s="26">
        <v>3467</v>
      </c>
      <c r="I62" s="163" t="s">
        <v>4610</v>
      </c>
    </row>
    <row r="63" spans="1:10" ht="21" customHeight="1">
      <c r="A63" s="170" t="s">
        <v>588</v>
      </c>
      <c r="B63" s="172">
        <v>3979</v>
      </c>
      <c r="C63" s="27">
        <v>6498</v>
      </c>
      <c r="D63" s="27">
        <v>3359</v>
      </c>
      <c r="E63" s="27">
        <v>3139</v>
      </c>
      <c r="F63" s="175">
        <v>1.63</v>
      </c>
      <c r="G63" s="25">
        <v>17100</v>
      </c>
      <c r="H63" s="27">
        <v>6548</v>
      </c>
      <c r="I63" s="176" t="s">
        <v>1523</v>
      </c>
    </row>
    <row r="64" spans="1:10" ht="21" customHeight="1">
      <c r="A64" s="101" t="s">
        <v>1059</v>
      </c>
      <c r="B64" s="92">
        <v>2027</v>
      </c>
      <c r="C64" s="26">
        <v>3189</v>
      </c>
      <c r="D64" s="26">
        <v>1656</v>
      </c>
      <c r="E64" s="26">
        <v>1533</v>
      </c>
      <c r="F64" s="158">
        <v>1.5699999999999998</v>
      </c>
      <c r="G64" s="24">
        <v>15186</v>
      </c>
      <c r="H64" s="26">
        <v>3226</v>
      </c>
      <c r="I64" s="163" t="s">
        <v>4611</v>
      </c>
    </row>
    <row r="65" spans="1:9" ht="21" customHeight="1">
      <c r="A65" s="101" t="s">
        <v>938</v>
      </c>
      <c r="B65" s="92">
        <v>1952</v>
      </c>
      <c r="C65" s="26">
        <v>3309</v>
      </c>
      <c r="D65" s="26">
        <v>1703</v>
      </c>
      <c r="E65" s="26">
        <v>1606</v>
      </c>
      <c r="F65" s="158">
        <v>1.7</v>
      </c>
      <c r="G65" s="24">
        <v>19465</v>
      </c>
      <c r="H65" s="26">
        <v>3322</v>
      </c>
      <c r="I65" s="163" t="s">
        <v>4063</v>
      </c>
    </row>
    <row r="66" spans="1:9" ht="21" customHeight="1">
      <c r="A66" s="170" t="s">
        <v>1056</v>
      </c>
      <c r="B66" s="172">
        <v>5390</v>
      </c>
      <c r="C66" s="27">
        <v>9235</v>
      </c>
      <c r="D66" s="27">
        <v>4536</v>
      </c>
      <c r="E66" s="27">
        <v>4699</v>
      </c>
      <c r="F66" s="175">
        <v>1.71</v>
      </c>
      <c r="G66" s="25">
        <v>17760</v>
      </c>
      <c r="H66" s="27">
        <v>9245</v>
      </c>
      <c r="I66" s="176" t="s">
        <v>3330</v>
      </c>
    </row>
    <row r="67" spans="1:9" ht="21" customHeight="1">
      <c r="A67" s="101" t="s">
        <v>1052</v>
      </c>
      <c r="B67" s="92">
        <v>1911</v>
      </c>
      <c r="C67" s="26">
        <v>3376</v>
      </c>
      <c r="D67" s="26">
        <v>1623</v>
      </c>
      <c r="E67" s="26">
        <v>1753</v>
      </c>
      <c r="F67" s="158">
        <v>1.77</v>
      </c>
      <c r="G67" s="24">
        <v>16076</v>
      </c>
      <c r="H67" s="26">
        <v>3357</v>
      </c>
      <c r="I67" s="163">
        <v>0.56999999999999995</v>
      </c>
    </row>
    <row r="68" spans="1:9" ht="21" customHeight="1">
      <c r="A68" s="101" t="s">
        <v>1045</v>
      </c>
      <c r="B68" s="92">
        <v>2001</v>
      </c>
      <c r="C68" s="26">
        <v>3521</v>
      </c>
      <c r="D68" s="26">
        <v>1759</v>
      </c>
      <c r="E68" s="26">
        <v>1762</v>
      </c>
      <c r="F68" s="158">
        <v>1.76</v>
      </c>
      <c r="G68" s="24">
        <v>19561</v>
      </c>
      <c r="H68" s="26">
        <v>3496</v>
      </c>
      <c r="I68" s="163">
        <v>0.72</v>
      </c>
    </row>
    <row r="69" spans="1:9" ht="21" customHeight="1">
      <c r="A69" s="101" t="s">
        <v>1041</v>
      </c>
      <c r="B69" s="92">
        <v>1478</v>
      </c>
      <c r="C69" s="26">
        <v>2338</v>
      </c>
      <c r="D69" s="26">
        <v>1154</v>
      </c>
      <c r="E69" s="26">
        <v>1184</v>
      </c>
      <c r="F69" s="158">
        <v>1.58</v>
      </c>
      <c r="G69" s="24">
        <v>17985</v>
      </c>
      <c r="H69" s="26">
        <v>2392</v>
      </c>
      <c r="I69" s="163" t="s">
        <v>299</v>
      </c>
    </row>
    <row r="70" spans="1:9" ht="21" customHeight="1">
      <c r="A70" s="170" t="s">
        <v>1037</v>
      </c>
      <c r="B70" s="172">
        <v>7886</v>
      </c>
      <c r="C70" s="27">
        <v>13810</v>
      </c>
      <c r="D70" s="27">
        <v>6756</v>
      </c>
      <c r="E70" s="27">
        <v>7054</v>
      </c>
      <c r="F70" s="175">
        <v>1.75</v>
      </c>
      <c r="G70" s="25">
        <v>18171</v>
      </c>
      <c r="H70" s="27">
        <v>13855</v>
      </c>
      <c r="I70" s="176" t="s">
        <v>2760</v>
      </c>
    </row>
    <row r="71" spans="1:9" ht="21" customHeight="1">
      <c r="A71" s="101" t="s">
        <v>540</v>
      </c>
      <c r="B71" s="92">
        <v>1758</v>
      </c>
      <c r="C71" s="26">
        <v>3220</v>
      </c>
      <c r="D71" s="26">
        <v>1607</v>
      </c>
      <c r="E71" s="26">
        <v>1613</v>
      </c>
      <c r="F71" s="158">
        <v>1.83</v>
      </c>
      <c r="G71" s="24">
        <v>16947</v>
      </c>
      <c r="H71" s="26">
        <v>3231</v>
      </c>
      <c r="I71" s="163" t="s">
        <v>4612</v>
      </c>
    </row>
    <row r="72" spans="1:9" ht="21" customHeight="1">
      <c r="A72" s="101" t="s">
        <v>1033</v>
      </c>
      <c r="B72" s="92">
        <v>1629</v>
      </c>
      <c r="C72" s="26">
        <v>2498</v>
      </c>
      <c r="D72" s="26">
        <v>1253</v>
      </c>
      <c r="E72" s="26">
        <v>1245</v>
      </c>
      <c r="F72" s="158">
        <v>1.53</v>
      </c>
      <c r="G72" s="24">
        <v>20817</v>
      </c>
      <c r="H72" s="26">
        <v>2478</v>
      </c>
      <c r="I72" s="163">
        <v>0.81</v>
      </c>
    </row>
    <row r="73" spans="1:9" ht="21" customHeight="1">
      <c r="A73" s="101" t="s">
        <v>1031</v>
      </c>
      <c r="B73" s="92">
        <v>1848</v>
      </c>
      <c r="C73" s="26">
        <v>3701</v>
      </c>
      <c r="D73" s="26">
        <v>1689</v>
      </c>
      <c r="E73" s="26">
        <v>2012</v>
      </c>
      <c r="F73" s="158">
        <v>2</v>
      </c>
      <c r="G73" s="24">
        <v>16091</v>
      </c>
      <c r="H73" s="26">
        <v>3664</v>
      </c>
      <c r="I73" s="163">
        <v>1.01</v>
      </c>
    </row>
    <row r="74" spans="1:9" ht="21" customHeight="1">
      <c r="A74" s="101" t="s">
        <v>168</v>
      </c>
      <c r="B74" s="92">
        <v>2651</v>
      </c>
      <c r="C74" s="26">
        <v>4391</v>
      </c>
      <c r="D74" s="26">
        <v>2207</v>
      </c>
      <c r="E74" s="26">
        <v>2184</v>
      </c>
      <c r="F74" s="158">
        <v>1.66</v>
      </c>
      <c r="G74" s="24">
        <v>19959</v>
      </c>
      <c r="H74" s="26">
        <v>4482</v>
      </c>
      <c r="I74" s="163" t="s">
        <v>4613</v>
      </c>
    </row>
    <row r="75" spans="1:9" ht="21" customHeight="1">
      <c r="A75" s="170" t="s">
        <v>448</v>
      </c>
      <c r="B75" s="172">
        <v>2824</v>
      </c>
      <c r="C75" s="27">
        <v>4994</v>
      </c>
      <c r="D75" s="27">
        <v>2487</v>
      </c>
      <c r="E75" s="27">
        <v>2507</v>
      </c>
      <c r="F75" s="175">
        <v>1.77</v>
      </c>
      <c r="G75" s="25">
        <v>17836</v>
      </c>
      <c r="H75" s="27">
        <v>5006</v>
      </c>
      <c r="I75" s="176" t="s">
        <v>4614</v>
      </c>
    </row>
    <row r="76" spans="1:9" ht="21" customHeight="1">
      <c r="A76" s="101" t="s">
        <v>1027</v>
      </c>
      <c r="B76" s="92">
        <v>1145</v>
      </c>
      <c r="C76" s="26">
        <v>2052</v>
      </c>
      <c r="D76" s="26">
        <v>1023</v>
      </c>
      <c r="E76" s="26">
        <v>1029</v>
      </c>
      <c r="F76" s="158">
        <v>1.79</v>
      </c>
      <c r="G76" s="24">
        <v>14657</v>
      </c>
      <c r="H76" s="26">
        <v>2054</v>
      </c>
      <c r="I76" s="163" t="s">
        <v>2162</v>
      </c>
    </row>
    <row r="77" spans="1:9" ht="21" customHeight="1">
      <c r="A77" s="101" t="s">
        <v>650</v>
      </c>
      <c r="B77" s="92">
        <v>1679</v>
      </c>
      <c r="C77" s="26">
        <v>2942</v>
      </c>
      <c r="D77" s="26">
        <v>1464</v>
      </c>
      <c r="E77" s="26">
        <v>1478</v>
      </c>
      <c r="F77" s="158">
        <v>1.75</v>
      </c>
      <c r="G77" s="24">
        <v>21014</v>
      </c>
      <c r="H77" s="26">
        <v>2952</v>
      </c>
      <c r="I77" s="163" t="s">
        <v>4612</v>
      </c>
    </row>
    <row r="78" spans="1:9" ht="21" customHeight="1">
      <c r="A78" s="170" t="s">
        <v>651</v>
      </c>
      <c r="B78" s="172">
        <v>13181</v>
      </c>
      <c r="C78" s="27">
        <v>21125</v>
      </c>
      <c r="D78" s="27">
        <v>10727</v>
      </c>
      <c r="E78" s="27">
        <v>10398</v>
      </c>
      <c r="F78" s="175">
        <v>1.6</v>
      </c>
      <c r="G78" s="25">
        <v>22962</v>
      </c>
      <c r="H78" s="27">
        <v>21473</v>
      </c>
      <c r="I78" s="176" t="s">
        <v>4615</v>
      </c>
    </row>
    <row r="79" spans="1:9" ht="21" customHeight="1">
      <c r="A79" s="101" t="s">
        <v>147</v>
      </c>
      <c r="B79" s="92">
        <v>3124</v>
      </c>
      <c r="C79" s="26">
        <v>4985</v>
      </c>
      <c r="D79" s="26">
        <v>2587</v>
      </c>
      <c r="E79" s="26">
        <v>2398</v>
      </c>
      <c r="F79" s="158">
        <v>1.6</v>
      </c>
      <c r="G79" s="24">
        <v>26237</v>
      </c>
      <c r="H79" s="26">
        <v>5171</v>
      </c>
      <c r="I79" s="163" t="s">
        <v>4616</v>
      </c>
    </row>
    <row r="80" spans="1:9" ht="21" customHeight="1">
      <c r="A80" s="101" t="s">
        <v>509</v>
      </c>
      <c r="B80" s="92">
        <v>2916</v>
      </c>
      <c r="C80" s="26">
        <v>4985</v>
      </c>
      <c r="D80" s="26">
        <v>2639</v>
      </c>
      <c r="E80" s="26">
        <v>2346</v>
      </c>
      <c r="F80" s="158">
        <v>1.71</v>
      </c>
      <c r="G80" s="24">
        <v>24925</v>
      </c>
      <c r="H80" s="26">
        <v>5009</v>
      </c>
      <c r="I80" s="163" t="s">
        <v>4617</v>
      </c>
    </row>
    <row r="81" spans="1:9" ht="21" customHeight="1">
      <c r="A81" s="101" t="s">
        <v>884</v>
      </c>
      <c r="B81" s="92">
        <v>1562</v>
      </c>
      <c r="C81" s="26">
        <v>2506</v>
      </c>
      <c r="D81" s="26">
        <v>1306</v>
      </c>
      <c r="E81" s="26">
        <v>1200</v>
      </c>
      <c r="F81" s="158">
        <v>1.6</v>
      </c>
      <c r="G81" s="24">
        <v>20883</v>
      </c>
      <c r="H81" s="26">
        <v>2568</v>
      </c>
      <c r="I81" s="163" t="s">
        <v>4618</v>
      </c>
    </row>
    <row r="82" spans="1:9" ht="21" customHeight="1">
      <c r="A82" s="101" t="s">
        <v>1025</v>
      </c>
      <c r="B82" s="92">
        <v>2060</v>
      </c>
      <c r="C82" s="26">
        <v>3268</v>
      </c>
      <c r="D82" s="26">
        <v>1624</v>
      </c>
      <c r="E82" s="26">
        <v>1644</v>
      </c>
      <c r="F82" s="158">
        <v>1.59</v>
      </c>
      <c r="G82" s="24">
        <v>21787</v>
      </c>
      <c r="H82" s="26">
        <v>3264</v>
      </c>
      <c r="I82" s="163">
        <v>0.12</v>
      </c>
    </row>
    <row r="83" spans="1:9" ht="21" customHeight="1">
      <c r="A83" s="101" t="s">
        <v>772</v>
      </c>
      <c r="B83" s="92">
        <v>1427</v>
      </c>
      <c r="C83" s="26">
        <v>2200</v>
      </c>
      <c r="D83" s="26">
        <v>1070</v>
      </c>
      <c r="E83" s="26">
        <v>1130</v>
      </c>
      <c r="F83" s="158">
        <v>1.54</v>
      </c>
      <c r="G83" s="24">
        <v>20000</v>
      </c>
      <c r="H83" s="26">
        <v>2249</v>
      </c>
      <c r="I83" s="163" t="s">
        <v>4619</v>
      </c>
    </row>
    <row r="84" spans="1:9" ht="21" customHeight="1">
      <c r="A84" s="101" t="s">
        <v>1024</v>
      </c>
      <c r="B84" s="92">
        <v>2092</v>
      </c>
      <c r="C84" s="26">
        <v>3181</v>
      </c>
      <c r="D84" s="26">
        <v>1501</v>
      </c>
      <c r="E84" s="26">
        <v>1680</v>
      </c>
      <c r="F84" s="158">
        <v>1.52</v>
      </c>
      <c r="G84" s="24">
        <v>21207</v>
      </c>
      <c r="H84" s="26">
        <v>3212</v>
      </c>
      <c r="I84" s="163" t="s">
        <v>4620</v>
      </c>
    </row>
    <row r="85" spans="1:9" ht="21" customHeight="1">
      <c r="A85" s="170" t="s">
        <v>440</v>
      </c>
      <c r="B85" s="172">
        <v>9895</v>
      </c>
      <c r="C85" s="27">
        <v>15626</v>
      </c>
      <c r="D85" s="27">
        <v>8185</v>
      </c>
      <c r="E85" s="27">
        <v>7441</v>
      </c>
      <c r="F85" s="175">
        <v>1.58</v>
      </c>
      <c r="G85" s="25">
        <v>22008</v>
      </c>
      <c r="H85" s="27">
        <v>15750</v>
      </c>
      <c r="I85" s="176" t="s">
        <v>4621</v>
      </c>
    </row>
    <row r="86" spans="1:9" ht="21" customHeight="1">
      <c r="A86" s="101" t="s">
        <v>1019</v>
      </c>
      <c r="B86" s="92">
        <v>3480</v>
      </c>
      <c r="C86" s="26">
        <v>5077</v>
      </c>
      <c r="D86" s="26">
        <v>2654</v>
      </c>
      <c r="E86" s="26">
        <v>2423</v>
      </c>
      <c r="F86" s="158">
        <v>1.46</v>
      </c>
      <c r="G86" s="24">
        <v>25385</v>
      </c>
      <c r="H86" s="26">
        <v>5059</v>
      </c>
      <c r="I86" s="163">
        <v>0.36</v>
      </c>
    </row>
    <row r="87" spans="1:9" ht="21" customHeight="1">
      <c r="A87" s="101" t="s">
        <v>112</v>
      </c>
      <c r="B87" s="92">
        <v>1992</v>
      </c>
      <c r="C87" s="26">
        <v>3136</v>
      </c>
      <c r="D87" s="26">
        <v>1652</v>
      </c>
      <c r="E87" s="26">
        <v>1484</v>
      </c>
      <c r="F87" s="158">
        <v>1.5699999999999998</v>
      </c>
      <c r="G87" s="24">
        <v>20907</v>
      </c>
      <c r="H87" s="26">
        <v>3162</v>
      </c>
      <c r="I87" s="163" t="s">
        <v>4622</v>
      </c>
    </row>
    <row r="88" spans="1:9" ht="21" customHeight="1">
      <c r="A88" s="101" t="s">
        <v>1012</v>
      </c>
      <c r="B88" s="92">
        <v>2287</v>
      </c>
      <c r="C88" s="26">
        <v>3561</v>
      </c>
      <c r="D88" s="26">
        <v>1876</v>
      </c>
      <c r="E88" s="26">
        <v>1685</v>
      </c>
      <c r="F88" s="158">
        <v>1.56</v>
      </c>
      <c r="G88" s="24">
        <v>23740</v>
      </c>
      <c r="H88" s="26">
        <v>3628</v>
      </c>
      <c r="I88" s="163" t="s">
        <v>4623</v>
      </c>
    </row>
    <row r="89" spans="1:9" ht="21" customHeight="1">
      <c r="A89" s="101" t="s">
        <v>839</v>
      </c>
      <c r="B89" s="92">
        <v>2136</v>
      </c>
      <c r="C89" s="26">
        <v>3852</v>
      </c>
      <c r="D89" s="26">
        <v>2003</v>
      </c>
      <c r="E89" s="26">
        <v>1849</v>
      </c>
      <c r="F89" s="158">
        <v>1.8</v>
      </c>
      <c r="G89" s="24">
        <v>18343</v>
      </c>
      <c r="H89" s="26">
        <v>3901</v>
      </c>
      <c r="I89" s="163" t="s">
        <v>4591</v>
      </c>
    </row>
    <row r="90" spans="1:9" ht="21" customHeight="1">
      <c r="A90" s="170" t="s">
        <v>1006</v>
      </c>
      <c r="B90" s="172">
        <v>7809</v>
      </c>
      <c r="C90" s="27">
        <v>12703</v>
      </c>
      <c r="D90" s="27">
        <v>6318</v>
      </c>
      <c r="E90" s="27">
        <v>6385</v>
      </c>
      <c r="F90" s="175">
        <v>1.63</v>
      </c>
      <c r="G90" s="25">
        <v>18960</v>
      </c>
      <c r="H90" s="27">
        <v>12820</v>
      </c>
      <c r="I90" s="176" t="s">
        <v>390</v>
      </c>
    </row>
    <row r="91" spans="1:9" ht="21" customHeight="1">
      <c r="A91" s="101" t="s">
        <v>1004</v>
      </c>
      <c r="B91" s="92">
        <v>2475</v>
      </c>
      <c r="C91" s="26">
        <v>3896</v>
      </c>
      <c r="D91" s="26">
        <v>1961</v>
      </c>
      <c r="E91" s="26">
        <v>1935</v>
      </c>
      <c r="F91" s="158">
        <v>1.5699999999999998</v>
      </c>
      <c r="G91" s="24">
        <v>20505</v>
      </c>
      <c r="H91" s="26">
        <v>3989</v>
      </c>
      <c r="I91" s="163" t="s">
        <v>4624</v>
      </c>
    </row>
    <row r="92" spans="1:9" ht="21" customHeight="1">
      <c r="A92" s="101" t="s">
        <v>1001</v>
      </c>
      <c r="B92" s="92">
        <v>2407</v>
      </c>
      <c r="C92" s="26">
        <v>4175</v>
      </c>
      <c r="D92" s="26">
        <v>2121</v>
      </c>
      <c r="E92" s="26">
        <v>2054</v>
      </c>
      <c r="F92" s="158">
        <v>1.73</v>
      </c>
      <c r="G92" s="24">
        <v>19881</v>
      </c>
      <c r="H92" s="26">
        <v>4134</v>
      </c>
      <c r="I92" s="163">
        <v>0.99</v>
      </c>
    </row>
    <row r="93" spans="1:9" ht="21" customHeight="1">
      <c r="A93" s="101" t="s">
        <v>334</v>
      </c>
      <c r="B93" s="92">
        <v>2927</v>
      </c>
      <c r="C93" s="26">
        <v>4632</v>
      </c>
      <c r="D93" s="26">
        <v>2236</v>
      </c>
      <c r="E93" s="26">
        <v>2396</v>
      </c>
      <c r="F93" s="158">
        <v>1.58</v>
      </c>
      <c r="G93" s="24">
        <v>17156</v>
      </c>
      <c r="H93" s="26">
        <v>4697</v>
      </c>
      <c r="I93" s="163" t="s">
        <v>2947</v>
      </c>
    </row>
    <row r="94" spans="1:9" ht="21" customHeight="1">
      <c r="A94" s="170" t="s">
        <v>891</v>
      </c>
      <c r="B94" s="172">
        <v>6526</v>
      </c>
      <c r="C94" s="27">
        <v>12138</v>
      </c>
      <c r="D94" s="27">
        <v>5809</v>
      </c>
      <c r="E94" s="27">
        <v>6329</v>
      </c>
      <c r="F94" s="175">
        <v>1.86</v>
      </c>
      <c r="G94" s="25">
        <v>19577</v>
      </c>
      <c r="H94" s="27">
        <v>12081</v>
      </c>
      <c r="I94" s="176">
        <v>0.47</v>
      </c>
    </row>
    <row r="95" spans="1:9" ht="21" customHeight="1">
      <c r="A95" s="101" t="s">
        <v>869</v>
      </c>
      <c r="B95" s="92">
        <v>2321</v>
      </c>
      <c r="C95" s="26">
        <v>4513</v>
      </c>
      <c r="D95" s="26">
        <v>2115</v>
      </c>
      <c r="E95" s="26">
        <v>2398</v>
      </c>
      <c r="F95" s="158">
        <v>1.94</v>
      </c>
      <c r="G95" s="24">
        <v>20514</v>
      </c>
      <c r="H95" s="26">
        <v>4503</v>
      </c>
      <c r="I95" s="163">
        <v>0.22</v>
      </c>
    </row>
    <row r="96" spans="1:9" ht="21" customHeight="1">
      <c r="A96" s="101" t="s">
        <v>992</v>
      </c>
      <c r="B96" s="92">
        <v>2404</v>
      </c>
      <c r="C96" s="26">
        <v>4276</v>
      </c>
      <c r="D96" s="26">
        <v>2063</v>
      </c>
      <c r="E96" s="26">
        <v>2213</v>
      </c>
      <c r="F96" s="158">
        <v>1.78</v>
      </c>
      <c r="G96" s="24">
        <v>19436</v>
      </c>
      <c r="H96" s="26">
        <v>4276</v>
      </c>
      <c r="I96" s="163">
        <v>0</v>
      </c>
    </row>
    <row r="97" spans="1:9" ht="21" customHeight="1">
      <c r="A97" s="101" t="s">
        <v>988</v>
      </c>
      <c r="B97" s="92">
        <v>1801</v>
      </c>
      <c r="C97" s="26">
        <v>3349</v>
      </c>
      <c r="D97" s="26">
        <v>1631</v>
      </c>
      <c r="E97" s="26">
        <v>1718</v>
      </c>
      <c r="F97" s="158">
        <v>1.86</v>
      </c>
      <c r="G97" s="24">
        <v>18606</v>
      </c>
      <c r="H97" s="26">
        <v>3302</v>
      </c>
      <c r="I97" s="163">
        <v>1.42</v>
      </c>
    </row>
    <row r="98" spans="1:9" ht="21" customHeight="1">
      <c r="A98" s="170" t="s">
        <v>985</v>
      </c>
      <c r="B98" s="172">
        <v>10131</v>
      </c>
      <c r="C98" s="27">
        <v>16980</v>
      </c>
      <c r="D98" s="27">
        <v>8333</v>
      </c>
      <c r="E98" s="27">
        <v>8647</v>
      </c>
      <c r="F98" s="175">
        <v>1.6800000000000002</v>
      </c>
      <c r="G98" s="25">
        <v>19517</v>
      </c>
      <c r="H98" s="27">
        <v>16976</v>
      </c>
      <c r="I98" s="176">
        <v>2.e-002</v>
      </c>
    </row>
    <row r="99" spans="1:9" ht="21" customHeight="1">
      <c r="A99" s="101" t="s">
        <v>982</v>
      </c>
      <c r="B99" s="92">
        <v>1753</v>
      </c>
      <c r="C99" s="26">
        <v>2679</v>
      </c>
      <c r="D99" s="26">
        <v>1319</v>
      </c>
      <c r="E99" s="26">
        <v>1360</v>
      </c>
      <c r="F99" s="158">
        <v>1.53</v>
      </c>
      <c r="G99" s="24">
        <v>20608</v>
      </c>
      <c r="H99" s="26">
        <v>2655</v>
      </c>
      <c r="I99" s="163">
        <v>0.9</v>
      </c>
    </row>
    <row r="100" spans="1:9" ht="21" customHeight="1">
      <c r="A100" s="101" t="s">
        <v>980</v>
      </c>
      <c r="B100" s="92">
        <v>899</v>
      </c>
      <c r="C100" s="26">
        <v>1458</v>
      </c>
      <c r="D100" s="26">
        <v>718</v>
      </c>
      <c r="E100" s="26">
        <v>740</v>
      </c>
      <c r="F100" s="158">
        <v>1.62</v>
      </c>
      <c r="G100" s="24">
        <v>16200</v>
      </c>
      <c r="H100" s="26">
        <v>1442</v>
      </c>
      <c r="I100" s="163">
        <v>1.1100000000000001</v>
      </c>
    </row>
    <row r="101" spans="1:9" ht="21" customHeight="1">
      <c r="A101" s="101" t="s">
        <v>414</v>
      </c>
      <c r="B101" s="92">
        <v>2459</v>
      </c>
      <c r="C101" s="26">
        <v>3848</v>
      </c>
      <c r="D101" s="26">
        <v>1912</v>
      </c>
      <c r="E101" s="26">
        <v>1936</v>
      </c>
      <c r="F101" s="158">
        <v>1.56</v>
      </c>
      <c r="G101" s="24">
        <v>21378</v>
      </c>
      <c r="H101" s="26">
        <v>3824</v>
      </c>
      <c r="I101" s="163">
        <v>0.63</v>
      </c>
    </row>
    <row r="102" spans="1:9" ht="21" customHeight="1">
      <c r="A102" s="101" t="s">
        <v>977</v>
      </c>
      <c r="B102" s="92">
        <v>2023</v>
      </c>
      <c r="C102" s="26">
        <v>3251</v>
      </c>
      <c r="D102" s="26">
        <v>1581</v>
      </c>
      <c r="E102" s="26">
        <v>1670</v>
      </c>
      <c r="F102" s="158">
        <v>1.61</v>
      </c>
      <c r="G102" s="24">
        <v>16255</v>
      </c>
      <c r="H102" s="26">
        <v>3260</v>
      </c>
      <c r="I102" s="163" t="s">
        <v>3411</v>
      </c>
    </row>
    <row r="103" spans="1:9" ht="21" customHeight="1">
      <c r="A103" s="101" t="s">
        <v>973</v>
      </c>
      <c r="B103" s="92">
        <v>1278</v>
      </c>
      <c r="C103" s="26">
        <v>2428</v>
      </c>
      <c r="D103" s="26">
        <v>1202</v>
      </c>
      <c r="E103" s="26">
        <v>1226</v>
      </c>
      <c r="F103" s="158">
        <v>1.9</v>
      </c>
      <c r="G103" s="24">
        <v>22073</v>
      </c>
      <c r="H103" s="26">
        <v>2407</v>
      </c>
      <c r="I103" s="163">
        <v>0.87</v>
      </c>
    </row>
    <row r="104" spans="1:9" ht="21" customHeight="1">
      <c r="A104" s="101" t="s">
        <v>959</v>
      </c>
      <c r="B104" s="92">
        <v>1719</v>
      </c>
      <c r="C104" s="26">
        <v>3316</v>
      </c>
      <c r="D104" s="26">
        <v>1601</v>
      </c>
      <c r="E104" s="26">
        <v>1715</v>
      </c>
      <c r="F104" s="158">
        <v>1.9300000000000002</v>
      </c>
      <c r="G104" s="24">
        <v>20725</v>
      </c>
      <c r="H104" s="26">
        <v>3388</v>
      </c>
      <c r="I104" s="163" t="s">
        <v>2682</v>
      </c>
    </row>
    <row r="105" spans="1:9" ht="21" customHeight="1">
      <c r="A105" s="170" t="s">
        <v>957</v>
      </c>
      <c r="B105" s="172">
        <v>7141</v>
      </c>
      <c r="C105" s="27">
        <v>14423</v>
      </c>
      <c r="D105" s="27">
        <v>6919</v>
      </c>
      <c r="E105" s="27">
        <v>7504</v>
      </c>
      <c r="F105" s="175">
        <v>2.02</v>
      </c>
      <c r="G105" s="25">
        <v>15849</v>
      </c>
      <c r="H105" s="27">
        <v>14453</v>
      </c>
      <c r="I105" s="176" t="s">
        <v>2050</v>
      </c>
    </row>
    <row r="106" spans="1:9" ht="21" customHeight="1">
      <c r="A106" s="101" t="s">
        <v>949</v>
      </c>
      <c r="B106" s="92">
        <v>1353</v>
      </c>
      <c r="C106" s="26">
        <v>2640</v>
      </c>
      <c r="D106" s="26">
        <v>1302</v>
      </c>
      <c r="E106" s="26">
        <v>1338</v>
      </c>
      <c r="F106" s="158">
        <v>1.95</v>
      </c>
      <c r="G106" s="24">
        <v>18857</v>
      </c>
      <c r="H106" s="26">
        <v>2585</v>
      </c>
      <c r="I106" s="163">
        <v>2.13</v>
      </c>
    </row>
    <row r="107" spans="1:9" ht="21" customHeight="1">
      <c r="A107" s="101" t="s">
        <v>944</v>
      </c>
      <c r="B107" s="92">
        <v>1417</v>
      </c>
      <c r="C107" s="26">
        <v>2876</v>
      </c>
      <c r="D107" s="26">
        <v>1397</v>
      </c>
      <c r="E107" s="26">
        <v>1479</v>
      </c>
      <c r="F107" s="158">
        <v>2.0299999999999998</v>
      </c>
      <c r="G107" s="24">
        <v>13695</v>
      </c>
      <c r="H107" s="26">
        <v>2958</v>
      </c>
      <c r="I107" s="163" t="s">
        <v>1199</v>
      </c>
    </row>
    <row r="108" spans="1:9" ht="21" customHeight="1">
      <c r="A108" s="101" t="s">
        <v>574</v>
      </c>
      <c r="B108" s="92">
        <v>1214</v>
      </c>
      <c r="C108" s="26">
        <v>2538</v>
      </c>
      <c r="D108" s="26">
        <v>1181</v>
      </c>
      <c r="E108" s="26">
        <v>1357</v>
      </c>
      <c r="F108" s="158">
        <v>2.09</v>
      </c>
      <c r="G108" s="24">
        <v>18129</v>
      </c>
      <c r="H108" s="26">
        <v>2537</v>
      </c>
      <c r="I108" s="163">
        <v>4.e-002</v>
      </c>
    </row>
    <row r="109" spans="1:9" ht="21" customHeight="1">
      <c r="A109" s="101" t="s">
        <v>941</v>
      </c>
      <c r="B109" s="92">
        <v>1317</v>
      </c>
      <c r="C109" s="26">
        <v>2538</v>
      </c>
      <c r="D109" s="26">
        <v>1182</v>
      </c>
      <c r="E109" s="26">
        <v>1356</v>
      </c>
      <c r="F109" s="158">
        <v>1.9300000000000002</v>
      </c>
      <c r="G109" s="24">
        <v>18129</v>
      </c>
      <c r="H109" s="26">
        <v>2496</v>
      </c>
      <c r="I109" s="163">
        <v>1.6800000000000002</v>
      </c>
    </row>
    <row r="110" spans="1:9" ht="21" customHeight="1">
      <c r="A110" s="171" t="s">
        <v>940</v>
      </c>
      <c r="B110" s="94">
        <v>1840</v>
      </c>
      <c r="C110" s="83">
        <v>3831</v>
      </c>
      <c r="D110" s="83">
        <v>1857</v>
      </c>
      <c r="E110" s="83">
        <v>1974</v>
      </c>
      <c r="F110" s="109">
        <v>2.08</v>
      </c>
      <c r="G110" s="83">
        <v>13682</v>
      </c>
      <c r="H110" s="83">
        <v>3877</v>
      </c>
      <c r="I110" s="147" t="s">
        <v>4603</v>
      </c>
    </row>
    <row r="111" spans="1:9" ht="21" customHeight="1">
      <c r="A111" s="69" t="s">
        <v>1662</v>
      </c>
      <c r="B111" s="26"/>
      <c r="E111" s="26"/>
    </row>
    <row r="112" spans="1:9" ht="21" customHeight="1">
      <c r="A112" s="44" t="s">
        <v>4316</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sheetPr>
    <pageSetUpPr fitToPage="1"/>
  </sheetPr>
  <dimension ref="A1:M12"/>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4"/>
    <col min="2" max="13" width="14.125" style="24" customWidth="1"/>
    <col min="14" max="16384" width="18.625" style="24"/>
  </cols>
  <sheetData>
    <row r="1" spans="1:13" ht="21" customHeight="1">
      <c r="A1" s="28" t="str">
        <f>HYPERLINK("#"&amp;"目次"&amp;"!a1","目次へ")</f>
        <v>目次へ</v>
      </c>
    </row>
    <row r="2" spans="1:13" ht="21" customHeight="1">
      <c r="A2" s="97" t="str">
        <f>"１０７．"&amp;目次!E110</f>
        <v>１０７．保育園待機児童数（平成28～令和3年度）</v>
      </c>
      <c r="B2" s="83"/>
      <c r="C2" s="83"/>
      <c r="D2" s="83"/>
      <c r="E2" s="83"/>
      <c r="F2" s="83"/>
      <c r="G2" s="83"/>
      <c r="H2" s="83"/>
      <c r="I2" s="83"/>
      <c r="J2" s="83"/>
      <c r="K2" s="83"/>
      <c r="L2" s="83"/>
      <c r="M2" s="83"/>
    </row>
    <row r="3" spans="1:13" ht="21" customHeight="1">
      <c r="A3" s="526" t="s">
        <v>345</v>
      </c>
      <c r="B3" s="140" t="s">
        <v>4245</v>
      </c>
      <c r="C3" s="116"/>
      <c r="D3" s="140" t="s">
        <v>4249</v>
      </c>
      <c r="E3" s="116"/>
      <c r="F3" s="211" t="s">
        <v>3808</v>
      </c>
      <c r="G3" s="227"/>
      <c r="H3" s="140" t="s">
        <v>4391</v>
      </c>
      <c r="I3" s="116"/>
      <c r="J3" s="140" t="s">
        <v>4404</v>
      </c>
      <c r="K3" s="116"/>
      <c r="L3" s="591" t="s">
        <v>3384</v>
      </c>
      <c r="M3" s="593"/>
    </row>
    <row r="4" spans="1:13" ht="21" customHeight="1">
      <c r="A4" s="128"/>
      <c r="B4" s="137" t="s">
        <v>2099</v>
      </c>
      <c r="C4" s="148" t="s">
        <v>4250</v>
      </c>
      <c r="D4" s="137" t="s">
        <v>2099</v>
      </c>
      <c r="E4" s="148" t="s">
        <v>4250</v>
      </c>
      <c r="F4" s="137" t="s">
        <v>3045</v>
      </c>
      <c r="G4" s="148" t="s">
        <v>307</v>
      </c>
      <c r="H4" s="237" t="s">
        <v>2099</v>
      </c>
      <c r="I4" s="148" t="s">
        <v>4250</v>
      </c>
      <c r="J4" s="137" t="s">
        <v>2099</v>
      </c>
      <c r="K4" s="148" t="s">
        <v>4250</v>
      </c>
      <c r="L4" s="592" t="s">
        <v>2099</v>
      </c>
      <c r="M4" s="594" t="s">
        <v>4250</v>
      </c>
    </row>
    <row r="5" spans="1:13" ht="21" customHeight="1">
      <c r="A5" s="117" t="s">
        <v>3488</v>
      </c>
      <c r="B5" s="59">
        <v>488</v>
      </c>
      <c r="C5" s="48">
        <v>206</v>
      </c>
      <c r="D5" s="48">
        <v>519</v>
      </c>
      <c r="E5" s="48">
        <v>229</v>
      </c>
      <c r="F5" s="48">
        <v>623</v>
      </c>
      <c r="G5" s="48">
        <v>152</v>
      </c>
      <c r="H5" s="48">
        <v>681</v>
      </c>
      <c r="I5" s="49">
        <v>142</v>
      </c>
      <c r="J5" s="49">
        <v>684</v>
      </c>
      <c r="K5" s="49">
        <v>105</v>
      </c>
      <c r="L5" s="201">
        <v>707</v>
      </c>
      <c r="M5" s="201">
        <v>103</v>
      </c>
    </row>
    <row r="6" spans="1:13" ht="21" customHeight="1">
      <c r="A6" s="117">
        <v>1</v>
      </c>
      <c r="B6" s="48">
        <v>895</v>
      </c>
      <c r="C6" s="48">
        <v>266</v>
      </c>
      <c r="D6" s="48">
        <v>914</v>
      </c>
      <c r="E6" s="48">
        <v>396</v>
      </c>
      <c r="F6" s="48">
        <v>1150</v>
      </c>
      <c r="G6" s="48">
        <v>276</v>
      </c>
      <c r="H6" s="48">
        <v>1151</v>
      </c>
      <c r="I6" s="49">
        <v>227</v>
      </c>
      <c r="J6" s="49">
        <v>1193</v>
      </c>
      <c r="K6" s="49">
        <v>268</v>
      </c>
      <c r="L6" s="201">
        <v>1245</v>
      </c>
      <c r="M6" s="201">
        <v>238</v>
      </c>
    </row>
    <row r="7" spans="1:13" ht="21" customHeight="1">
      <c r="A7" s="117">
        <v>2</v>
      </c>
      <c r="B7" s="48">
        <v>929</v>
      </c>
      <c r="C7" s="48">
        <v>115</v>
      </c>
      <c r="D7" s="48">
        <v>985</v>
      </c>
      <c r="E7" s="48">
        <v>133</v>
      </c>
      <c r="F7" s="48">
        <v>1064</v>
      </c>
      <c r="G7" s="48">
        <v>126</v>
      </c>
      <c r="H7" s="48">
        <v>1263</v>
      </c>
      <c r="I7" s="49">
        <v>76</v>
      </c>
      <c r="J7" s="49">
        <v>1292</v>
      </c>
      <c r="K7" s="49">
        <v>93</v>
      </c>
      <c r="L7" s="201">
        <v>1357</v>
      </c>
      <c r="M7" s="201">
        <v>67</v>
      </c>
    </row>
    <row r="8" spans="1:13" ht="21" customHeight="1">
      <c r="A8" s="117">
        <v>3</v>
      </c>
      <c r="B8" s="48">
        <v>933</v>
      </c>
      <c r="C8" s="48">
        <v>47</v>
      </c>
      <c r="D8" s="48">
        <v>975</v>
      </c>
      <c r="E8" s="48">
        <v>26</v>
      </c>
      <c r="F8" s="48">
        <v>1020</v>
      </c>
      <c r="G8" s="48">
        <v>51</v>
      </c>
      <c r="H8" s="48">
        <v>1204</v>
      </c>
      <c r="I8" s="49">
        <v>37</v>
      </c>
      <c r="J8" s="49">
        <v>1367</v>
      </c>
      <c r="K8" s="49">
        <v>39</v>
      </c>
      <c r="L8" s="201">
        <v>1434</v>
      </c>
      <c r="M8" s="201">
        <v>42</v>
      </c>
    </row>
    <row r="9" spans="1:13" ht="21" customHeight="1">
      <c r="A9" s="117">
        <v>4</v>
      </c>
      <c r="B9" s="48">
        <v>888</v>
      </c>
      <c r="C9" s="48">
        <v>5</v>
      </c>
      <c r="D9" s="48">
        <v>940</v>
      </c>
      <c r="E9" s="48">
        <v>14</v>
      </c>
      <c r="F9" s="48">
        <v>971</v>
      </c>
      <c r="G9" s="48">
        <v>8</v>
      </c>
      <c r="H9" s="48">
        <v>1163</v>
      </c>
      <c r="I9" s="49">
        <v>17</v>
      </c>
      <c r="J9" s="49">
        <v>1339</v>
      </c>
      <c r="K9" s="49">
        <v>19</v>
      </c>
      <c r="L9" s="201">
        <v>1407</v>
      </c>
      <c r="M9" s="201">
        <v>13</v>
      </c>
    </row>
    <row r="10" spans="1:13" ht="21" customHeight="1">
      <c r="A10" s="200">
        <v>5</v>
      </c>
      <c r="B10" s="169">
        <v>883</v>
      </c>
      <c r="C10" s="169">
        <v>5</v>
      </c>
      <c r="D10" s="169">
        <v>941</v>
      </c>
      <c r="E10" s="169">
        <v>9</v>
      </c>
      <c r="F10" s="169">
        <v>977</v>
      </c>
      <c r="G10" s="169">
        <v>9</v>
      </c>
      <c r="H10" s="169">
        <v>1131</v>
      </c>
      <c r="I10" s="169">
        <v>7</v>
      </c>
      <c r="J10" s="169">
        <v>1311</v>
      </c>
      <c r="K10" s="169">
        <v>14</v>
      </c>
      <c r="L10" s="124">
        <v>1366</v>
      </c>
      <c r="M10" s="124">
        <v>10</v>
      </c>
    </row>
    <row r="11" spans="1:13" ht="21" customHeight="1">
      <c r="A11" s="44" t="s">
        <v>2382</v>
      </c>
    </row>
    <row r="12" spans="1:13" ht="21" customHeight="1">
      <c r="A12" s="69" t="s">
        <v>3680</v>
      </c>
      <c r="B12" s="26"/>
      <c r="C12" s="26"/>
    </row>
  </sheetData>
  <mergeCells count="1">
    <mergeCell ref="F3:G3"/>
  </mergeCells>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sheetPr>
    <pageSetUpPr fitToPage="1"/>
  </sheetPr>
  <dimension ref="A1:D9"/>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4"/>
  </cols>
  <sheetData>
    <row r="1" spans="1:4" ht="21" customHeight="1">
      <c r="A1" s="28" t="str">
        <f>HYPERLINK("#"&amp;"目次"&amp;"!a1","目次へ")</f>
        <v>目次へ</v>
      </c>
    </row>
    <row r="2" spans="1:4" ht="21" customHeight="1">
      <c r="A2" s="97" t="str">
        <f>"１０８．"&amp;目次!E111</f>
        <v>１０８．乳幼児健診受診率（令和2年度）</v>
      </c>
    </row>
    <row r="3" spans="1:4" ht="21" customHeight="1">
      <c r="A3" s="208" t="s">
        <v>472</v>
      </c>
      <c r="B3" s="106" t="s">
        <v>1408</v>
      </c>
      <c r="C3" s="106" t="s">
        <v>1032</v>
      </c>
      <c r="D3" s="106" t="s">
        <v>2728</v>
      </c>
    </row>
    <row r="4" spans="1:4" ht="21" customHeight="1">
      <c r="A4" s="32" t="s">
        <v>4437</v>
      </c>
      <c r="B4" s="120">
        <v>2566</v>
      </c>
      <c r="C4" s="48">
        <v>2349</v>
      </c>
      <c r="D4" s="73">
        <v>91.5</v>
      </c>
    </row>
    <row r="5" spans="1:4" ht="21" customHeight="1">
      <c r="A5" s="32" t="s">
        <v>1388</v>
      </c>
      <c r="B5" s="120">
        <v>2558</v>
      </c>
      <c r="C5" s="48">
        <v>2285</v>
      </c>
      <c r="D5" s="73">
        <v>89.3</v>
      </c>
    </row>
    <row r="6" spans="1:4" ht="21" customHeight="1">
      <c r="A6" s="32" t="s">
        <v>4176</v>
      </c>
      <c r="B6" s="120">
        <v>2558</v>
      </c>
      <c r="C6" s="48">
        <v>2248</v>
      </c>
      <c r="D6" s="73">
        <v>87.9</v>
      </c>
    </row>
    <row r="7" spans="1:4" ht="21" customHeight="1">
      <c r="A7" s="32" t="s">
        <v>4041</v>
      </c>
      <c r="B7" s="120">
        <v>2337</v>
      </c>
      <c r="C7" s="48">
        <v>2229</v>
      </c>
      <c r="D7" s="73">
        <v>95.4</v>
      </c>
    </row>
    <row r="8" spans="1:4" ht="21" customHeight="1">
      <c r="A8" s="36" t="s">
        <v>3054</v>
      </c>
      <c r="B8" s="322">
        <v>2352</v>
      </c>
      <c r="C8" s="169">
        <v>2192</v>
      </c>
      <c r="D8" s="226">
        <v>93.1</v>
      </c>
    </row>
    <row r="9" spans="1:4" ht="21" customHeight="1">
      <c r="A9" s="44" t="s">
        <v>4392</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sheetPr>
    <pageSetUpPr fitToPage="1"/>
  </sheetPr>
  <dimension ref="A1:M23"/>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 width="18.625" style="24"/>
    <col min="2" max="12" width="12.625" style="24" customWidth="1"/>
    <col min="13" max="16384" width="18.625" style="24"/>
  </cols>
  <sheetData>
    <row r="1" spans="1:13" ht="21" customHeight="1">
      <c r="A1" s="28" t="str">
        <f>HYPERLINK("#"&amp;"目次"&amp;"!a1","目次へ")</f>
        <v>目次へ</v>
      </c>
    </row>
    <row r="2" spans="1:13" ht="21" customHeight="1">
      <c r="A2" s="97" t="str">
        <f>"１０９．"&amp;目次!E112</f>
        <v>１０９．区内学校数の状況（令和3年5月1日）</v>
      </c>
      <c r="B2" s="45"/>
      <c r="C2" s="45"/>
      <c r="D2" s="45"/>
      <c r="E2" s="45"/>
      <c r="F2" s="45"/>
      <c r="G2" s="45"/>
      <c r="H2" s="45"/>
      <c r="I2" s="45"/>
      <c r="J2" s="45"/>
      <c r="K2" s="45"/>
      <c r="L2" s="45"/>
      <c r="M2" s="45"/>
    </row>
    <row r="3" spans="1:13" ht="21" customHeight="1">
      <c r="A3" s="208" t="s">
        <v>3106</v>
      </c>
      <c r="B3" s="211" t="s">
        <v>704</v>
      </c>
      <c r="C3" s="211" t="s">
        <v>3452</v>
      </c>
      <c r="D3" s="211" t="s">
        <v>2234</v>
      </c>
      <c r="E3" s="211" t="s">
        <v>1030</v>
      </c>
      <c r="F3" s="211" t="s">
        <v>3064</v>
      </c>
      <c r="G3" s="189" t="s">
        <v>3062</v>
      </c>
      <c r="H3" s="211" t="s">
        <v>3061</v>
      </c>
      <c r="I3" s="211" t="s">
        <v>3060</v>
      </c>
      <c r="J3" s="211" t="s">
        <v>3899</v>
      </c>
      <c r="K3" s="211" t="s">
        <v>774</v>
      </c>
      <c r="L3" s="211" t="s">
        <v>2086</v>
      </c>
      <c r="M3" s="26"/>
    </row>
    <row r="4" spans="1:13" s="25" customFormat="1" ht="21" customHeight="1">
      <c r="A4" s="254"/>
      <c r="B4" s="595" t="s">
        <v>3724</v>
      </c>
      <c r="C4" s="596"/>
      <c r="D4" s="596"/>
      <c r="E4" s="596"/>
      <c r="F4" s="596"/>
      <c r="G4" s="596"/>
      <c r="H4" s="596"/>
      <c r="I4" s="596"/>
      <c r="J4" s="596"/>
      <c r="K4" s="596"/>
      <c r="L4" s="596"/>
    </row>
    <row r="5" spans="1:13" s="25" customFormat="1" ht="21" customHeight="1">
      <c r="A5" s="254" t="s">
        <v>308</v>
      </c>
      <c r="B5" s="166">
        <v>100</v>
      </c>
      <c r="C5" s="168">
        <v>1</v>
      </c>
      <c r="D5" s="168">
        <v>2</v>
      </c>
      <c r="E5" s="168">
        <v>1</v>
      </c>
      <c r="F5" s="168">
        <v>12</v>
      </c>
      <c r="G5" s="168">
        <v>15</v>
      </c>
      <c r="H5" s="168">
        <v>23</v>
      </c>
      <c r="I5" s="168">
        <v>22</v>
      </c>
      <c r="J5" s="168">
        <v>1</v>
      </c>
      <c r="K5" s="168">
        <v>5</v>
      </c>
      <c r="L5" s="168">
        <v>18</v>
      </c>
    </row>
    <row r="6" spans="1:13" ht="21" customHeight="1">
      <c r="A6" s="32" t="s">
        <v>1355</v>
      </c>
      <c r="B6" s="166">
        <v>1</v>
      </c>
      <c r="C6" s="48" t="s">
        <v>134</v>
      </c>
      <c r="D6" s="48" t="s">
        <v>134</v>
      </c>
      <c r="E6" s="48">
        <v>1</v>
      </c>
      <c r="F6" s="48" t="s">
        <v>134</v>
      </c>
      <c r="G6" s="48" t="s">
        <v>134</v>
      </c>
      <c r="H6" s="48" t="s">
        <v>134</v>
      </c>
      <c r="I6" s="48" t="s">
        <v>134</v>
      </c>
      <c r="J6" s="48" t="s">
        <v>134</v>
      </c>
      <c r="K6" s="48" t="s">
        <v>134</v>
      </c>
      <c r="L6" s="48" t="s">
        <v>134</v>
      </c>
    </row>
    <row r="7" spans="1:13" ht="21" customHeight="1">
      <c r="A7" s="32" t="s">
        <v>2408</v>
      </c>
      <c r="B7" s="166">
        <v>39</v>
      </c>
      <c r="C7" s="48" t="s">
        <v>134</v>
      </c>
      <c r="D7" s="48" t="s">
        <v>134</v>
      </c>
      <c r="E7" s="48" t="s">
        <v>134</v>
      </c>
      <c r="F7" s="48">
        <v>5</v>
      </c>
      <c r="G7" s="48">
        <v>10</v>
      </c>
      <c r="H7" s="48">
        <v>21</v>
      </c>
      <c r="I7" s="48">
        <v>2</v>
      </c>
      <c r="J7" s="48">
        <v>1</v>
      </c>
      <c r="K7" s="48" t="s">
        <v>134</v>
      </c>
      <c r="L7" s="48" t="s">
        <v>134</v>
      </c>
    </row>
    <row r="8" spans="1:13" ht="21" customHeight="1">
      <c r="A8" s="32" t="s">
        <v>2053</v>
      </c>
      <c r="B8" s="166">
        <v>60</v>
      </c>
      <c r="C8" s="48">
        <v>1</v>
      </c>
      <c r="D8" s="48">
        <v>2</v>
      </c>
      <c r="E8" s="48" t="s">
        <v>134</v>
      </c>
      <c r="F8" s="48">
        <v>7</v>
      </c>
      <c r="G8" s="48">
        <v>5</v>
      </c>
      <c r="H8" s="48">
        <v>2</v>
      </c>
      <c r="I8" s="48">
        <v>20</v>
      </c>
      <c r="J8" s="48" t="s">
        <v>134</v>
      </c>
      <c r="K8" s="48">
        <v>5</v>
      </c>
      <c r="L8" s="48">
        <v>18</v>
      </c>
    </row>
    <row r="9" spans="1:13" s="25" customFormat="1" ht="21" customHeight="1">
      <c r="A9" s="254"/>
      <c r="B9" s="166"/>
      <c r="C9" s="596"/>
      <c r="D9" s="596"/>
      <c r="E9" s="596"/>
      <c r="F9" s="596"/>
      <c r="G9" s="254" t="s">
        <v>4286</v>
      </c>
    </row>
    <row r="10" spans="1:13" ht="21" customHeight="1">
      <c r="A10" s="254" t="s">
        <v>308</v>
      </c>
      <c r="B10" s="166">
        <v>2172</v>
      </c>
      <c r="C10" s="168">
        <v>20</v>
      </c>
      <c r="D10" s="168">
        <v>54</v>
      </c>
      <c r="E10" s="168">
        <v>42</v>
      </c>
      <c r="F10" s="168">
        <v>614</v>
      </c>
      <c r="G10" s="168">
        <v>387</v>
      </c>
      <c r="H10" s="168">
        <v>631</v>
      </c>
      <c r="I10" s="168" t="s">
        <v>134</v>
      </c>
      <c r="J10" s="168">
        <v>134</v>
      </c>
      <c r="K10" s="168">
        <v>12</v>
      </c>
      <c r="L10" s="168">
        <v>278</v>
      </c>
    </row>
    <row r="11" spans="1:13" ht="21" customHeight="1">
      <c r="A11" s="32" t="s">
        <v>2622</v>
      </c>
      <c r="B11" s="120">
        <v>42</v>
      </c>
      <c r="C11" s="48" t="s">
        <v>134</v>
      </c>
      <c r="D11" s="48" t="s">
        <v>134</v>
      </c>
      <c r="E11" s="48">
        <v>42</v>
      </c>
      <c r="F11" s="48" t="s">
        <v>134</v>
      </c>
      <c r="G11" s="48" t="s">
        <v>134</v>
      </c>
      <c r="H11" s="48" t="s">
        <v>134</v>
      </c>
      <c r="I11" s="48" t="s">
        <v>134</v>
      </c>
      <c r="J11" s="48" t="s">
        <v>134</v>
      </c>
      <c r="K11" s="48" t="s">
        <v>134</v>
      </c>
      <c r="L11" s="48" t="s">
        <v>134</v>
      </c>
    </row>
    <row r="12" spans="1:13" ht="21" customHeight="1">
      <c r="A12" s="32" t="s">
        <v>2408</v>
      </c>
      <c r="B12" s="120">
        <v>1238</v>
      </c>
      <c r="C12" s="48" t="s">
        <v>134</v>
      </c>
      <c r="D12" s="48" t="s">
        <v>134</v>
      </c>
      <c r="E12" s="48" t="s">
        <v>134</v>
      </c>
      <c r="F12" s="48">
        <v>269</v>
      </c>
      <c r="G12" s="48">
        <v>247</v>
      </c>
      <c r="H12" s="48">
        <v>578</v>
      </c>
      <c r="I12" s="48">
        <v>10</v>
      </c>
      <c r="J12" s="48">
        <v>134</v>
      </c>
      <c r="K12" s="48" t="s">
        <v>134</v>
      </c>
      <c r="L12" s="48" t="s">
        <v>134</v>
      </c>
    </row>
    <row r="13" spans="1:13" ht="21" customHeight="1">
      <c r="A13" s="32" t="s">
        <v>2053</v>
      </c>
      <c r="B13" s="120">
        <v>1128</v>
      </c>
      <c r="C13" s="48">
        <v>20</v>
      </c>
      <c r="D13" s="48">
        <v>54</v>
      </c>
      <c r="E13" s="48" t="s">
        <v>134</v>
      </c>
      <c r="F13" s="48">
        <v>345</v>
      </c>
      <c r="G13" s="48">
        <v>140</v>
      </c>
      <c r="H13" s="48">
        <v>53</v>
      </c>
      <c r="I13" s="48">
        <v>226</v>
      </c>
      <c r="J13" s="48" t="s">
        <v>134</v>
      </c>
      <c r="K13" s="48">
        <v>12</v>
      </c>
      <c r="L13" s="48">
        <v>278</v>
      </c>
    </row>
    <row r="14" spans="1:13" s="25" customFormat="1" ht="21" customHeight="1">
      <c r="A14" s="254"/>
      <c r="B14" s="166"/>
      <c r="C14" s="596"/>
      <c r="D14" s="596"/>
      <c r="E14" s="596"/>
      <c r="F14" s="596"/>
      <c r="G14" s="254" t="s">
        <v>3344</v>
      </c>
    </row>
    <row r="15" spans="1:13" ht="21" customHeight="1">
      <c r="A15" s="254" t="s">
        <v>308</v>
      </c>
      <c r="B15" s="166">
        <v>36288</v>
      </c>
      <c r="C15" s="168">
        <v>396</v>
      </c>
      <c r="D15" s="168">
        <v>616</v>
      </c>
      <c r="E15" s="168">
        <v>715</v>
      </c>
      <c r="F15" s="168">
        <v>9176</v>
      </c>
      <c r="G15" s="168">
        <v>6207</v>
      </c>
      <c r="H15" s="168">
        <v>11238</v>
      </c>
      <c r="I15" s="168">
        <v>2756</v>
      </c>
      <c r="J15" s="168">
        <v>315</v>
      </c>
      <c r="K15" s="168">
        <v>80</v>
      </c>
      <c r="L15" s="168">
        <v>4789</v>
      </c>
    </row>
    <row r="16" spans="1:13" ht="21" customHeight="1">
      <c r="A16" s="32" t="s">
        <v>2622</v>
      </c>
      <c r="B16" s="166">
        <v>715</v>
      </c>
      <c r="C16" s="48" t="s">
        <v>134</v>
      </c>
      <c r="D16" s="48" t="s">
        <v>134</v>
      </c>
      <c r="E16" s="48">
        <v>715</v>
      </c>
      <c r="F16" s="48" t="s">
        <v>134</v>
      </c>
      <c r="G16" s="48" t="s">
        <v>134</v>
      </c>
      <c r="H16" s="48" t="s">
        <v>134</v>
      </c>
      <c r="I16" s="48" t="s">
        <v>134</v>
      </c>
      <c r="J16" s="48" t="s">
        <v>134</v>
      </c>
      <c r="K16" s="48" t="s">
        <v>134</v>
      </c>
      <c r="L16" s="48" t="s">
        <v>134</v>
      </c>
    </row>
    <row r="17" spans="1:13" ht="21" customHeight="1">
      <c r="A17" s="32" t="s">
        <v>2408</v>
      </c>
      <c r="B17" s="166">
        <v>18038</v>
      </c>
      <c r="C17" s="48" t="s">
        <v>134</v>
      </c>
      <c r="D17" s="48" t="s">
        <v>134</v>
      </c>
      <c r="E17" s="48" t="s">
        <v>134</v>
      </c>
      <c r="F17" s="48">
        <v>3412</v>
      </c>
      <c r="G17" s="48">
        <v>3729</v>
      </c>
      <c r="H17" s="48">
        <v>10432</v>
      </c>
      <c r="I17" s="48">
        <v>150</v>
      </c>
      <c r="J17" s="48">
        <v>315</v>
      </c>
      <c r="K17" s="48" t="s">
        <v>134</v>
      </c>
      <c r="L17" s="48" t="s">
        <v>134</v>
      </c>
    </row>
    <row r="18" spans="1:13" ht="21" customHeight="1">
      <c r="A18" s="36" t="s">
        <v>2053</v>
      </c>
      <c r="B18" s="121">
        <v>17535</v>
      </c>
      <c r="C18" s="169">
        <v>396</v>
      </c>
      <c r="D18" s="169">
        <v>616</v>
      </c>
      <c r="E18" s="169" t="s">
        <v>134</v>
      </c>
      <c r="F18" s="169">
        <v>5764</v>
      </c>
      <c r="G18" s="169">
        <v>2478</v>
      </c>
      <c r="H18" s="169">
        <v>806</v>
      </c>
      <c r="I18" s="169">
        <v>2606</v>
      </c>
      <c r="J18" s="169" t="s">
        <v>134</v>
      </c>
      <c r="K18" s="169">
        <v>80</v>
      </c>
      <c r="L18" s="169">
        <v>4789</v>
      </c>
    </row>
    <row r="19" spans="1:13" ht="21" customHeight="1">
      <c r="A19" s="69" t="s">
        <v>4006</v>
      </c>
      <c r="C19" s="26"/>
      <c r="D19" s="26"/>
      <c r="E19" s="26"/>
      <c r="F19" s="26"/>
      <c r="G19" s="26"/>
      <c r="H19" s="26"/>
      <c r="I19" s="26"/>
      <c r="J19" s="26"/>
      <c r="K19" s="26"/>
      <c r="L19" s="26"/>
      <c r="M19" s="26"/>
    </row>
    <row r="20" spans="1:13" ht="21" customHeight="1">
      <c r="A20" s="69" t="s">
        <v>100</v>
      </c>
      <c r="B20" s="26"/>
    </row>
    <row r="21" spans="1:13" ht="21" customHeight="1">
      <c r="A21" s="69" t="s">
        <v>2661</v>
      </c>
    </row>
    <row r="22" spans="1:13" ht="21" customHeight="1">
      <c r="A22" s="69" t="s">
        <v>3421</v>
      </c>
    </row>
    <row r="23" spans="1:13" ht="21" customHeight="1">
      <c r="A23" s="44" t="s">
        <v>2986</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sheetPr>
    <pageSetUpPr fitToPage="1"/>
  </sheetPr>
  <dimension ref="A1:AM20"/>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4"/>
    <col min="2" max="9" width="12.625" style="24" customWidth="1"/>
    <col min="10" max="16384" width="18.625" style="24"/>
  </cols>
  <sheetData>
    <row r="1" spans="1:39" ht="21" customHeight="1">
      <c r="A1" s="28" t="str">
        <f>HYPERLINK("#"&amp;"目次"&amp;"!a1","目次へ")</f>
        <v>目次へ</v>
      </c>
    </row>
    <row r="2" spans="1:39" ht="21" customHeight="1">
      <c r="A2" s="97" t="str">
        <f>"１１０．"&amp;目次!E113</f>
        <v>１１０．幼稚園数･園児数･教員数の推移（平成28～令和3年）</v>
      </c>
      <c r="B2" s="45"/>
      <c r="C2" s="45"/>
      <c r="D2" s="45"/>
      <c r="E2" s="45"/>
      <c r="F2" s="45"/>
      <c r="G2" s="45"/>
      <c r="H2" s="45"/>
      <c r="I2" s="138" t="s">
        <v>2584</v>
      </c>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row>
    <row r="3" spans="1:39" ht="21" customHeight="1">
      <c r="A3" s="143" t="s">
        <v>345</v>
      </c>
      <c r="B3" s="152" t="s">
        <v>1271</v>
      </c>
      <c r="C3" s="152" t="s">
        <v>1871</v>
      </c>
      <c r="D3" s="152" t="s">
        <v>2623</v>
      </c>
      <c r="E3" s="152" t="s">
        <v>2157</v>
      </c>
      <c r="F3" s="106" t="s">
        <v>2577</v>
      </c>
      <c r="G3" s="98"/>
      <c r="H3" s="98"/>
      <c r="I3" s="98"/>
    </row>
    <row r="4" spans="1:39" ht="21" customHeight="1">
      <c r="A4" s="144"/>
      <c r="B4" s="153"/>
      <c r="C4" s="153"/>
      <c r="D4" s="153"/>
      <c r="E4" s="153"/>
      <c r="F4" s="153" t="s">
        <v>704</v>
      </c>
      <c r="G4" s="137" t="s">
        <v>3054</v>
      </c>
      <c r="H4" s="153" t="s">
        <v>2438</v>
      </c>
      <c r="I4" s="148" t="s">
        <v>3554</v>
      </c>
    </row>
    <row r="5" spans="1:39" ht="21" customHeight="1">
      <c r="A5" s="34"/>
      <c r="B5" s="595" t="s">
        <v>1654</v>
      </c>
      <c r="C5" s="597"/>
      <c r="D5" s="596"/>
      <c r="E5" s="596"/>
      <c r="F5" s="596"/>
      <c r="G5" s="90"/>
      <c r="H5" s="90"/>
      <c r="I5" s="90"/>
    </row>
    <row r="6" spans="1:39" ht="21" customHeight="1">
      <c r="A6" s="32" t="s">
        <v>4010</v>
      </c>
      <c r="B6" s="120">
        <v>2</v>
      </c>
      <c r="C6" s="49">
        <v>6</v>
      </c>
      <c r="D6" s="49">
        <v>12</v>
      </c>
      <c r="E6" s="49">
        <v>2</v>
      </c>
      <c r="F6" s="49">
        <v>152</v>
      </c>
      <c r="G6" s="48">
        <v>32</v>
      </c>
      <c r="H6" s="48">
        <v>60</v>
      </c>
      <c r="I6" s="48">
        <v>60</v>
      </c>
    </row>
    <row r="7" spans="1:39" ht="21" customHeight="1">
      <c r="A7" s="32">
        <v>29</v>
      </c>
      <c r="B7" s="120">
        <v>2</v>
      </c>
      <c r="C7" s="49">
        <v>6</v>
      </c>
      <c r="D7" s="49">
        <v>11</v>
      </c>
      <c r="E7" s="49">
        <v>2</v>
      </c>
      <c r="F7" s="49">
        <v>155</v>
      </c>
      <c r="G7" s="48">
        <v>32</v>
      </c>
      <c r="H7" s="48">
        <v>60</v>
      </c>
      <c r="I7" s="48">
        <v>63</v>
      </c>
    </row>
    <row r="8" spans="1:39" s="25" customFormat="1" ht="21" customHeight="1">
      <c r="A8" s="32">
        <v>30</v>
      </c>
      <c r="B8" s="120">
        <v>2</v>
      </c>
      <c r="C8" s="49">
        <v>6</v>
      </c>
      <c r="D8" s="49">
        <v>10</v>
      </c>
      <c r="E8" s="49">
        <v>2</v>
      </c>
      <c r="F8" s="49">
        <v>144</v>
      </c>
      <c r="G8" s="48">
        <v>32</v>
      </c>
      <c r="H8" s="48">
        <v>50</v>
      </c>
      <c r="I8" s="48">
        <v>62</v>
      </c>
    </row>
    <row r="9" spans="1:39" s="25" customFormat="1" ht="21" customHeight="1">
      <c r="A9" s="34" t="s">
        <v>4318</v>
      </c>
      <c r="B9" s="120">
        <v>2</v>
      </c>
      <c r="C9" s="49">
        <v>6</v>
      </c>
      <c r="D9" s="49">
        <v>10</v>
      </c>
      <c r="E9" s="49">
        <v>6</v>
      </c>
      <c r="F9" s="49">
        <v>152</v>
      </c>
      <c r="G9" s="48">
        <v>32</v>
      </c>
      <c r="H9" s="48">
        <v>61</v>
      </c>
      <c r="I9" s="48">
        <v>59</v>
      </c>
    </row>
    <row r="10" spans="1:39" ht="21" customHeight="1">
      <c r="A10" s="32">
        <v>2</v>
      </c>
      <c r="B10" s="120">
        <v>2</v>
      </c>
      <c r="C10" s="49">
        <v>6</v>
      </c>
      <c r="D10" s="49">
        <v>10</v>
      </c>
      <c r="E10" s="49">
        <v>8</v>
      </c>
      <c r="F10" s="49">
        <v>155</v>
      </c>
      <c r="G10" s="48">
        <v>31</v>
      </c>
      <c r="H10" s="48">
        <v>60</v>
      </c>
      <c r="I10" s="48">
        <v>64</v>
      </c>
    </row>
    <row r="11" spans="1:39" s="25" customFormat="1" ht="21" customHeight="1">
      <c r="A11" s="203">
        <v>3</v>
      </c>
      <c r="B11" s="166">
        <v>2</v>
      </c>
      <c r="C11" s="201">
        <v>6</v>
      </c>
      <c r="D11" s="201">
        <v>10</v>
      </c>
      <c r="E11" s="201">
        <v>8</v>
      </c>
      <c r="F11" s="201">
        <v>150</v>
      </c>
      <c r="G11" s="201">
        <v>32</v>
      </c>
      <c r="H11" s="201">
        <v>54</v>
      </c>
      <c r="I11" s="201">
        <v>64</v>
      </c>
    </row>
    <row r="12" spans="1:39" ht="21" customHeight="1">
      <c r="A12" s="34"/>
      <c r="B12" s="595" t="s">
        <v>2053</v>
      </c>
      <c r="C12" s="597"/>
      <c r="D12" s="598"/>
      <c r="E12" s="598"/>
      <c r="F12" s="598"/>
      <c r="G12" s="90"/>
      <c r="H12" s="90"/>
      <c r="I12" s="90"/>
    </row>
    <row r="13" spans="1:39" ht="21" customHeight="1">
      <c r="A13" s="32" t="s">
        <v>4010</v>
      </c>
      <c r="B13" s="120">
        <v>20</v>
      </c>
      <c r="C13" s="49">
        <v>116</v>
      </c>
      <c r="D13" s="49">
        <v>237</v>
      </c>
      <c r="E13" s="49">
        <v>42</v>
      </c>
      <c r="F13" s="49">
        <v>3138</v>
      </c>
      <c r="G13" s="48">
        <v>1042</v>
      </c>
      <c r="H13" s="48">
        <v>1047</v>
      </c>
      <c r="I13" s="48">
        <v>1049</v>
      </c>
    </row>
    <row r="14" spans="1:39" ht="21" customHeight="1">
      <c r="A14" s="32">
        <v>29</v>
      </c>
      <c r="B14" s="120">
        <v>20</v>
      </c>
      <c r="C14" s="48">
        <v>117</v>
      </c>
      <c r="D14" s="48">
        <v>243</v>
      </c>
      <c r="E14" s="48">
        <v>37</v>
      </c>
      <c r="F14" s="48">
        <v>3082</v>
      </c>
      <c r="G14" s="48">
        <v>1035</v>
      </c>
      <c r="H14" s="48">
        <v>1017</v>
      </c>
      <c r="I14" s="48">
        <v>1030</v>
      </c>
    </row>
    <row r="15" spans="1:39" s="25" customFormat="1" ht="21" customHeight="1">
      <c r="A15" s="32">
        <v>30</v>
      </c>
      <c r="B15" s="120">
        <v>20</v>
      </c>
      <c r="C15" s="49">
        <v>115</v>
      </c>
      <c r="D15" s="49">
        <v>250</v>
      </c>
      <c r="E15" s="49">
        <v>40</v>
      </c>
      <c r="F15" s="49">
        <v>3072</v>
      </c>
      <c r="G15" s="48">
        <v>1044</v>
      </c>
      <c r="H15" s="48">
        <v>1020</v>
      </c>
      <c r="I15" s="48">
        <v>1008</v>
      </c>
    </row>
    <row r="16" spans="1:39" s="25" customFormat="1" ht="21" customHeight="1">
      <c r="A16" s="34" t="s">
        <v>4318</v>
      </c>
      <c r="B16" s="120">
        <v>20</v>
      </c>
      <c r="C16" s="48">
        <v>116</v>
      </c>
      <c r="D16" s="48">
        <v>248</v>
      </c>
      <c r="E16" s="48">
        <v>42</v>
      </c>
      <c r="F16" s="48">
        <v>2989</v>
      </c>
      <c r="G16" s="48">
        <v>970</v>
      </c>
      <c r="H16" s="48">
        <v>1021</v>
      </c>
      <c r="I16" s="48">
        <v>998</v>
      </c>
    </row>
    <row r="17" spans="1:9" s="25" customFormat="1" ht="21" customHeight="1">
      <c r="A17" s="34">
        <v>2</v>
      </c>
      <c r="B17" s="120">
        <v>20</v>
      </c>
      <c r="C17" s="49">
        <v>114</v>
      </c>
      <c r="D17" s="49">
        <v>250</v>
      </c>
      <c r="E17" s="49">
        <v>49</v>
      </c>
      <c r="F17" s="49">
        <v>2827</v>
      </c>
      <c r="G17" s="49">
        <v>864</v>
      </c>
      <c r="H17" s="49">
        <v>946</v>
      </c>
      <c r="I17" s="49">
        <v>1017</v>
      </c>
    </row>
    <row r="18" spans="1:9" ht="21" customHeight="1">
      <c r="A18" s="118">
        <v>3</v>
      </c>
      <c r="B18" s="121">
        <v>20</v>
      </c>
      <c r="C18" s="124">
        <v>110</v>
      </c>
      <c r="D18" s="124">
        <v>226</v>
      </c>
      <c r="E18" s="124">
        <v>38</v>
      </c>
      <c r="F18" s="124">
        <v>2606</v>
      </c>
      <c r="G18" s="124">
        <v>818</v>
      </c>
      <c r="H18" s="124">
        <v>855</v>
      </c>
      <c r="I18" s="124">
        <v>933</v>
      </c>
    </row>
    <row r="19" spans="1:9" ht="21" customHeight="1">
      <c r="A19" s="44" t="s">
        <v>3387</v>
      </c>
    </row>
    <row r="20" spans="1:9" ht="21" customHeight="1">
      <c r="A20" s="44" t="s">
        <v>2986</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sheetPr>
    <pageSetUpPr fitToPage="1"/>
  </sheetPr>
  <dimension ref="A1:Q19"/>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4"/>
    <col min="2" max="17" width="11.125" style="24" customWidth="1"/>
    <col min="18" max="16384" width="18.625" style="24"/>
  </cols>
  <sheetData>
    <row r="1" spans="1:17" ht="21" customHeight="1">
      <c r="A1" s="28" t="str">
        <f>HYPERLINK("#"&amp;"目次"&amp;"!a1","目次へ")</f>
        <v>目次へ</v>
      </c>
    </row>
    <row r="2" spans="1:17" ht="21" customHeight="1">
      <c r="A2" s="97" t="str">
        <f>"１１１．"&amp;目次!E114</f>
        <v>１１１．小学校数･児童数･教員数の推移（平成28～令和3年）</v>
      </c>
      <c r="B2" s="45"/>
      <c r="C2" s="45"/>
      <c r="D2" s="45"/>
      <c r="E2" s="45"/>
      <c r="F2" s="45"/>
      <c r="G2" s="45"/>
      <c r="H2" s="45"/>
      <c r="I2" s="45"/>
      <c r="J2" s="45"/>
      <c r="Q2" s="161" t="s">
        <v>2584</v>
      </c>
    </row>
    <row r="3" spans="1:17" ht="21" customHeight="1">
      <c r="A3" s="143" t="s">
        <v>345</v>
      </c>
      <c r="B3" s="152" t="s">
        <v>1245</v>
      </c>
      <c r="C3" s="152" t="s">
        <v>3218</v>
      </c>
      <c r="D3" s="152" t="s">
        <v>4188</v>
      </c>
      <c r="E3" s="106" t="s">
        <v>1993</v>
      </c>
      <c r="F3" s="98"/>
      <c r="G3" s="98"/>
      <c r="H3" s="106" t="s">
        <v>2878</v>
      </c>
      <c r="I3" s="98"/>
      <c r="J3" s="98"/>
      <c r="K3" s="106" t="s">
        <v>3725</v>
      </c>
      <c r="L3" s="98"/>
      <c r="M3" s="98"/>
      <c r="N3" s="98"/>
      <c r="O3" s="98"/>
      <c r="P3" s="98"/>
      <c r="Q3" s="98"/>
    </row>
    <row r="4" spans="1:17" ht="21" customHeight="1">
      <c r="A4" s="144"/>
      <c r="B4" s="153"/>
      <c r="C4" s="153"/>
      <c r="D4" s="207" t="s">
        <v>3900</v>
      </c>
      <c r="E4" s="148" t="s">
        <v>308</v>
      </c>
      <c r="F4" s="148" t="s">
        <v>15</v>
      </c>
      <c r="G4" s="148" t="s">
        <v>46</v>
      </c>
      <c r="H4" s="148" t="s">
        <v>308</v>
      </c>
      <c r="I4" s="137" t="s">
        <v>15</v>
      </c>
      <c r="J4" s="148" t="s">
        <v>46</v>
      </c>
      <c r="K4" s="137" t="s">
        <v>308</v>
      </c>
      <c r="L4" s="137" t="s">
        <v>3453</v>
      </c>
      <c r="M4" s="137" t="s">
        <v>2944</v>
      </c>
      <c r="N4" s="137" t="s">
        <v>3511</v>
      </c>
      <c r="O4" s="137" t="s">
        <v>3535</v>
      </c>
      <c r="P4" s="137" t="s">
        <v>3556</v>
      </c>
      <c r="Q4" s="148" t="s">
        <v>2531</v>
      </c>
    </row>
    <row r="5" spans="1:17" ht="21" customHeight="1">
      <c r="A5" s="221"/>
      <c r="B5" s="595" t="s">
        <v>1654</v>
      </c>
      <c r="C5" s="90"/>
      <c r="D5" s="599"/>
      <c r="E5" s="599"/>
      <c r="F5" s="599"/>
      <c r="G5" s="599"/>
      <c r="H5" s="600"/>
      <c r="I5" s="599"/>
      <c r="J5" s="599"/>
      <c r="K5" s="599"/>
      <c r="L5" s="600"/>
      <c r="M5" s="599"/>
      <c r="N5" s="90"/>
      <c r="O5" s="90"/>
      <c r="P5" s="90"/>
      <c r="Q5" s="90"/>
    </row>
    <row r="6" spans="1:17" ht="21" customHeight="1">
      <c r="A6" s="32" t="s">
        <v>4010</v>
      </c>
      <c r="B6" s="120">
        <v>25</v>
      </c>
      <c r="C6" s="48">
        <v>320</v>
      </c>
      <c r="D6" s="48">
        <v>12</v>
      </c>
      <c r="E6" s="48">
        <v>534</v>
      </c>
      <c r="F6" s="48">
        <v>200</v>
      </c>
      <c r="G6" s="48">
        <v>334</v>
      </c>
      <c r="H6" s="48">
        <v>81</v>
      </c>
      <c r="I6" s="48">
        <v>34</v>
      </c>
      <c r="J6" s="48">
        <v>47</v>
      </c>
      <c r="K6" s="48">
        <v>9056</v>
      </c>
      <c r="L6" s="48">
        <v>1678</v>
      </c>
      <c r="M6" s="48">
        <v>1560</v>
      </c>
      <c r="N6" s="48">
        <v>1547</v>
      </c>
      <c r="O6" s="48">
        <v>1443</v>
      </c>
      <c r="P6" s="48">
        <v>1398</v>
      </c>
      <c r="Q6" s="48">
        <v>1430</v>
      </c>
    </row>
    <row r="7" spans="1:17" ht="21" customHeight="1">
      <c r="A7" s="32">
        <v>29</v>
      </c>
      <c r="B7" s="120">
        <v>23</v>
      </c>
      <c r="C7" s="48">
        <v>321</v>
      </c>
      <c r="D7" s="48">
        <v>16</v>
      </c>
      <c r="E7" s="48">
        <v>538</v>
      </c>
      <c r="F7" s="48">
        <v>198</v>
      </c>
      <c r="G7" s="48">
        <v>340</v>
      </c>
      <c r="H7" s="48">
        <v>71</v>
      </c>
      <c r="I7" s="48">
        <v>36</v>
      </c>
      <c r="J7" s="48">
        <v>35</v>
      </c>
      <c r="K7" s="48">
        <v>9215</v>
      </c>
      <c r="L7" s="48">
        <v>1624</v>
      </c>
      <c r="M7" s="48">
        <v>1672</v>
      </c>
      <c r="N7" s="48">
        <v>1550</v>
      </c>
      <c r="O7" s="48">
        <v>1522</v>
      </c>
      <c r="P7" s="48">
        <v>1450</v>
      </c>
      <c r="Q7" s="48">
        <v>1397</v>
      </c>
    </row>
    <row r="8" spans="1:17" s="25" customFormat="1" ht="21" customHeight="1">
      <c r="A8" s="32">
        <v>30</v>
      </c>
      <c r="B8" s="120">
        <v>23</v>
      </c>
      <c r="C8" s="48">
        <v>329</v>
      </c>
      <c r="D8" s="48">
        <v>16</v>
      </c>
      <c r="E8" s="48">
        <v>553</v>
      </c>
      <c r="F8" s="48">
        <v>204</v>
      </c>
      <c r="G8" s="48">
        <v>349</v>
      </c>
      <c r="H8" s="48">
        <v>71</v>
      </c>
      <c r="I8" s="48">
        <v>27</v>
      </c>
      <c r="J8" s="48">
        <v>44</v>
      </c>
      <c r="K8" s="48">
        <v>9462</v>
      </c>
      <c r="L8" s="48">
        <v>1673</v>
      </c>
      <c r="M8" s="48">
        <v>1609</v>
      </c>
      <c r="N8" s="48">
        <v>1667</v>
      </c>
      <c r="O8" s="48">
        <v>1541</v>
      </c>
      <c r="P8" s="48">
        <v>1526</v>
      </c>
      <c r="Q8" s="48">
        <v>1446</v>
      </c>
    </row>
    <row r="9" spans="1:17" s="25" customFormat="1" ht="21" customHeight="1">
      <c r="A9" s="34" t="s">
        <v>4318</v>
      </c>
      <c r="B9" s="120">
        <v>22</v>
      </c>
      <c r="C9" s="48">
        <v>335</v>
      </c>
      <c r="D9" s="48">
        <v>18</v>
      </c>
      <c r="E9" s="48">
        <v>551</v>
      </c>
      <c r="F9" s="48">
        <v>201</v>
      </c>
      <c r="G9" s="48">
        <v>350</v>
      </c>
      <c r="H9" s="48">
        <v>68</v>
      </c>
      <c r="I9" s="48">
        <v>26</v>
      </c>
      <c r="J9" s="48">
        <v>42</v>
      </c>
      <c r="K9" s="48">
        <v>9860</v>
      </c>
      <c r="L9" s="48">
        <v>1814</v>
      </c>
      <c r="M9" s="48">
        <v>1675</v>
      </c>
      <c r="N9" s="48">
        <v>1613</v>
      </c>
      <c r="O9" s="48">
        <v>1673</v>
      </c>
      <c r="P9" s="48">
        <v>1544</v>
      </c>
      <c r="Q9" s="48">
        <v>1541</v>
      </c>
    </row>
    <row r="10" spans="1:17" ht="21" customHeight="1">
      <c r="A10" s="32">
        <v>2</v>
      </c>
      <c r="B10" s="120">
        <v>21</v>
      </c>
      <c r="C10" s="48">
        <v>340</v>
      </c>
      <c r="D10" s="48">
        <v>18</v>
      </c>
      <c r="E10" s="48">
        <v>553</v>
      </c>
      <c r="F10" s="48">
        <v>201</v>
      </c>
      <c r="G10" s="48">
        <v>352</v>
      </c>
      <c r="H10" s="48">
        <v>61</v>
      </c>
      <c r="I10" s="48">
        <v>24</v>
      </c>
      <c r="J10" s="48">
        <v>37</v>
      </c>
      <c r="K10" s="48">
        <v>10084</v>
      </c>
      <c r="L10" s="48">
        <v>1745</v>
      </c>
      <c r="M10" s="48">
        <v>1801</v>
      </c>
      <c r="N10" s="48">
        <v>1685</v>
      </c>
      <c r="O10" s="48">
        <v>1607</v>
      </c>
      <c r="P10" s="48">
        <v>1683</v>
      </c>
      <c r="Q10" s="48">
        <v>1563</v>
      </c>
    </row>
    <row r="11" spans="1:17" s="25" customFormat="1" ht="21" customHeight="1">
      <c r="A11" s="203">
        <v>3</v>
      </c>
      <c r="B11" s="166">
        <v>21</v>
      </c>
      <c r="C11" s="201">
        <v>353</v>
      </c>
      <c r="D11" s="201">
        <v>20</v>
      </c>
      <c r="E11" s="201">
        <v>578</v>
      </c>
      <c r="F11" s="201">
        <v>223</v>
      </c>
      <c r="G11" s="201">
        <v>355</v>
      </c>
      <c r="H11" s="201">
        <v>61</v>
      </c>
      <c r="I11" s="201">
        <v>21</v>
      </c>
      <c r="J11" s="201">
        <v>40</v>
      </c>
      <c r="K11" s="201">
        <v>10432</v>
      </c>
      <c r="L11" s="201">
        <v>1904</v>
      </c>
      <c r="M11" s="201">
        <v>1756</v>
      </c>
      <c r="N11" s="201">
        <v>1785</v>
      </c>
      <c r="O11" s="201">
        <v>1683</v>
      </c>
      <c r="P11" s="201">
        <v>1617</v>
      </c>
      <c r="Q11" s="201">
        <v>1687</v>
      </c>
    </row>
    <row r="12" spans="1:17" ht="21" customHeight="1">
      <c r="A12" s="32"/>
      <c r="B12" s="595" t="s">
        <v>2053</v>
      </c>
      <c r="C12" s="90"/>
      <c r="D12" s="90"/>
      <c r="E12" s="90"/>
      <c r="F12" s="90"/>
      <c r="G12" s="90"/>
      <c r="H12" s="596"/>
      <c r="I12" s="90"/>
      <c r="J12" s="90"/>
      <c r="K12" s="90"/>
      <c r="L12" s="596"/>
      <c r="M12" s="90"/>
      <c r="N12" s="90"/>
      <c r="O12" s="90"/>
      <c r="P12" s="90"/>
      <c r="Q12" s="90"/>
    </row>
    <row r="13" spans="1:17" ht="21" customHeight="1">
      <c r="A13" s="32" t="s">
        <v>4010</v>
      </c>
      <c r="B13" s="120">
        <v>2</v>
      </c>
      <c r="C13" s="48">
        <v>24</v>
      </c>
      <c r="D13" s="48" t="s">
        <v>134</v>
      </c>
      <c r="E13" s="48">
        <v>43</v>
      </c>
      <c r="F13" s="48">
        <v>23</v>
      </c>
      <c r="G13" s="48">
        <v>20</v>
      </c>
      <c r="H13" s="48">
        <v>15</v>
      </c>
      <c r="I13" s="48">
        <v>5</v>
      </c>
      <c r="J13" s="48">
        <v>10</v>
      </c>
      <c r="K13" s="48">
        <v>823</v>
      </c>
      <c r="L13" s="48">
        <v>144</v>
      </c>
      <c r="M13" s="48">
        <v>142</v>
      </c>
      <c r="N13" s="48">
        <v>130</v>
      </c>
      <c r="O13" s="48">
        <v>138</v>
      </c>
      <c r="P13" s="48">
        <v>135</v>
      </c>
      <c r="Q13" s="48">
        <v>134</v>
      </c>
    </row>
    <row r="14" spans="1:17" ht="21" customHeight="1">
      <c r="A14" s="32">
        <v>29</v>
      </c>
      <c r="B14" s="120">
        <v>2</v>
      </c>
      <c r="C14" s="48">
        <v>24</v>
      </c>
      <c r="D14" s="48" t="s">
        <v>134</v>
      </c>
      <c r="E14" s="48">
        <v>43</v>
      </c>
      <c r="F14" s="48">
        <v>23</v>
      </c>
      <c r="G14" s="48">
        <v>20</v>
      </c>
      <c r="H14" s="48">
        <v>14</v>
      </c>
      <c r="I14" s="48">
        <v>4</v>
      </c>
      <c r="J14" s="48">
        <v>10</v>
      </c>
      <c r="K14" s="48">
        <v>823</v>
      </c>
      <c r="L14" s="48">
        <v>142</v>
      </c>
      <c r="M14" s="48">
        <v>144</v>
      </c>
      <c r="N14" s="48">
        <v>137</v>
      </c>
      <c r="O14" s="48">
        <v>132</v>
      </c>
      <c r="P14" s="48">
        <v>135</v>
      </c>
      <c r="Q14" s="48">
        <v>133</v>
      </c>
    </row>
    <row r="15" spans="1:17" s="25" customFormat="1" ht="21" customHeight="1">
      <c r="A15" s="32">
        <v>30</v>
      </c>
      <c r="B15" s="120">
        <v>2</v>
      </c>
      <c r="C15" s="48">
        <v>24</v>
      </c>
      <c r="D15" s="48" t="s">
        <v>134</v>
      </c>
      <c r="E15" s="48">
        <v>43</v>
      </c>
      <c r="F15" s="48">
        <v>23</v>
      </c>
      <c r="G15" s="48">
        <v>20</v>
      </c>
      <c r="H15" s="48">
        <v>9</v>
      </c>
      <c r="I15" s="48">
        <v>2</v>
      </c>
      <c r="J15" s="48">
        <v>7</v>
      </c>
      <c r="K15" s="48">
        <v>820</v>
      </c>
      <c r="L15" s="48">
        <v>136</v>
      </c>
      <c r="M15" s="48">
        <v>141</v>
      </c>
      <c r="N15" s="48">
        <v>142</v>
      </c>
      <c r="O15" s="48">
        <v>136</v>
      </c>
      <c r="P15" s="48">
        <v>131</v>
      </c>
      <c r="Q15" s="48">
        <v>134</v>
      </c>
    </row>
    <row r="16" spans="1:17" s="25" customFormat="1" ht="21" customHeight="1">
      <c r="A16" s="34" t="s">
        <v>4318</v>
      </c>
      <c r="B16" s="120">
        <v>2</v>
      </c>
      <c r="C16" s="48">
        <v>24</v>
      </c>
      <c r="D16" s="48" t="s">
        <v>134</v>
      </c>
      <c r="E16" s="48">
        <v>43</v>
      </c>
      <c r="F16" s="48">
        <v>22</v>
      </c>
      <c r="G16" s="48">
        <v>21</v>
      </c>
      <c r="H16" s="48">
        <v>10</v>
      </c>
      <c r="I16" s="48">
        <v>1</v>
      </c>
      <c r="J16" s="48">
        <v>9</v>
      </c>
      <c r="K16" s="48">
        <v>818</v>
      </c>
      <c r="L16" s="48">
        <v>136</v>
      </c>
      <c r="M16" s="48">
        <v>137</v>
      </c>
      <c r="N16" s="48">
        <v>138</v>
      </c>
      <c r="O16" s="48">
        <v>142</v>
      </c>
      <c r="P16" s="48">
        <v>135</v>
      </c>
      <c r="Q16" s="48">
        <v>130</v>
      </c>
    </row>
    <row r="17" spans="1:17" s="25" customFormat="1" ht="21" customHeight="1">
      <c r="A17" s="34">
        <v>2</v>
      </c>
      <c r="B17" s="120">
        <v>2</v>
      </c>
      <c r="C17" s="49">
        <v>24</v>
      </c>
      <c r="D17" s="49" t="s">
        <v>134</v>
      </c>
      <c r="E17" s="49">
        <v>55</v>
      </c>
      <c r="F17" s="49">
        <v>28</v>
      </c>
      <c r="G17" s="49">
        <v>27</v>
      </c>
      <c r="H17" s="49">
        <v>11</v>
      </c>
      <c r="I17" s="49">
        <v>2</v>
      </c>
      <c r="J17" s="49">
        <v>9</v>
      </c>
      <c r="K17" s="49">
        <v>804</v>
      </c>
      <c r="L17" s="49">
        <v>127</v>
      </c>
      <c r="M17" s="49">
        <v>135</v>
      </c>
      <c r="N17" s="49">
        <v>138</v>
      </c>
      <c r="O17" s="49">
        <v>135</v>
      </c>
      <c r="P17" s="49">
        <v>136</v>
      </c>
      <c r="Q17" s="49">
        <v>133</v>
      </c>
    </row>
    <row r="18" spans="1:17" s="25" customFormat="1" ht="21" customHeight="1">
      <c r="A18" s="118">
        <v>3</v>
      </c>
      <c r="B18" s="121">
        <v>2</v>
      </c>
      <c r="C18" s="124">
        <v>24</v>
      </c>
      <c r="D18" s="124" t="s">
        <v>134</v>
      </c>
      <c r="E18" s="124">
        <v>53</v>
      </c>
      <c r="F18" s="124">
        <v>26</v>
      </c>
      <c r="G18" s="124">
        <v>27</v>
      </c>
      <c r="H18" s="124">
        <v>9</v>
      </c>
      <c r="I18" s="124">
        <v>2</v>
      </c>
      <c r="J18" s="124">
        <v>7</v>
      </c>
      <c r="K18" s="124">
        <v>806</v>
      </c>
      <c r="L18" s="124">
        <v>138</v>
      </c>
      <c r="M18" s="124">
        <v>129</v>
      </c>
      <c r="N18" s="124">
        <v>134</v>
      </c>
      <c r="O18" s="124">
        <v>135</v>
      </c>
      <c r="P18" s="124">
        <v>135</v>
      </c>
      <c r="Q18" s="124">
        <v>135</v>
      </c>
    </row>
    <row r="19" spans="1:17" ht="21" customHeight="1">
      <c r="A19" s="44" t="s">
        <v>2986</v>
      </c>
      <c r="B19" s="26"/>
      <c r="C19" s="26"/>
      <c r="D19" s="26"/>
      <c r="E19" s="26"/>
      <c r="F19" s="26"/>
      <c r="G19" s="26"/>
      <c r="H19" s="26"/>
      <c r="I19" s="26"/>
      <c r="J19" s="26"/>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sheetPr>
    <pageSetUpPr fitToPage="1"/>
  </sheetPr>
  <dimension ref="A1:N19"/>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4"/>
    <col min="2" max="14" width="11.125" style="24" customWidth="1"/>
    <col min="15" max="16384" width="18.625" style="24"/>
  </cols>
  <sheetData>
    <row r="1" spans="1:14" ht="21" customHeight="1">
      <c r="A1" s="28" t="str">
        <f>HYPERLINK("#"&amp;"目次"&amp;"!a1","目次へ")</f>
        <v>目次へ</v>
      </c>
    </row>
    <row r="2" spans="1:14" ht="21" customHeight="1">
      <c r="A2" s="97" t="str">
        <f>"１１２．"&amp;目次!E115</f>
        <v>１１２．中学校数･生徒数･教員数（私立を含む）の推移（平成28～令和3年）</v>
      </c>
      <c r="B2" s="45"/>
      <c r="C2" s="45"/>
      <c r="D2" s="45"/>
      <c r="E2" s="45"/>
      <c r="F2" s="45"/>
      <c r="G2" s="45"/>
      <c r="N2" s="161" t="s">
        <v>2584</v>
      </c>
    </row>
    <row r="3" spans="1:14" ht="21" customHeight="1">
      <c r="A3" s="143" t="s">
        <v>345</v>
      </c>
      <c r="B3" s="152" t="s">
        <v>1245</v>
      </c>
      <c r="C3" s="152" t="s">
        <v>239</v>
      </c>
      <c r="D3" s="152" t="s">
        <v>4188</v>
      </c>
      <c r="E3" s="106" t="s">
        <v>1633</v>
      </c>
      <c r="F3" s="98"/>
      <c r="G3" s="98"/>
      <c r="H3" s="106" t="s">
        <v>2878</v>
      </c>
      <c r="I3" s="98"/>
      <c r="J3" s="98"/>
      <c r="K3" s="106" t="s">
        <v>1051</v>
      </c>
      <c r="L3" s="98"/>
      <c r="M3" s="98"/>
      <c r="N3" s="98"/>
    </row>
    <row r="4" spans="1:14" ht="21" customHeight="1">
      <c r="A4" s="144"/>
      <c r="B4" s="153"/>
      <c r="C4" s="153"/>
      <c r="D4" s="153" t="s">
        <v>963</v>
      </c>
      <c r="E4" s="137" t="s">
        <v>704</v>
      </c>
      <c r="F4" s="137" t="s">
        <v>15</v>
      </c>
      <c r="G4" s="137" t="s">
        <v>46</v>
      </c>
      <c r="H4" s="148" t="s">
        <v>308</v>
      </c>
      <c r="I4" s="137" t="s">
        <v>933</v>
      </c>
      <c r="J4" s="137" t="s">
        <v>64</v>
      </c>
      <c r="K4" s="137" t="s">
        <v>308</v>
      </c>
      <c r="L4" s="137" t="s">
        <v>3453</v>
      </c>
      <c r="M4" s="137" t="s">
        <v>2944</v>
      </c>
      <c r="N4" s="148" t="s">
        <v>3511</v>
      </c>
    </row>
    <row r="5" spans="1:14" ht="21" customHeight="1">
      <c r="A5" s="221"/>
      <c r="B5" s="92"/>
      <c r="D5" s="90"/>
      <c r="E5" s="470" t="s">
        <v>1654</v>
      </c>
      <c r="F5" s="596"/>
      <c r="G5" s="90"/>
      <c r="I5" s="596"/>
      <c r="J5" s="90"/>
      <c r="K5" s="90"/>
      <c r="L5" s="90"/>
      <c r="M5" s="90"/>
      <c r="N5" s="90"/>
    </row>
    <row r="6" spans="1:14" ht="21" customHeight="1">
      <c r="A6" s="32" t="s">
        <v>4010</v>
      </c>
      <c r="B6" s="120">
        <v>12</v>
      </c>
      <c r="C6" s="48">
        <v>114</v>
      </c>
      <c r="D6" s="48">
        <v>9</v>
      </c>
      <c r="E6" s="48">
        <v>260</v>
      </c>
      <c r="F6" s="48">
        <v>149</v>
      </c>
      <c r="G6" s="48">
        <v>111</v>
      </c>
      <c r="H6" s="48">
        <v>26</v>
      </c>
      <c r="I6" s="48">
        <v>10</v>
      </c>
      <c r="J6" s="48">
        <v>16</v>
      </c>
      <c r="K6" s="48">
        <v>3504</v>
      </c>
      <c r="L6" s="48">
        <v>1146</v>
      </c>
      <c r="M6" s="48">
        <v>1139</v>
      </c>
      <c r="N6" s="48">
        <v>1219</v>
      </c>
    </row>
    <row r="7" spans="1:14" ht="21" customHeight="1">
      <c r="A7" s="32">
        <v>29</v>
      </c>
      <c r="B7" s="120">
        <v>12</v>
      </c>
      <c r="C7" s="48">
        <v>109</v>
      </c>
      <c r="D7" s="48">
        <v>9</v>
      </c>
      <c r="E7" s="48">
        <v>257</v>
      </c>
      <c r="F7" s="48">
        <v>147</v>
      </c>
      <c r="G7" s="48">
        <v>110</v>
      </c>
      <c r="H7" s="48">
        <v>28</v>
      </c>
      <c r="I7" s="48">
        <v>11</v>
      </c>
      <c r="J7" s="48">
        <v>17</v>
      </c>
      <c r="K7" s="48">
        <v>3463</v>
      </c>
      <c r="L7" s="48">
        <v>1143</v>
      </c>
      <c r="M7" s="48">
        <v>1158</v>
      </c>
      <c r="N7" s="48">
        <v>1162</v>
      </c>
    </row>
    <row r="8" spans="1:14" s="25" customFormat="1" ht="21" customHeight="1">
      <c r="A8" s="32">
        <v>30</v>
      </c>
      <c r="B8" s="120">
        <v>11</v>
      </c>
      <c r="C8" s="48">
        <v>108</v>
      </c>
      <c r="D8" s="48">
        <v>8</v>
      </c>
      <c r="E8" s="48">
        <v>246</v>
      </c>
      <c r="F8" s="48">
        <v>141</v>
      </c>
      <c r="G8" s="48">
        <v>105</v>
      </c>
      <c r="H8" s="48">
        <v>26</v>
      </c>
      <c r="I8" s="48">
        <v>12</v>
      </c>
      <c r="J8" s="48">
        <v>14</v>
      </c>
      <c r="K8" s="48">
        <v>3445</v>
      </c>
      <c r="L8" s="48">
        <v>1125</v>
      </c>
      <c r="M8" s="48">
        <v>1153</v>
      </c>
      <c r="N8" s="48">
        <v>1167</v>
      </c>
    </row>
    <row r="9" spans="1:14" s="25" customFormat="1" ht="21" customHeight="1">
      <c r="A9" s="34" t="s">
        <v>4318</v>
      </c>
      <c r="B9" s="120">
        <v>11</v>
      </c>
      <c r="C9" s="48">
        <v>109</v>
      </c>
      <c r="D9" s="48">
        <v>8</v>
      </c>
      <c r="E9" s="48">
        <v>250</v>
      </c>
      <c r="F9" s="48">
        <v>144</v>
      </c>
      <c r="G9" s="48">
        <v>106</v>
      </c>
      <c r="H9" s="48">
        <v>30</v>
      </c>
      <c r="I9" s="48">
        <v>13</v>
      </c>
      <c r="J9" s="48">
        <v>17</v>
      </c>
      <c r="K9" s="48">
        <v>3474</v>
      </c>
      <c r="L9" s="48">
        <v>1170</v>
      </c>
      <c r="M9" s="48">
        <v>1137</v>
      </c>
      <c r="N9" s="48">
        <v>1167</v>
      </c>
    </row>
    <row r="10" spans="1:14" ht="21" customHeight="1">
      <c r="A10" s="32">
        <v>2</v>
      </c>
      <c r="B10" s="120">
        <v>11</v>
      </c>
      <c r="C10" s="48">
        <v>113</v>
      </c>
      <c r="D10" s="48">
        <v>9</v>
      </c>
      <c r="E10" s="48">
        <v>248</v>
      </c>
      <c r="F10" s="48">
        <v>141</v>
      </c>
      <c r="G10" s="48">
        <v>107</v>
      </c>
      <c r="H10" s="48">
        <v>28</v>
      </c>
      <c r="I10" s="48">
        <v>13</v>
      </c>
      <c r="J10" s="48">
        <v>15</v>
      </c>
      <c r="K10" s="48">
        <v>3558</v>
      </c>
      <c r="L10" s="48">
        <v>1214</v>
      </c>
      <c r="M10" s="48">
        <v>1186</v>
      </c>
      <c r="N10" s="48">
        <v>1158</v>
      </c>
    </row>
    <row r="11" spans="1:14" s="25" customFormat="1" ht="21" customHeight="1">
      <c r="A11" s="203">
        <v>3</v>
      </c>
      <c r="B11" s="166">
        <v>10</v>
      </c>
      <c r="C11" s="201">
        <v>113</v>
      </c>
      <c r="D11" s="201">
        <v>8</v>
      </c>
      <c r="E11" s="201">
        <v>247</v>
      </c>
      <c r="F11" s="201">
        <v>136</v>
      </c>
      <c r="G11" s="201">
        <v>111</v>
      </c>
      <c r="H11" s="201">
        <v>27</v>
      </c>
      <c r="I11" s="201">
        <v>12</v>
      </c>
      <c r="J11" s="201">
        <v>15</v>
      </c>
      <c r="K11" s="201">
        <v>3729</v>
      </c>
      <c r="L11" s="201">
        <v>1298</v>
      </c>
      <c r="M11" s="201">
        <v>1224</v>
      </c>
      <c r="N11" s="201">
        <v>1207</v>
      </c>
    </row>
    <row r="12" spans="1:14" ht="21" customHeight="1">
      <c r="A12" s="32"/>
      <c r="B12" s="92"/>
      <c r="C12" s="90"/>
      <c r="E12" s="254" t="s">
        <v>2053</v>
      </c>
      <c r="F12" s="596"/>
      <c r="G12" s="90"/>
      <c r="H12" s="90"/>
      <c r="I12" s="596"/>
      <c r="J12" s="90"/>
      <c r="K12" s="90"/>
      <c r="L12" s="90"/>
      <c r="M12" s="90"/>
      <c r="N12" s="90"/>
    </row>
    <row r="13" spans="1:14" ht="21" customHeight="1">
      <c r="A13" s="32" t="s">
        <v>4010</v>
      </c>
      <c r="B13" s="120">
        <v>5</v>
      </c>
      <c r="C13" s="48">
        <v>62</v>
      </c>
      <c r="D13" s="48" t="s">
        <v>134</v>
      </c>
      <c r="E13" s="48">
        <v>119</v>
      </c>
      <c r="F13" s="48">
        <v>76</v>
      </c>
      <c r="G13" s="48">
        <v>43</v>
      </c>
      <c r="H13" s="48">
        <v>19</v>
      </c>
      <c r="I13" s="48">
        <v>11</v>
      </c>
      <c r="J13" s="48">
        <v>8</v>
      </c>
      <c r="K13" s="48">
        <v>2121</v>
      </c>
      <c r="L13" s="48">
        <v>759</v>
      </c>
      <c r="M13" s="48">
        <v>668</v>
      </c>
      <c r="N13" s="48">
        <v>694</v>
      </c>
    </row>
    <row r="14" spans="1:14" ht="21" customHeight="1">
      <c r="A14" s="32">
        <v>29</v>
      </c>
      <c r="B14" s="120">
        <v>5</v>
      </c>
      <c r="C14" s="48">
        <v>62</v>
      </c>
      <c r="D14" s="48" t="s">
        <v>134</v>
      </c>
      <c r="E14" s="48">
        <v>121</v>
      </c>
      <c r="F14" s="48">
        <v>75</v>
      </c>
      <c r="G14" s="48">
        <v>46</v>
      </c>
      <c r="H14" s="48">
        <v>20</v>
      </c>
      <c r="I14" s="48">
        <v>11</v>
      </c>
      <c r="J14" s="48">
        <v>9</v>
      </c>
      <c r="K14" s="48">
        <v>2178</v>
      </c>
      <c r="L14" s="48">
        <v>770</v>
      </c>
      <c r="M14" s="48">
        <v>752</v>
      </c>
      <c r="N14" s="48">
        <v>656</v>
      </c>
    </row>
    <row r="15" spans="1:14" s="25" customFormat="1" ht="21" customHeight="1">
      <c r="A15" s="32">
        <v>30</v>
      </c>
      <c r="B15" s="120">
        <v>5</v>
      </c>
      <c r="C15" s="48">
        <v>67</v>
      </c>
      <c r="D15" s="48" t="s">
        <v>134</v>
      </c>
      <c r="E15" s="48">
        <v>134</v>
      </c>
      <c r="F15" s="48">
        <v>79</v>
      </c>
      <c r="G15" s="48">
        <v>55</v>
      </c>
      <c r="H15" s="48">
        <v>17</v>
      </c>
      <c r="I15" s="48">
        <v>10</v>
      </c>
      <c r="J15" s="48">
        <v>7</v>
      </c>
      <c r="K15" s="48">
        <v>2296</v>
      </c>
      <c r="L15" s="48">
        <v>798</v>
      </c>
      <c r="M15" s="48">
        <v>755</v>
      </c>
      <c r="N15" s="48">
        <v>743</v>
      </c>
    </row>
    <row r="16" spans="1:14" s="25" customFormat="1" ht="21" customHeight="1">
      <c r="A16" s="34" t="s">
        <v>4318</v>
      </c>
      <c r="B16" s="120">
        <v>5</v>
      </c>
      <c r="C16" s="48">
        <v>72</v>
      </c>
      <c r="D16" s="48" t="s">
        <v>134</v>
      </c>
      <c r="E16" s="48">
        <v>139</v>
      </c>
      <c r="F16" s="48">
        <v>84</v>
      </c>
      <c r="G16" s="48">
        <v>55</v>
      </c>
      <c r="H16" s="48">
        <v>17</v>
      </c>
      <c r="I16" s="48">
        <v>10</v>
      </c>
      <c r="J16" s="48">
        <v>7</v>
      </c>
      <c r="K16" s="48">
        <v>2343</v>
      </c>
      <c r="L16" s="48">
        <v>825</v>
      </c>
      <c r="M16" s="48">
        <v>783</v>
      </c>
      <c r="N16" s="48">
        <v>735</v>
      </c>
    </row>
    <row r="17" spans="1:14" s="25" customFormat="1" ht="21" customHeight="1">
      <c r="A17" s="34">
        <v>2</v>
      </c>
      <c r="B17" s="120">
        <v>5</v>
      </c>
      <c r="C17" s="49">
        <v>69</v>
      </c>
      <c r="D17" s="49" t="s">
        <v>134</v>
      </c>
      <c r="E17" s="49">
        <v>138</v>
      </c>
      <c r="F17" s="49">
        <v>85</v>
      </c>
      <c r="G17" s="49">
        <v>53</v>
      </c>
      <c r="H17" s="49">
        <v>18</v>
      </c>
      <c r="I17" s="49">
        <v>8</v>
      </c>
      <c r="J17" s="49">
        <v>10</v>
      </c>
      <c r="K17" s="49">
        <v>2425</v>
      </c>
      <c r="L17" s="49">
        <v>839</v>
      </c>
      <c r="M17" s="49">
        <v>817</v>
      </c>
      <c r="N17" s="49">
        <v>769</v>
      </c>
    </row>
    <row r="18" spans="1:14" s="25" customFormat="1" ht="21" customHeight="1">
      <c r="A18" s="118">
        <v>3</v>
      </c>
      <c r="B18" s="121">
        <v>5</v>
      </c>
      <c r="C18" s="124">
        <v>70</v>
      </c>
      <c r="D18" s="169" t="s">
        <v>134</v>
      </c>
      <c r="E18" s="124">
        <v>140</v>
      </c>
      <c r="F18" s="124">
        <v>80</v>
      </c>
      <c r="G18" s="124">
        <v>60</v>
      </c>
      <c r="H18" s="124">
        <v>19</v>
      </c>
      <c r="I18" s="124">
        <v>8</v>
      </c>
      <c r="J18" s="124">
        <v>11</v>
      </c>
      <c r="K18" s="124">
        <v>2478</v>
      </c>
      <c r="L18" s="124">
        <v>834</v>
      </c>
      <c r="M18" s="124">
        <v>835</v>
      </c>
      <c r="N18" s="124">
        <v>809</v>
      </c>
    </row>
    <row r="19" spans="1:14" ht="21" customHeight="1">
      <c r="A19" s="44" t="s">
        <v>2986</v>
      </c>
      <c r="B19" s="26"/>
      <c r="C19" s="26"/>
      <c r="D19" s="26"/>
      <c r="E19" s="26"/>
      <c r="F19" s="26"/>
      <c r="G19" s="26"/>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sheetPr>
    <pageSetUpPr fitToPage="1"/>
  </sheetPr>
  <dimension ref="A1:J19"/>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4"/>
    <col min="2" max="10" width="14.125" style="24" customWidth="1"/>
    <col min="11" max="16384" width="18.625" style="24"/>
  </cols>
  <sheetData>
    <row r="1" spans="1:10" ht="21" customHeight="1">
      <c r="A1" s="28" t="str">
        <f>HYPERLINK("#"&amp;"目次"&amp;"!a1","目次へ")</f>
        <v>目次へ</v>
      </c>
    </row>
    <row r="2" spans="1:10" ht="21" customHeight="1">
      <c r="A2" s="97" t="str">
        <f>"１１３．"&amp;目次!E116</f>
        <v>１１３．高等学校数･生徒数･教員数（私立を含む）の推移（平成28～令和3年）</v>
      </c>
      <c r="B2" s="209"/>
      <c r="C2" s="209"/>
      <c r="D2" s="209"/>
      <c r="E2" s="209"/>
      <c r="J2" s="161" t="s">
        <v>2584</v>
      </c>
    </row>
    <row r="3" spans="1:10" ht="21" customHeight="1">
      <c r="A3" s="143" t="s">
        <v>345</v>
      </c>
      <c r="B3" s="152" t="s">
        <v>1245</v>
      </c>
      <c r="C3" s="106" t="s">
        <v>1633</v>
      </c>
      <c r="D3" s="98"/>
      <c r="E3" s="98"/>
      <c r="F3" s="106" t="s">
        <v>1051</v>
      </c>
      <c r="G3" s="98"/>
      <c r="H3" s="98"/>
      <c r="I3" s="98"/>
      <c r="J3" s="98"/>
    </row>
    <row r="4" spans="1:10" ht="21" customHeight="1">
      <c r="A4" s="144"/>
      <c r="B4" s="207"/>
      <c r="C4" s="137" t="s">
        <v>704</v>
      </c>
      <c r="D4" s="137" t="s">
        <v>15</v>
      </c>
      <c r="E4" s="137" t="s">
        <v>46</v>
      </c>
      <c r="F4" s="137" t="s">
        <v>308</v>
      </c>
      <c r="G4" s="137" t="s">
        <v>3453</v>
      </c>
      <c r="H4" s="148" t="s">
        <v>2944</v>
      </c>
      <c r="I4" s="137" t="s">
        <v>3511</v>
      </c>
      <c r="J4" s="148" t="s">
        <v>3535</v>
      </c>
    </row>
    <row r="5" spans="1:10" ht="21" customHeight="1">
      <c r="A5" s="221"/>
      <c r="B5" s="595" t="s">
        <v>1438</v>
      </c>
      <c r="C5" s="90"/>
      <c r="D5" s="596"/>
      <c r="E5" s="90"/>
      <c r="F5" s="90"/>
      <c r="G5" s="596"/>
      <c r="H5" s="90"/>
      <c r="I5" s="90"/>
      <c r="J5" s="90"/>
    </row>
    <row r="6" spans="1:10" ht="21" customHeight="1">
      <c r="A6" s="32" t="s">
        <v>4010</v>
      </c>
      <c r="B6" s="120">
        <v>5</v>
      </c>
      <c r="C6" s="48">
        <v>266</v>
      </c>
      <c r="D6" s="48">
        <v>174</v>
      </c>
      <c r="E6" s="48">
        <v>92</v>
      </c>
      <c r="F6" s="48">
        <v>3688</v>
      </c>
      <c r="G6" s="48">
        <v>1233</v>
      </c>
      <c r="H6" s="48">
        <v>1156</v>
      </c>
      <c r="I6" s="48">
        <v>1146</v>
      </c>
      <c r="J6" s="48">
        <v>153</v>
      </c>
    </row>
    <row r="7" spans="1:10" ht="21" customHeight="1">
      <c r="A7" s="32">
        <v>29</v>
      </c>
      <c r="B7" s="120">
        <v>5</v>
      </c>
      <c r="C7" s="48">
        <v>261</v>
      </c>
      <c r="D7" s="48">
        <v>178</v>
      </c>
      <c r="E7" s="48">
        <v>83</v>
      </c>
      <c r="F7" s="48">
        <v>3643</v>
      </c>
      <c r="G7" s="48">
        <v>1188</v>
      </c>
      <c r="H7" s="48">
        <v>1181</v>
      </c>
      <c r="I7" s="48">
        <v>1099</v>
      </c>
      <c r="J7" s="48">
        <v>175</v>
      </c>
    </row>
    <row r="8" spans="1:10" s="25" customFormat="1" ht="21" customHeight="1">
      <c r="A8" s="32">
        <v>30</v>
      </c>
      <c r="B8" s="120">
        <v>5</v>
      </c>
      <c r="C8" s="48">
        <v>262</v>
      </c>
      <c r="D8" s="48">
        <v>170</v>
      </c>
      <c r="E8" s="48">
        <v>92</v>
      </c>
      <c r="F8" s="48">
        <v>3604</v>
      </c>
      <c r="G8" s="48">
        <v>1174</v>
      </c>
      <c r="H8" s="48">
        <v>1143</v>
      </c>
      <c r="I8" s="48">
        <v>1152</v>
      </c>
      <c r="J8" s="48">
        <v>135</v>
      </c>
    </row>
    <row r="9" spans="1:10" s="25" customFormat="1" ht="21" customHeight="1">
      <c r="A9" s="34" t="s">
        <v>4318</v>
      </c>
      <c r="B9" s="120">
        <v>5</v>
      </c>
      <c r="C9" s="48">
        <v>268</v>
      </c>
      <c r="D9" s="48">
        <v>173</v>
      </c>
      <c r="E9" s="48">
        <v>95</v>
      </c>
      <c r="F9" s="48">
        <v>3541</v>
      </c>
      <c r="G9" s="48">
        <v>1197</v>
      </c>
      <c r="H9" s="48">
        <v>1115</v>
      </c>
      <c r="I9" s="48">
        <v>1099</v>
      </c>
      <c r="J9" s="48">
        <v>130</v>
      </c>
    </row>
    <row r="10" spans="1:10" ht="21" customHeight="1">
      <c r="A10" s="32">
        <v>2</v>
      </c>
      <c r="B10" s="120">
        <v>5</v>
      </c>
      <c r="C10" s="48">
        <v>273</v>
      </c>
      <c r="D10" s="48">
        <v>179</v>
      </c>
      <c r="E10" s="48">
        <v>94</v>
      </c>
      <c r="F10" s="48">
        <v>3499</v>
      </c>
      <c r="G10" s="48">
        <v>1170</v>
      </c>
      <c r="H10" s="48">
        <v>1155</v>
      </c>
      <c r="I10" s="48">
        <v>1075</v>
      </c>
      <c r="J10" s="48">
        <v>99</v>
      </c>
    </row>
    <row r="11" spans="1:10" s="25" customFormat="1" ht="21" customHeight="1">
      <c r="A11" s="203">
        <v>3</v>
      </c>
      <c r="B11" s="166">
        <v>5</v>
      </c>
      <c r="C11" s="201">
        <v>269</v>
      </c>
      <c r="D11" s="201">
        <v>176</v>
      </c>
      <c r="E11" s="201">
        <v>93</v>
      </c>
      <c r="F11" s="201">
        <v>3412</v>
      </c>
      <c r="G11" s="201">
        <v>1059</v>
      </c>
      <c r="H11" s="201">
        <v>1146</v>
      </c>
      <c r="I11" s="201">
        <v>1103</v>
      </c>
      <c r="J11" s="201">
        <v>104</v>
      </c>
    </row>
    <row r="12" spans="1:10" ht="21" customHeight="1">
      <c r="A12" s="32"/>
      <c r="B12" s="595" t="s">
        <v>2053</v>
      </c>
      <c r="C12" s="90"/>
      <c r="D12" s="596"/>
      <c r="E12" s="90"/>
      <c r="F12" s="90"/>
      <c r="G12" s="596"/>
      <c r="H12" s="90"/>
      <c r="I12" s="90"/>
      <c r="J12" s="90"/>
    </row>
    <row r="13" spans="1:10" ht="21" customHeight="1">
      <c r="A13" s="32" t="s">
        <v>4010</v>
      </c>
      <c r="B13" s="120">
        <v>7</v>
      </c>
      <c r="C13" s="48">
        <v>344</v>
      </c>
      <c r="D13" s="48">
        <v>272</v>
      </c>
      <c r="E13" s="48">
        <v>72</v>
      </c>
      <c r="F13" s="48">
        <v>6575</v>
      </c>
      <c r="G13" s="48">
        <v>2215</v>
      </c>
      <c r="H13" s="48">
        <v>2195</v>
      </c>
      <c r="I13" s="48">
        <v>2165</v>
      </c>
      <c r="J13" s="48" t="s">
        <v>134</v>
      </c>
    </row>
    <row r="14" spans="1:10" ht="21" customHeight="1">
      <c r="A14" s="32">
        <v>29</v>
      </c>
      <c r="B14" s="120">
        <v>7</v>
      </c>
      <c r="C14" s="48">
        <v>339</v>
      </c>
      <c r="D14" s="48">
        <v>266</v>
      </c>
      <c r="E14" s="48">
        <v>73</v>
      </c>
      <c r="F14" s="48">
        <v>6499</v>
      </c>
      <c r="G14" s="48">
        <v>2192</v>
      </c>
      <c r="H14" s="48">
        <v>2148</v>
      </c>
      <c r="I14" s="48">
        <v>2159</v>
      </c>
      <c r="J14" s="48" t="s">
        <v>134</v>
      </c>
    </row>
    <row r="15" spans="1:10" s="25" customFormat="1" ht="21" customHeight="1">
      <c r="A15" s="32">
        <v>30</v>
      </c>
      <c r="B15" s="120">
        <v>7</v>
      </c>
      <c r="C15" s="48">
        <v>333</v>
      </c>
      <c r="D15" s="48">
        <v>267</v>
      </c>
      <c r="E15" s="48">
        <v>66</v>
      </c>
      <c r="F15" s="48">
        <v>6317</v>
      </c>
      <c r="G15" s="48">
        <v>2082</v>
      </c>
      <c r="H15" s="48">
        <v>2123</v>
      </c>
      <c r="I15" s="48">
        <v>2112</v>
      </c>
      <c r="J15" s="48" t="s">
        <v>134</v>
      </c>
    </row>
    <row r="16" spans="1:10" s="25" customFormat="1" ht="21" customHeight="1">
      <c r="A16" s="34" t="s">
        <v>4318</v>
      </c>
      <c r="B16" s="120">
        <v>7</v>
      </c>
      <c r="C16" s="48">
        <v>328</v>
      </c>
      <c r="D16" s="48">
        <v>265</v>
      </c>
      <c r="E16" s="48">
        <v>63</v>
      </c>
      <c r="F16" s="48">
        <v>6199</v>
      </c>
      <c r="G16" s="48">
        <v>2090</v>
      </c>
      <c r="H16" s="48">
        <v>2023</v>
      </c>
      <c r="I16" s="48">
        <v>2086</v>
      </c>
      <c r="J16" s="48" t="s">
        <v>134</v>
      </c>
    </row>
    <row r="17" spans="1:10" s="25" customFormat="1" ht="21" customHeight="1">
      <c r="A17" s="34">
        <v>2</v>
      </c>
      <c r="B17" s="120">
        <v>7</v>
      </c>
      <c r="C17" s="49">
        <v>341</v>
      </c>
      <c r="D17" s="49">
        <v>276</v>
      </c>
      <c r="E17" s="49">
        <v>65</v>
      </c>
      <c r="F17" s="49">
        <v>5869</v>
      </c>
      <c r="G17" s="49">
        <v>1885</v>
      </c>
      <c r="H17" s="49">
        <v>1994</v>
      </c>
      <c r="I17" s="49">
        <v>1990</v>
      </c>
      <c r="J17" s="49" t="s">
        <v>134</v>
      </c>
    </row>
    <row r="18" spans="1:10" s="25" customFormat="1" ht="21" customHeight="1">
      <c r="A18" s="118">
        <v>3</v>
      </c>
      <c r="B18" s="121">
        <v>7</v>
      </c>
      <c r="C18" s="124">
        <v>345</v>
      </c>
      <c r="D18" s="124">
        <v>273</v>
      </c>
      <c r="E18" s="124">
        <v>72</v>
      </c>
      <c r="F18" s="124">
        <v>5764</v>
      </c>
      <c r="G18" s="124">
        <v>1949</v>
      </c>
      <c r="H18" s="124">
        <v>1834</v>
      </c>
      <c r="I18" s="124">
        <v>1981</v>
      </c>
      <c r="J18" s="169" t="s">
        <v>134</v>
      </c>
    </row>
    <row r="19" spans="1:10" ht="21" customHeight="1">
      <c r="A19" s="69" t="s">
        <v>2986</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sheetPr>
    <pageSetUpPr fitToPage="1"/>
  </sheetPr>
  <dimension ref="A1:AG12"/>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24"/>
  </cols>
  <sheetData>
    <row r="1" spans="1:33" ht="21" customHeight="1">
      <c r="A1" s="28" t="str">
        <f>HYPERLINK("#"&amp;"目次"&amp;"!a1","目次へ")</f>
        <v>目次へ</v>
      </c>
    </row>
    <row r="2" spans="1:33" ht="21" customHeight="1">
      <c r="A2" s="97" t="str">
        <f>"１１４．"&amp;目次!E117</f>
        <v>１１４．大学数･学生数･教員数の推移（平成28～令和3年）</v>
      </c>
      <c r="E2" s="138" t="s">
        <v>3137</v>
      </c>
      <c r="AE2" s="26"/>
      <c r="AF2" s="26"/>
      <c r="AG2" s="26"/>
    </row>
    <row r="3" spans="1:33" ht="21" customHeight="1">
      <c r="A3" s="143" t="s">
        <v>345</v>
      </c>
      <c r="B3" s="152" t="s">
        <v>1092</v>
      </c>
      <c r="C3" s="152" t="s">
        <v>1180</v>
      </c>
      <c r="D3" s="142" t="s">
        <v>3381</v>
      </c>
      <c r="E3" s="115"/>
      <c r="F3" s="26"/>
      <c r="G3" s="26"/>
    </row>
    <row r="4" spans="1:33" ht="21" customHeight="1">
      <c r="A4" s="144"/>
      <c r="B4" s="153"/>
      <c r="C4" s="153"/>
      <c r="D4" s="119" t="s">
        <v>1427</v>
      </c>
      <c r="E4" s="119" t="s">
        <v>3477</v>
      </c>
      <c r="F4" s="26"/>
      <c r="G4" s="26"/>
    </row>
    <row r="5" spans="1:33" ht="21" customHeight="1">
      <c r="A5" s="32" t="s">
        <v>4010</v>
      </c>
      <c r="B5" s="120">
        <v>3</v>
      </c>
      <c r="C5" s="48">
        <v>1120</v>
      </c>
      <c r="D5" s="48">
        <v>76</v>
      </c>
      <c r="E5" s="48">
        <v>140</v>
      </c>
      <c r="F5" s="26"/>
      <c r="G5" s="26"/>
    </row>
    <row r="6" spans="1:33" ht="21" customHeight="1">
      <c r="A6" s="32">
        <v>29</v>
      </c>
      <c r="B6" s="120">
        <v>3</v>
      </c>
      <c r="C6" s="48">
        <v>1153</v>
      </c>
      <c r="D6" s="48">
        <v>76</v>
      </c>
      <c r="E6" s="48">
        <v>143</v>
      </c>
      <c r="F6" s="26"/>
      <c r="G6" s="26"/>
    </row>
    <row r="7" spans="1:33" s="25" customFormat="1" ht="21" customHeight="1">
      <c r="A7" s="32">
        <v>30</v>
      </c>
      <c r="B7" s="120">
        <v>3</v>
      </c>
      <c r="C7" s="48">
        <v>1144</v>
      </c>
      <c r="D7" s="48">
        <v>72</v>
      </c>
      <c r="E7" s="48">
        <v>148</v>
      </c>
    </row>
    <row r="8" spans="1:33" s="25" customFormat="1" ht="21" customHeight="1">
      <c r="A8" s="34" t="s">
        <v>4318</v>
      </c>
      <c r="B8" s="120">
        <v>3</v>
      </c>
      <c r="C8" s="48">
        <v>1073</v>
      </c>
      <c r="D8" s="48">
        <v>71</v>
      </c>
      <c r="E8" s="48">
        <v>163</v>
      </c>
    </row>
    <row r="9" spans="1:33" s="25" customFormat="1" ht="21" customHeight="1">
      <c r="A9" s="34">
        <v>2</v>
      </c>
      <c r="B9" s="120">
        <v>3</v>
      </c>
      <c r="C9" s="49">
        <v>1057</v>
      </c>
      <c r="D9" s="49">
        <v>71</v>
      </c>
      <c r="E9" s="49">
        <v>160</v>
      </c>
    </row>
    <row r="10" spans="1:33" s="25" customFormat="1" ht="21" customHeight="1">
      <c r="A10" s="118">
        <v>3</v>
      </c>
      <c r="B10" s="121">
        <v>3</v>
      </c>
      <c r="C10" s="124">
        <v>1012</v>
      </c>
      <c r="D10" s="124">
        <v>74</v>
      </c>
      <c r="E10" s="124">
        <v>138</v>
      </c>
    </row>
    <row r="11" spans="1:33" ht="21" customHeight="1">
      <c r="A11" s="44" t="s">
        <v>1292</v>
      </c>
      <c r="AE11" s="26"/>
      <c r="AF11" s="26"/>
      <c r="AG11" s="26"/>
    </row>
    <row r="12" spans="1:33" ht="21" customHeight="1">
      <c r="A12" s="44" t="s">
        <v>2986</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sheetPr>
    <pageSetUpPr fitToPage="1"/>
  </sheetPr>
  <dimension ref="A1:I11"/>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24"/>
  </cols>
  <sheetData>
    <row r="1" spans="1:9" ht="21" customHeight="1">
      <c r="A1" s="28" t="str">
        <f>HYPERLINK("#"&amp;"目次"&amp;"!a1","目次へ")</f>
        <v>目次へ</v>
      </c>
    </row>
    <row r="2" spans="1:9" ht="21" customHeight="1">
      <c r="A2" s="97" t="str">
        <f>"１１５．"&amp;目次!E118</f>
        <v>１１５．専修学校･各種学校数･生徒数･教員数の推移（平成28～令和3年）</v>
      </c>
      <c r="G2" s="219" t="s">
        <v>3137</v>
      </c>
    </row>
    <row r="3" spans="1:9" ht="21" customHeight="1">
      <c r="A3" s="143" t="s">
        <v>345</v>
      </c>
      <c r="B3" s="177" t="s">
        <v>2086</v>
      </c>
      <c r="C3" s="177"/>
      <c r="D3" s="177"/>
      <c r="E3" s="177" t="s">
        <v>774</v>
      </c>
      <c r="F3" s="177"/>
      <c r="G3" s="106"/>
      <c r="H3" s="26"/>
      <c r="I3" s="26"/>
    </row>
    <row r="4" spans="1:9" ht="21" customHeight="1">
      <c r="A4" s="144"/>
      <c r="B4" s="137" t="s">
        <v>3117</v>
      </c>
      <c r="C4" s="137" t="s">
        <v>2494</v>
      </c>
      <c r="D4" s="137" t="s">
        <v>3052</v>
      </c>
      <c r="E4" s="137" t="s">
        <v>3117</v>
      </c>
      <c r="F4" s="137" t="s">
        <v>2494</v>
      </c>
      <c r="G4" s="148" t="s">
        <v>3052</v>
      </c>
      <c r="H4" s="26"/>
      <c r="I4" s="26"/>
    </row>
    <row r="5" spans="1:9" ht="21" customHeight="1">
      <c r="A5" s="32" t="s">
        <v>4010</v>
      </c>
      <c r="B5" s="120">
        <v>19</v>
      </c>
      <c r="C5" s="48">
        <v>5211</v>
      </c>
      <c r="D5" s="48">
        <v>282</v>
      </c>
      <c r="E5" s="48">
        <v>4</v>
      </c>
      <c r="F5" s="48">
        <v>305</v>
      </c>
      <c r="G5" s="48">
        <v>8</v>
      </c>
      <c r="H5" s="26"/>
      <c r="I5" s="26"/>
    </row>
    <row r="6" spans="1:9" ht="21" customHeight="1">
      <c r="A6" s="32">
        <v>29</v>
      </c>
      <c r="B6" s="120">
        <v>19</v>
      </c>
      <c r="C6" s="48">
        <v>5124</v>
      </c>
      <c r="D6" s="48">
        <v>286</v>
      </c>
      <c r="E6" s="48">
        <v>5</v>
      </c>
      <c r="F6" s="48">
        <v>237</v>
      </c>
      <c r="G6" s="48">
        <v>9</v>
      </c>
      <c r="H6" s="26"/>
      <c r="I6" s="26"/>
    </row>
    <row r="7" spans="1:9" s="25" customFormat="1" ht="21" customHeight="1">
      <c r="A7" s="32">
        <v>30</v>
      </c>
      <c r="B7" s="120">
        <v>19</v>
      </c>
      <c r="C7" s="48">
        <v>5096</v>
      </c>
      <c r="D7" s="48">
        <v>287</v>
      </c>
      <c r="E7" s="48">
        <v>5</v>
      </c>
      <c r="F7" s="48">
        <v>322</v>
      </c>
      <c r="G7" s="48">
        <v>9</v>
      </c>
    </row>
    <row r="8" spans="1:9" s="25" customFormat="1" ht="21" customHeight="1">
      <c r="A8" s="34" t="s">
        <v>4318</v>
      </c>
      <c r="B8" s="120">
        <v>19</v>
      </c>
      <c r="C8" s="48">
        <v>5129</v>
      </c>
      <c r="D8" s="48">
        <v>282</v>
      </c>
      <c r="E8" s="48">
        <v>5</v>
      </c>
      <c r="F8" s="48">
        <v>272</v>
      </c>
      <c r="G8" s="48">
        <v>9</v>
      </c>
    </row>
    <row r="9" spans="1:9" s="25" customFormat="1" ht="21" customHeight="1">
      <c r="A9" s="34">
        <v>2</v>
      </c>
      <c r="B9" s="120">
        <v>19</v>
      </c>
      <c r="C9" s="49">
        <v>5240</v>
      </c>
      <c r="D9" s="49">
        <v>273</v>
      </c>
      <c r="E9" s="49">
        <v>5</v>
      </c>
      <c r="F9" s="49">
        <v>177</v>
      </c>
      <c r="G9" s="49">
        <v>10</v>
      </c>
    </row>
    <row r="10" spans="1:9" s="25" customFormat="1" ht="21" customHeight="1">
      <c r="A10" s="118">
        <v>3</v>
      </c>
      <c r="B10" s="121">
        <v>18</v>
      </c>
      <c r="C10" s="124">
        <v>4789</v>
      </c>
      <c r="D10" s="124">
        <v>278</v>
      </c>
      <c r="E10" s="124">
        <v>5</v>
      </c>
      <c r="F10" s="124">
        <v>80</v>
      </c>
      <c r="G10" s="124">
        <v>12</v>
      </c>
    </row>
    <row r="11" spans="1:9" ht="21" customHeight="1">
      <c r="A11" s="69" t="s">
        <v>2986</v>
      </c>
      <c r="B11" s="26"/>
      <c r="C11" s="26"/>
      <c r="D11" s="26"/>
      <c r="E11" s="26"/>
      <c r="F11" s="26"/>
      <c r="G11" s="26"/>
      <c r="H11" s="26"/>
      <c r="I11" s="26"/>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sheetPr>
    <pageSetUpPr fitToPage="1"/>
  </sheetPr>
  <dimension ref="A1:G11"/>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4"/>
  </cols>
  <sheetData>
    <row r="1" spans="1:7" ht="21" customHeight="1">
      <c r="A1" s="28" t="str">
        <f>HYPERLINK("#"&amp;"目次"&amp;"!a1","目次へ")</f>
        <v>目次へ</v>
      </c>
    </row>
    <row r="2" spans="1:7" ht="21" customHeight="1">
      <c r="A2" s="97" t="str">
        <f>"１１６．"&amp;目次!E119</f>
        <v>１１６．私立小学校への入学者数と公私比率（平成27～令和2年度）</v>
      </c>
      <c r="B2" s="45"/>
    </row>
    <row r="3" spans="1:7" ht="21" customHeight="1">
      <c r="A3" s="399"/>
      <c r="B3" s="211" t="s">
        <v>2327</v>
      </c>
      <c r="C3" s="211" t="s">
        <v>4246</v>
      </c>
      <c r="D3" s="211" t="s">
        <v>4335</v>
      </c>
      <c r="E3" s="152" t="s">
        <v>295</v>
      </c>
      <c r="F3" s="211" t="s">
        <v>496</v>
      </c>
      <c r="G3" s="214" t="s">
        <v>4388</v>
      </c>
    </row>
    <row r="4" spans="1:7" ht="21" customHeight="1">
      <c r="A4" s="221" t="s">
        <v>3070</v>
      </c>
      <c r="B4" s="40">
        <v>1561</v>
      </c>
      <c r="C4" s="59">
        <v>1599</v>
      </c>
      <c r="D4" s="59">
        <v>1650</v>
      </c>
      <c r="E4" s="48">
        <v>1817</v>
      </c>
      <c r="F4" s="48">
        <v>1759</v>
      </c>
      <c r="G4" s="168">
        <v>1879</v>
      </c>
    </row>
    <row r="5" spans="1:7" ht="21" customHeight="1">
      <c r="A5" s="33" t="s">
        <v>3009</v>
      </c>
      <c r="B5" s="482">
        <v>103</v>
      </c>
      <c r="C5" s="483">
        <v>124</v>
      </c>
      <c r="D5" s="483">
        <v>119</v>
      </c>
      <c r="E5" s="483">
        <v>128</v>
      </c>
      <c r="F5" s="483">
        <v>122</v>
      </c>
      <c r="G5" s="64">
        <v>116</v>
      </c>
    </row>
    <row r="6" spans="1:7" ht="21" customHeight="1">
      <c r="A6" s="221" t="s">
        <v>3763</v>
      </c>
      <c r="B6" s="601">
        <v>93.8</v>
      </c>
      <c r="C6" s="284">
        <v>92.8</v>
      </c>
      <c r="D6" s="284">
        <v>93.3</v>
      </c>
      <c r="E6" s="73">
        <v>93.4</v>
      </c>
      <c r="F6" s="73">
        <v>93.5</v>
      </c>
      <c r="G6" s="603">
        <v>94.2</v>
      </c>
    </row>
    <row r="7" spans="1:7" ht="21" customHeight="1">
      <c r="A7" s="32" t="s">
        <v>3068</v>
      </c>
      <c r="B7" s="204" t="s">
        <v>3068</v>
      </c>
      <c r="C7" s="73" t="s">
        <v>3068</v>
      </c>
      <c r="D7" s="73" t="s">
        <v>3068</v>
      </c>
      <c r="E7" s="73" t="s">
        <v>3068</v>
      </c>
      <c r="F7" s="73" t="s">
        <v>3068</v>
      </c>
      <c r="G7" s="73" t="s">
        <v>3068</v>
      </c>
    </row>
    <row r="8" spans="1:7" ht="21" customHeight="1">
      <c r="A8" s="36" t="s">
        <v>3711</v>
      </c>
      <c r="B8" s="560">
        <v>6.2</v>
      </c>
      <c r="C8" s="226">
        <v>7.2</v>
      </c>
      <c r="D8" s="226">
        <v>6.7</v>
      </c>
      <c r="E8" s="226">
        <v>6.6</v>
      </c>
      <c r="F8" s="226">
        <v>6.5</v>
      </c>
      <c r="G8" s="206">
        <v>5.8</v>
      </c>
    </row>
    <row r="9" spans="1:7" ht="21" customHeight="1">
      <c r="A9" s="69" t="s">
        <v>505</v>
      </c>
      <c r="B9" s="26"/>
    </row>
    <row r="10" spans="1:7" ht="21" customHeight="1">
      <c r="A10" s="69" t="s">
        <v>3915</v>
      </c>
      <c r="B10" s="26"/>
    </row>
    <row r="11" spans="1:7" ht="21" customHeight="1">
      <c r="B11" s="602"/>
      <c r="C11" s="602"/>
      <c r="D11" s="602"/>
      <c r="E11" s="602"/>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sheetPr>
    <pageSetUpPr fitToPage="1"/>
  </sheetPr>
  <dimension ref="A1:H112"/>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4"/>
  </cols>
  <sheetData>
    <row r="1" spans="1:8" ht="21" customHeight="1">
      <c r="A1" s="28" t="str">
        <f>HYPERLINK("#"&amp;"目次"&amp;"!a1","目次へ")</f>
        <v>目次へ</v>
      </c>
    </row>
    <row r="2" spans="1:8" ht="21" customHeight="1">
      <c r="A2" s="97" t="str">
        <f>"９．"&amp;目次!E12</f>
        <v>９．居住期間別人口（令和4年1月1日）</v>
      </c>
    </row>
    <row r="3" spans="1:8" ht="21" customHeight="1">
      <c r="A3" s="98" t="s">
        <v>1103</v>
      </c>
      <c r="B3" s="106" t="s">
        <v>308</v>
      </c>
      <c r="C3" s="177" t="s">
        <v>3410</v>
      </c>
      <c r="D3" s="178" t="s">
        <v>3187</v>
      </c>
      <c r="E3" s="178" t="s">
        <v>3213</v>
      </c>
      <c r="F3" s="178" t="s">
        <v>1848</v>
      </c>
      <c r="G3" s="178" t="s">
        <v>3491</v>
      </c>
      <c r="H3" s="106" t="s">
        <v>2146</v>
      </c>
    </row>
    <row r="4" spans="1:8" ht="21" customHeight="1">
      <c r="A4" s="170" t="s">
        <v>156</v>
      </c>
      <c r="B4" s="172">
        <v>332017</v>
      </c>
      <c r="C4" s="27">
        <v>40804</v>
      </c>
      <c r="D4" s="27">
        <v>95563</v>
      </c>
      <c r="E4" s="27">
        <v>61145</v>
      </c>
      <c r="F4" s="27">
        <v>59487</v>
      </c>
      <c r="G4" s="27">
        <v>33516</v>
      </c>
      <c r="H4" s="27">
        <v>41502</v>
      </c>
    </row>
    <row r="5" spans="1:8" ht="21" customHeight="1">
      <c r="A5" s="101"/>
      <c r="B5" s="92"/>
      <c r="C5" s="26"/>
      <c r="D5" s="26"/>
      <c r="E5" s="26"/>
      <c r="F5" s="26"/>
      <c r="G5" s="26"/>
      <c r="H5" s="26"/>
    </row>
    <row r="6" spans="1:8" ht="21" customHeight="1">
      <c r="A6" s="170" t="s">
        <v>930</v>
      </c>
      <c r="B6" s="172">
        <v>20639</v>
      </c>
      <c r="C6" s="27">
        <v>2370</v>
      </c>
      <c r="D6" s="27">
        <v>5608</v>
      </c>
      <c r="E6" s="27">
        <v>3459</v>
      </c>
      <c r="F6" s="27">
        <v>3864</v>
      </c>
      <c r="G6" s="27">
        <v>2209</v>
      </c>
      <c r="H6" s="27">
        <v>3129</v>
      </c>
    </row>
    <row r="7" spans="1:8" ht="21" customHeight="1">
      <c r="A7" s="101" t="s">
        <v>737</v>
      </c>
      <c r="B7" s="92">
        <v>1288</v>
      </c>
      <c r="C7" s="26">
        <v>121</v>
      </c>
      <c r="D7" s="26">
        <v>333</v>
      </c>
      <c r="E7" s="26">
        <v>259</v>
      </c>
      <c r="F7" s="26">
        <v>209</v>
      </c>
      <c r="G7" s="26">
        <v>158</v>
      </c>
      <c r="H7" s="26">
        <v>208</v>
      </c>
    </row>
    <row r="8" spans="1:8" ht="21" customHeight="1">
      <c r="A8" s="101" t="s">
        <v>926</v>
      </c>
      <c r="B8" s="92">
        <v>5387</v>
      </c>
      <c r="C8" s="26">
        <v>527</v>
      </c>
      <c r="D8" s="26">
        <v>1487</v>
      </c>
      <c r="E8" s="26">
        <v>847</v>
      </c>
      <c r="F8" s="26">
        <v>1058</v>
      </c>
      <c r="G8" s="26">
        <v>562</v>
      </c>
      <c r="H8" s="26">
        <v>906</v>
      </c>
    </row>
    <row r="9" spans="1:8" ht="21" customHeight="1">
      <c r="A9" s="101" t="s">
        <v>527</v>
      </c>
      <c r="B9" s="92">
        <v>5482</v>
      </c>
      <c r="C9" s="26">
        <v>646</v>
      </c>
      <c r="D9" s="26">
        <v>1526</v>
      </c>
      <c r="E9" s="26">
        <v>909</v>
      </c>
      <c r="F9" s="26">
        <v>1163</v>
      </c>
      <c r="G9" s="26">
        <v>573</v>
      </c>
      <c r="H9" s="26">
        <v>665</v>
      </c>
    </row>
    <row r="10" spans="1:8" ht="21" customHeight="1">
      <c r="A10" s="101" t="s">
        <v>133</v>
      </c>
      <c r="B10" s="92">
        <v>4377</v>
      </c>
      <c r="C10" s="26">
        <v>535</v>
      </c>
      <c r="D10" s="26">
        <v>1139</v>
      </c>
      <c r="E10" s="26">
        <v>738</v>
      </c>
      <c r="F10" s="26">
        <v>682</v>
      </c>
      <c r="G10" s="26">
        <v>445</v>
      </c>
      <c r="H10" s="26">
        <v>838</v>
      </c>
    </row>
    <row r="11" spans="1:8" ht="21" customHeight="1">
      <c r="A11" s="101" t="s">
        <v>924</v>
      </c>
      <c r="B11" s="92">
        <v>4105</v>
      </c>
      <c r="C11" s="26">
        <v>541</v>
      </c>
      <c r="D11" s="26">
        <v>1123</v>
      </c>
      <c r="E11" s="26">
        <v>706</v>
      </c>
      <c r="F11" s="26">
        <v>752</v>
      </c>
      <c r="G11" s="26">
        <v>471</v>
      </c>
      <c r="H11" s="26">
        <v>512</v>
      </c>
    </row>
    <row r="12" spans="1:8" ht="21" customHeight="1">
      <c r="A12" s="170" t="s">
        <v>920</v>
      </c>
      <c r="B12" s="172">
        <v>22908</v>
      </c>
      <c r="C12" s="27">
        <v>3045</v>
      </c>
      <c r="D12" s="27">
        <v>6545</v>
      </c>
      <c r="E12" s="27">
        <v>4379</v>
      </c>
      <c r="F12" s="27">
        <v>4122</v>
      </c>
      <c r="G12" s="27">
        <v>1917</v>
      </c>
      <c r="H12" s="27">
        <v>2900</v>
      </c>
    </row>
    <row r="13" spans="1:8" ht="21" customHeight="1">
      <c r="A13" s="101" t="s">
        <v>916</v>
      </c>
      <c r="B13" s="92">
        <v>6232</v>
      </c>
      <c r="C13" s="26">
        <v>890</v>
      </c>
      <c r="D13" s="26">
        <v>1803</v>
      </c>
      <c r="E13" s="26">
        <v>1090</v>
      </c>
      <c r="F13" s="26">
        <v>1188</v>
      </c>
      <c r="G13" s="26">
        <v>447</v>
      </c>
      <c r="H13" s="26">
        <v>814</v>
      </c>
    </row>
    <row r="14" spans="1:8" ht="21" customHeight="1">
      <c r="A14" s="101" t="s">
        <v>911</v>
      </c>
      <c r="B14" s="92">
        <v>5163</v>
      </c>
      <c r="C14" s="26">
        <v>722</v>
      </c>
      <c r="D14" s="26">
        <v>1711</v>
      </c>
      <c r="E14" s="26">
        <v>961</v>
      </c>
      <c r="F14" s="26">
        <v>842</v>
      </c>
      <c r="G14" s="26">
        <v>358</v>
      </c>
      <c r="H14" s="26">
        <v>569</v>
      </c>
    </row>
    <row r="15" spans="1:8" ht="21" customHeight="1">
      <c r="A15" s="101" t="s">
        <v>910</v>
      </c>
      <c r="B15" s="92">
        <v>2967</v>
      </c>
      <c r="C15" s="26">
        <v>359</v>
      </c>
      <c r="D15" s="26">
        <v>811</v>
      </c>
      <c r="E15" s="26">
        <v>515</v>
      </c>
      <c r="F15" s="26">
        <v>516</v>
      </c>
      <c r="G15" s="26">
        <v>246</v>
      </c>
      <c r="H15" s="26">
        <v>520</v>
      </c>
    </row>
    <row r="16" spans="1:8" ht="21" customHeight="1">
      <c r="A16" s="101" t="s">
        <v>907</v>
      </c>
      <c r="B16" s="92">
        <v>3300</v>
      </c>
      <c r="C16" s="26">
        <v>444</v>
      </c>
      <c r="D16" s="26">
        <v>801</v>
      </c>
      <c r="E16" s="26">
        <v>737</v>
      </c>
      <c r="F16" s="26">
        <v>535</v>
      </c>
      <c r="G16" s="26">
        <v>307</v>
      </c>
      <c r="H16" s="26">
        <v>476</v>
      </c>
    </row>
    <row r="17" spans="1:8" ht="21" customHeight="1">
      <c r="A17" s="101" t="s">
        <v>906</v>
      </c>
      <c r="B17" s="92">
        <v>3527</v>
      </c>
      <c r="C17" s="26">
        <v>388</v>
      </c>
      <c r="D17" s="26">
        <v>940</v>
      </c>
      <c r="E17" s="26">
        <v>740</v>
      </c>
      <c r="F17" s="26">
        <v>592</v>
      </c>
      <c r="G17" s="26">
        <v>448</v>
      </c>
      <c r="H17" s="26">
        <v>419</v>
      </c>
    </row>
    <row r="18" spans="1:8" ht="21" customHeight="1">
      <c r="A18" s="101" t="s">
        <v>905</v>
      </c>
      <c r="B18" s="92">
        <v>1719</v>
      </c>
      <c r="C18" s="26">
        <v>242</v>
      </c>
      <c r="D18" s="26">
        <v>479</v>
      </c>
      <c r="E18" s="26">
        <v>336</v>
      </c>
      <c r="F18" s="26">
        <v>449</v>
      </c>
      <c r="G18" s="26">
        <v>111</v>
      </c>
      <c r="H18" s="26">
        <v>102</v>
      </c>
    </row>
    <row r="19" spans="1:8" ht="21" customHeight="1">
      <c r="A19" s="170" t="s">
        <v>904</v>
      </c>
      <c r="B19" s="172">
        <v>29277</v>
      </c>
      <c r="C19" s="27">
        <v>3801</v>
      </c>
      <c r="D19" s="27">
        <v>8699</v>
      </c>
      <c r="E19" s="27">
        <v>5540</v>
      </c>
      <c r="F19" s="27">
        <v>5143</v>
      </c>
      <c r="G19" s="27">
        <v>2662</v>
      </c>
      <c r="H19" s="27">
        <v>3432</v>
      </c>
    </row>
    <row r="20" spans="1:8" ht="21" customHeight="1">
      <c r="A20" s="101" t="s">
        <v>900</v>
      </c>
      <c r="B20" s="92">
        <v>3673</v>
      </c>
      <c r="C20" s="26">
        <v>450</v>
      </c>
      <c r="D20" s="26">
        <v>1065</v>
      </c>
      <c r="E20" s="26">
        <v>781</v>
      </c>
      <c r="F20" s="26">
        <v>636</v>
      </c>
      <c r="G20" s="26">
        <v>347</v>
      </c>
      <c r="H20" s="26">
        <v>394</v>
      </c>
    </row>
    <row r="21" spans="1:8" ht="21" customHeight="1">
      <c r="A21" s="101" t="s">
        <v>144</v>
      </c>
      <c r="B21" s="92">
        <v>4482</v>
      </c>
      <c r="C21" s="26">
        <v>579</v>
      </c>
      <c r="D21" s="26">
        <v>1330</v>
      </c>
      <c r="E21" s="26">
        <v>892</v>
      </c>
      <c r="F21" s="26">
        <v>663</v>
      </c>
      <c r="G21" s="26">
        <v>384</v>
      </c>
      <c r="H21" s="26">
        <v>634</v>
      </c>
    </row>
    <row r="22" spans="1:8" ht="21" customHeight="1">
      <c r="A22" s="101" t="s">
        <v>893</v>
      </c>
      <c r="B22" s="92">
        <v>5447</v>
      </c>
      <c r="C22" s="26">
        <v>836</v>
      </c>
      <c r="D22" s="26">
        <v>1726</v>
      </c>
      <c r="E22" s="26">
        <v>1133</v>
      </c>
      <c r="F22" s="26">
        <v>884</v>
      </c>
      <c r="G22" s="26">
        <v>387</v>
      </c>
      <c r="H22" s="26">
        <v>481</v>
      </c>
    </row>
    <row r="23" spans="1:8" ht="21" customHeight="1">
      <c r="A23" s="101" t="s">
        <v>606</v>
      </c>
      <c r="B23" s="92">
        <v>7082</v>
      </c>
      <c r="C23" s="26">
        <v>904</v>
      </c>
      <c r="D23" s="26">
        <v>2190</v>
      </c>
      <c r="E23" s="26">
        <v>1169</v>
      </c>
      <c r="F23" s="26">
        <v>1297</v>
      </c>
      <c r="G23" s="26">
        <v>652</v>
      </c>
      <c r="H23" s="26">
        <v>870</v>
      </c>
    </row>
    <row r="24" spans="1:8" ht="21" customHeight="1">
      <c r="A24" s="101" t="s">
        <v>887</v>
      </c>
      <c r="B24" s="92">
        <v>3740</v>
      </c>
      <c r="C24" s="26">
        <v>456</v>
      </c>
      <c r="D24" s="26">
        <v>1181</v>
      </c>
      <c r="E24" s="26">
        <v>692</v>
      </c>
      <c r="F24" s="26">
        <v>609</v>
      </c>
      <c r="G24" s="26">
        <v>382</v>
      </c>
      <c r="H24" s="26">
        <v>420</v>
      </c>
    </row>
    <row r="25" spans="1:8" ht="21" customHeight="1">
      <c r="A25" s="101" t="s">
        <v>882</v>
      </c>
      <c r="B25" s="92">
        <v>4853</v>
      </c>
      <c r="C25" s="26">
        <v>576</v>
      </c>
      <c r="D25" s="26">
        <v>1207</v>
      </c>
      <c r="E25" s="26">
        <v>873</v>
      </c>
      <c r="F25" s="26">
        <v>1054</v>
      </c>
      <c r="G25" s="26">
        <v>510</v>
      </c>
      <c r="H25" s="26">
        <v>633</v>
      </c>
    </row>
    <row r="26" spans="1:8" ht="21" customHeight="1">
      <c r="A26" s="170" t="s">
        <v>881</v>
      </c>
      <c r="B26" s="172">
        <v>29306</v>
      </c>
      <c r="C26" s="27">
        <v>4018</v>
      </c>
      <c r="D26" s="27">
        <v>8761</v>
      </c>
      <c r="E26" s="27">
        <v>5300</v>
      </c>
      <c r="F26" s="27">
        <v>4948</v>
      </c>
      <c r="G26" s="27">
        <v>2823</v>
      </c>
      <c r="H26" s="27">
        <v>3456</v>
      </c>
    </row>
    <row r="27" spans="1:8" ht="21" customHeight="1">
      <c r="A27" s="101" t="s">
        <v>787</v>
      </c>
      <c r="B27" s="92">
        <v>5674</v>
      </c>
      <c r="C27" s="26">
        <v>785</v>
      </c>
      <c r="D27" s="26">
        <v>1808</v>
      </c>
      <c r="E27" s="26">
        <v>1092</v>
      </c>
      <c r="F27" s="26">
        <v>926</v>
      </c>
      <c r="G27" s="26">
        <v>604</v>
      </c>
      <c r="H27" s="26">
        <v>459</v>
      </c>
    </row>
    <row r="28" spans="1:8" ht="21" customHeight="1">
      <c r="A28" s="101" t="s">
        <v>702</v>
      </c>
      <c r="B28" s="92">
        <v>6261</v>
      </c>
      <c r="C28" s="26">
        <v>905</v>
      </c>
      <c r="D28" s="26">
        <v>1842</v>
      </c>
      <c r="E28" s="26">
        <v>1061</v>
      </c>
      <c r="F28" s="26">
        <v>1033</v>
      </c>
      <c r="G28" s="26">
        <v>602</v>
      </c>
      <c r="H28" s="26">
        <v>818</v>
      </c>
    </row>
    <row r="29" spans="1:8" ht="21" customHeight="1">
      <c r="A29" s="101" t="s">
        <v>878</v>
      </c>
      <c r="B29" s="92">
        <v>5385</v>
      </c>
      <c r="C29" s="26">
        <v>781</v>
      </c>
      <c r="D29" s="26">
        <v>1657</v>
      </c>
      <c r="E29" s="26">
        <v>850</v>
      </c>
      <c r="F29" s="26">
        <v>880</v>
      </c>
      <c r="G29" s="26">
        <v>513</v>
      </c>
      <c r="H29" s="26">
        <v>704</v>
      </c>
    </row>
    <row r="30" spans="1:8" ht="21" customHeight="1">
      <c r="A30" s="101" t="s">
        <v>874</v>
      </c>
      <c r="B30" s="92">
        <v>6554</v>
      </c>
      <c r="C30" s="26">
        <v>908</v>
      </c>
      <c r="D30" s="26">
        <v>1901</v>
      </c>
      <c r="E30" s="26">
        <v>1157</v>
      </c>
      <c r="F30" s="26">
        <v>1112</v>
      </c>
      <c r="G30" s="26">
        <v>586</v>
      </c>
      <c r="H30" s="26">
        <v>890</v>
      </c>
    </row>
    <row r="31" spans="1:8" ht="21" customHeight="1">
      <c r="A31" s="101" t="s">
        <v>872</v>
      </c>
      <c r="B31" s="92">
        <v>5432</v>
      </c>
      <c r="C31" s="26">
        <v>639</v>
      </c>
      <c r="D31" s="26">
        <v>1553</v>
      </c>
      <c r="E31" s="26">
        <v>1140</v>
      </c>
      <c r="F31" s="26">
        <v>997</v>
      </c>
      <c r="G31" s="26">
        <v>518</v>
      </c>
      <c r="H31" s="26">
        <v>585</v>
      </c>
    </row>
    <row r="32" spans="1:8" ht="21" customHeight="1">
      <c r="A32" s="170" t="s">
        <v>642</v>
      </c>
      <c r="B32" s="172">
        <v>23749</v>
      </c>
      <c r="C32" s="27">
        <v>3160</v>
      </c>
      <c r="D32" s="27">
        <v>7486</v>
      </c>
      <c r="E32" s="27">
        <v>4697</v>
      </c>
      <c r="F32" s="27">
        <v>4022</v>
      </c>
      <c r="G32" s="27">
        <v>2034</v>
      </c>
      <c r="H32" s="27">
        <v>2350</v>
      </c>
    </row>
    <row r="33" spans="1:8" ht="21" customHeight="1">
      <c r="A33" s="101" t="s">
        <v>867</v>
      </c>
      <c r="B33" s="92">
        <v>6860</v>
      </c>
      <c r="C33" s="26">
        <v>908</v>
      </c>
      <c r="D33" s="26">
        <v>2218</v>
      </c>
      <c r="E33" s="26">
        <v>1455</v>
      </c>
      <c r="F33" s="26">
        <v>1092</v>
      </c>
      <c r="G33" s="26">
        <v>537</v>
      </c>
      <c r="H33" s="26">
        <v>650</v>
      </c>
    </row>
    <row r="34" spans="1:8" ht="21" customHeight="1">
      <c r="A34" s="101" t="s">
        <v>297</v>
      </c>
      <c r="B34" s="92">
        <v>4473</v>
      </c>
      <c r="C34" s="26">
        <v>519</v>
      </c>
      <c r="D34" s="26">
        <v>1279</v>
      </c>
      <c r="E34" s="26">
        <v>683</v>
      </c>
      <c r="F34" s="26">
        <v>974</v>
      </c>
      <c r="G34" s="26">
        <v>501</v>
      </c>
      <c r="H34" s="26">
        <v>517</v>
      </c>
    </row>
    <row r="35" spans="1:8" ht="21" customHeight="1">
      <c r="A35" s="101" t="s">
        <v>233</v>
      </c>
      <c r="B35" s="92">
        <v>3226</v>
      </c>
      <c r="C35" s="26">
        <v>482</v>
      </c>
      <c r="D35" s="26">
        <v>1004</v>
      </c>
      <c r="E35" s="26">
        <v>599</v>
      </c>
      <c r="F35" s="26">
        <v>472</v>
      </c>
      <c r="G35" s="26">
        <v>301</v>
      </c>
      <c r="H35" s="26">
        <v>368</v>
      </c>
    </row>
    <row r="36" spans="1:8" ht="21" customHeight="1">
      <c r="A36" s="101" t="s">
        <v>863</v>
      </c>
      <c r="B36" s="92">
        <v>4354</v>
      </c>
      <c r="C36" s="26">
        <v>623</v>
      </c>
      <c r="D36" s="26">
        <v>1376</v>
      </c>
      <c r="E36" s="26">
        <v>1004</v>
      </c>
      <c r="F36" s="26">
        <v>580</v>
      </c>
      <c r="G36" s="26">
        <v>332</v>
      </c>
      <c r="H36" s="26">
        <v>439</v>
      </c>
    </row>
    <row r="37" spans="1:8" ht="21" customHeight="1">
      <c r="A37" s="101" t="s">
        <v>859</v>
      </c>
      <c r="B37" s="92">
        <v>4836</v>
      </c>
      <c r="C37" s="26">
        <v>628</v>
      </c>
      <c r="D37" s="26">
        <v>1609</v>
      </c>
      <c r="E37" s="26">
        <v>956</v>
      </c>
      <c r="F37" s="26">
        <v>904</v>
      </c>
      <c r="G37" s="26">
        <v>363</v>
      </c>
      <c r="H37" s="26">
        <v>376</v>
      </c>
    </row>
    <row r="38" spans="1:8" ht="21" customHeight="1">
      <c r="A38" s="170" t="s">
        <v>847</v>
      </c>
      <c r="B38" s="172">
        <v>26875</v>
      </c>
      <c r="C38" s="27">
        <v>3752</v>
      </c>
      <c r="D38" s="27">
        <v>8099</v>
      </c>
      <c r="E38" s="27">
        <v>4964</v>
      </c>
      <c r="F38" s="27">
        <v>4432</v>
      </c>
      <c r="G38" s="27">
        <v>2705</v>
      </c>
      <c r="H38" s="27">
        <v>2923</v>
      </c>
    </row>
    <row r="39" spans="1:8" ht="21" customHeight="1">
      <c r="A39" s="101" t="s">
        <v>439</v>
      </c>
      <c r="B39" s="92">
        <v>6045</v>
      </c>
      <c r="C39" s="26">
        <v>700</v>
      </c>
      <c r="D39" s="26">
        <v>1776</v>
      </c>
      <c r="E39" s="26">
        <v>1137</v>
      </c>
      <c r="F39" s="26">
        <v>960</v>
      </c>
      <c r="G39" s="26">
        <v>646</v>
      </c>
      <c r="H39" s="26">
        <v>826</v>
      </c>
    </row>
    <row r="40" spans="1:8" ht="21" customHeight="1">
      <c r="A40" s="101" t="s">
        <v>845</v>
      </c>
      <c r="B40" s="92">
        <v>2751</v>
      </c>
      <c r="C40" s="26">
        <v>452</v>
      </c>
      <c r="D40" s="26">
        <v>953</v>
      </c>
      <c r="E40" s="26">
        <v>409</v>
      </c>
      <c r="F40" s="26">
        <v>429</v>
      </c>
      <c r="G40" s="26">
        <v>242</v>
      </c>
      <c r="H40" s="26">
        <v>266</v>
      </c>
    </row>
    <row r="41" spans="1:8" ht="21" customHeight="1">
      <c r="A41" s="101" t="s">
        <v>840</v>
      </c>
      <c r="B41" s="92">
        <v>5966</v>
      </c>
      <c r="C41" s="26">
        <v>751</v>
      </c>
      <c r="D41" s="26">
        <v>1724</v>
      </c>
      <c r="E41" s="26">
        <v>1414</v>
      </c>
      <c r="F41" s="26">
        <v>952</v>
      </c>
      <c r="G41" s="26">
        <v>556</v>
      </c>
      <c r="H41" s="26">
        <v>569</v>
      </c>
    </row>
    <row r="42" spans="1:8" ht="21" customHeight="1">
      <c r="A42" s="101" t="s">
        <v>51</v>
      </c>
      <c r="B42" s="92">
        <v>1413</v>
      </c>
      <c r="C42" s="26">
        <v>291</v>
      </c>
      <c r="D42" s="26">
        <v>419</v>
      </c>
      <c r="E42" s="26">
        <v>236</v>
      </c>
      <c r="F42" s="26">
        <v>206</v>
      </c>
      <c r="G42" s="26">
        <v>151</v>
      </c>
      <c r="H42" s="26">
        <v>110</v>
      </c>
    </row>
    <row r="43" spans="1:8" ht="21" customHeight="1">
      <c r="A43" s="101" t="s">
        <v>754</v>
      </c>
      <c r="B43" s="92">
        <v>6978</v>
      </c>
      <c r="C43" s="26">
        <v>1086</v>
      </c>
      <c r="D43" s="26">
        <v>2220</v>
      </c>
      <c r="E43" s="26">
        <v>1059</v>
      </c>
      <c r="F43" s="26">
        <v>1113</v>
      </c>
      <c r="G43" s="26">
        <v>692</v>
      </c>
      <c r="H43" s="26">
        <v>808</v>
      </c>
    </row>
    <row r="44" spans="1:8" ht="21" customHeight="1">
      <c r="A44" s="101" t="s">
        <v>835</v>
      </c>
      <c r="B44" s="92">
        <v>3722</v>
      </c>
      <c r="C44" s="26">
        <v>472</v>
      </c>
      <c r="D44" s="26">
        <v>1007</v>
      </c>
      <c r="E44" s="26">
        <v>709</v>
      </c>
      <c r="F44" s="26">
        <v>772</v>
      </c>
      <c r="G44" s="26">
        <v>418</v>
      </c>
      <c r="H44" s="26">
        <v>344</v>
      </c>
    </row>
    <row r="45" spans="1:8" ht="21" customHeight="1">
      <c r="A45" s="170" t="s">
        <v>830</v>
      </c>
      <c r="B45" s="172">
        <v>20354</v>
      </c>
      <c r="C45" s="27">
        <v>2414</v>
      </c>
      <c r="D45" s="27">
        <v>5825</v>
      </c>
      <c r="E45" s="27">
        <v>3828</v>
      </c>
      <c r="F45" s="27">
        <v>3457</v>
      </c>
      <c r="G45" s="27">
        <v>2004</v>
      </c>
      <c r="H45" s="27">
        <v>2826</v>
      </c>
    </row>
    <row r="46" spans="1:8" ht="21" customHeight="1">
      <c r="A46" s="101" t="s">
        <v>821</v>
      </c>
      <c r="B46" s="92">
        <v>5397</v>
      </c>
      <c r="C46" s="26">
        <v>689</v>
      </c>
      <c r="D46" s="26">
        <v>1438</v>
      </c>
      <c r="E46" s="26">
        <v>941</v>
      </c>
      <c r="F46" s="26">
        <v>936</v>
      </c>
      <c r="G46" s="26">
        <v>538</v>
      </c>
      <c r="H46" s="26">
        <v>855</v>
      </c>
    </row>
    <row r="47" spans="1:8" ht="21" customHeight="1">
      <c r="A47" s="101" t="s">
        <v>815</v>
      </c>
      <c r="B47" s="92">
        <v>4834</v>
      </c>
      <c r="C47" s="26">
        <v>599</v>
      </c>
      <c r="D47" s="26">
        <v>1374</v>
      </c>
      <c r="E47" s="26">
        <v>881</v>
      </c>
      <c r="F47" s="26">
        <v>797</v>
      </c>
      <c r="G47" s="26">
        <v>523</v>
      </c>
      <c r="H47" s="26">
        <v>660</v>
      </c>
    </row>
    <row r="48" spans="1:8" ht="21" customHeight="1">
      <c r="A48" s="101" t="s">
        <v>751</v>
      </c>
      <c r="B48" s="92">
        <v>3327</v>
      </c>
      <c r="C48" s="26">
        <v>356</v>
      </c>
      <c r="D48" s="26">
        <v>962</v>
      </c>
      <c r="E48" s="26">
        <v>708</v>
      </c>
      <c r="F48" s="26">
        <v>544</v>
      </c>
      <c r="G48" s="26">
        <v>304</v>
      </c>
      <c r="H48" s="26">
        <v>453</v>
      </c>
    </row>
    <row r="49" spans="1:8" ht="21" customHeight="1">
      <c r="A49" s="101" t="s">
        <v>812</v>
      </c>
      <c r="B49" s="92">
        <v>3741</v>
      </c>
      <c r="C49" s="26">
        <v>404</v>
      </c>
      <c r="D49" s="26">
        <v>1128</v>
      </c>
      <c r="E49" s="26">
        <v>779</v>
      </c>
      <c r="F49" s="26">
        <v>638</v>
      </c>
      <c r="G49" s="26">
        <v>357</v>
      </c>
      <c r="H49" s="26">
        <v>435</v>
      </c>
    </row>
    <row r="50" spans="1:8" ht="21" customHeight="1">
      <c r="A50" s="101" t="s">
        <v>358</v>
      </c>
      <c r="B50" s="92">
        <v>3055</v>
      </c>
      <c r="C50" s="26">
        <v>366</v>
      </c>
      <c r="D50" s="26">
        <v>923</v>
      </c>
      <c r="E50" s="26">
        <v>519</v>
      </c>
      <c r="F50" s="26">
        <v>542</v>
      </c>
      <c r="G50" s="26">
        <v>282</v>
      </c>
      <c r="H50" s="26">
        <v>423</v>
      </c>
    </row>
    <row r="51" spans="1:8" ht="21" customHeight="1">
      <c r="A51" s="170" t="s">
        <v>419</v>
      </c>
      <c r="B51" s="172">
        <v>18102</v>
      </c>
      <c r="C51" s="27">
        <v>2283</v>
      </c>
      <c r="D51" s="27">
        <v>5667</v>
      </c>
      <c r="E51" s="27">
        <v>3312</v>
      </c>
      <c r="F51" s="27">
        <v>3122</v>
      </c>
      <c r="G51" s="27">
        <v>1711</v>
      </c>
      <c r="H51" s="27">
        <v>2007</v>
      </c>
    </row>
    <row r="52" spans="1:8" ht="21" customHeight="1">
      <c r="A52" s="101" t="s">
        <v>808</v>
      </c>
      <c r="B52" s="92">
        <v>4338</v>
      </c>
      <c r="C52" s="26">
        <v>558</v>
      </c>
      <c r="D52" s="26">
        <v>1401</v>
      </c>
      <c r="E52" s="26">
        <v>721</v>
      </c>
      <c r="F52" s="26">
        <v>727</v>
      </c>
      <c r="G52" s="26">
        <v>382</v>
      </c>
      <c r="H52" s="26">
        <v>549</v>
      </c>
    </row>
    <row r="53" spans="1:8" ht="21" customHeight="1">
      <c r="A53" s="101" t="s">
        <v>215</v>
      </c>
      <c r="B53" s="92">
        <v>5386</v>
      </c>
      <c r="C53" s="26">
        <v>764</v>
      </c>
      <c r="D53" s="26">
        <v>1662</v>
      </c>
      <c r="E53" s="26">
        <v>1125</v>
      </c>
      <c r="F53" s="26">
        <v>841</v>
      </c>
      <c r="G53" s="26">
        <v>553</v>
      </c>
      <c r="H53" s="26">
        <v>441</v>
      </c>
    </row>
    <row r="54" spans="1:8" ht="21" customHeight="1">
      <c r="A54" s="101" t="s">
        <v>807</v>
      </c>
      <c r="B54" s="92">
        <v>2866</v>
      </c>
      <c r="C54" s="26">
        <v>335</v>
      </c>
      <c r="D54" s="26">
        <v>815</v>
      </c>
      <c r="E54" s="26">
        <v>538</v>
      </c>
      <c r="F54" s="26">
        <v>551</v>
      </c>
      <c r="G54" s="26">
        <v>263</v>
      </c>
      <c r="H54" s="26">
        <v>364</v>
      </c>
    </row>
    <row r="55" spans="1:8" ht="21" customHeight="1">
      <c r="A55" s="101" t="s">
        <v>339</v>
      </c>
      <c r="B55" s="92">
        <v>3121</v>
      </c>
      <c r="C55" s="26">
        <v>284</v>
      </c>
      <c r="D55" s="26">
        <v>971</v>
      </c>
      <c r="E55" s="26">
        <v>539</v>
      </c>
      <c r="F55" s="26">
        <v>606</v>
      </c>
      <c r="G55" s="26">
        <v>317</v>
      </c>
      <c r="H55" s="26">
        <v>404</v>
      </c>
    </row>
    <row r="56" spans="1:8" ht="21" customHeight="1">
      <c r="A56" s="101" t="s">
        <v>681</v>
      </c>
      <c r="B56" s="92">
        <v>2391</v>
      </c>
      <c r="C56" s="26">
        <v>342</v>
      </c>
      <c r="D56" s="26">
        <v>818</v>
      </c>
      <c r="E56" s="26">
        <v>389</v>
      </c>
      <c r="F56" s="26">
        <v>397</v>
      </c>
      <c r="G56" s="26">
        <v>196</v>
      </c>
      <c r="H56" s="26">
        <v>249</v>
      </c>
    </row>
    <row r="57" spans="1:8" ht="21" customHeight="1">
      <c r="A57" s="170" t="s">
        <v>696</v>
      </c>
      <c r="B57" s="172">
        <v>13275</v>
      </c>
      <c r="C57" s="27">
        <v>1486</v>
      </c>
      <c r="D57" s="27">
        <v>3573</v>
      </c>
      <c r="E57" s="27">
        <v>2224</v>
      </c>
      <c r="F57" s="27">
        <v>2451</v>
      </c>
      <c r="G57" s="27">
        <v>1423</v>
      </c>
      <c r="H57" s="27">
        <v>2118</v>
      </c>
    </row>
    <row r="58" spans="1:8" ht="21" customHeight="1">
      <c r="A58" s="101" t="s">
        <v>577</v>
      </c>
      <c r="B58" s="92">
        <v>3323</v>
      </c>
      <c r="C58" s="26">
        <v>394</v>
      </c>
      <c r="D58" s="26">
        <v>849</v>
      </c>
      <c r="E58" s="26">
        <v>473</v>
      </c>
      <c r="F58" s="26">
        <v>636</v>
      </c>
      <c r="G58" s="26">
        <v>354</v>
      </c>
      <c r="H58" s="26">
        <v>617</v>
      </c>
    </row>
    <row r="59" spans="1:8" ht="21" customHeight="1">
      <c r="A59" s="101" t="s">
        <v>1070</v>
      </c>
      <c r="B59" s="92">
        <v>3511</v>
      </c>
      <c r="C59" s="26">
        <v>334</v>
      </c>
      <c r="D59" s="26">
        <v>1012</v>
      </c>
      <c r="E59" s="26">
        <v>677</v>
      </c>
      <c r="F59" s="26">
        <v>638</v>
      </c>
      <c r="G59" s="26">
        <v>363</v>
      </c>
      <c r="H59" s="26">
        <v>487</v>
      </c>
    </row>
    <row r="60" spans="1:8" ht="21" customHeight="1">
      <c r="A60" s="101" t="s">
        <v>1068</v>
      </c>
      <c r="B60" s="92">
        <v>3015</v>
      </c>
      <c r="C60" s="26">
        <v>382</v>
      </c>
      <c r="D60" s="26">
        <v>757</v>
      </c>
      <c r="E60" s="26">
        <v>530</v>
      </c>
      <c r="F60" s="26">
        <v>552</v>
      </c>
      <c r="G60" s="26">
        <v>306</v>
      </c>
      <c r="H60" s="26">
        <v>488</v>
      </c>
    </row>
    <row r="61" spans="1:8" ht="21" customHeight="1">
      <c r="A61" s="101" t="s">
        <v>1062</v>
      </c>
      <c r="B61" s="92">
        <v>3426</v>
      </c>
      <c r="C61" s="26">
        <v>376</v>
      </c>
      <c r="D61" s="26">
        <v>955</v>
      </c>
      <c r="E61" s="26">
        <v>544</v>
      </c>
      <c r="F61" s="26">
        <v>625</v>
      </c>
      <c r="G61" s="26">
        <v>400</v>
      </c>
      <c r="H61" s="26">
        <v>526</v>
      </c>
    </row>
    <row r="62" spans="1:8" ht="21" customHeight="1">
      <c r="A62" s="170" t="s">
        <v>588</v>
      </c>
      <c r="B62" s="172">
        <v>6498</v>
      </c>
      <c r="C62" s="27">
        <v>674</v>
      </c>
      <c r="D62" s="27">
        <v>1785</v>
      </c>
      <c r="E62" s="27">
        <v>1117</v>
      </c>
      <c r="F62" s="27">
        <v>1282</v>
      </c>
      <c r="G62" s="27">
        <v>888</v>
      </c>
      <c r="H62" s="27">
        <v>752</v>
      </c>
    </row>
    <row r="63" spans="1:8" ht="21" customHeight="1">
      <c r="A63" s="101" t="s">
        <v>1059</v>
      </c>
      <c r="B63" s="92">
        <v>3189</v>
      </c>
      <c r="C63" s="26">
        <v>307</v>
      </c>
      <c r="D63" s="26">
        <v>792</v>
      </c>
      <c r="E63" s="26">
        <v>537</v>
      </c>
      <c r="F63" s="26">
        <v>659</v>
      </c>
      <c r="G63" s="26">
        <v>473</v>
      </c>
      <c r="H63" s="26">
        <v>421</v>
      </c>
    </row>
    <row r="64" spans="1:8" ht="21" customHeight="1">
      <c r="A64" s="101" t="s">
        <v>938</v>
      </c>
      <c r="B64" s="92">
        <v>3309</v>
      </c>
      <c r="C64" s="26">
        <v>367</v>
      </c>
      <c r="D64" s="26">
        <v>993</v>
      </c>
      <c r="E64" s="26">
        <v>580</v>
      </c>
      <c r="F64" s="26">
        <v>623</v>
      </c>
      <c r="G64" s="26">
        <v>415</v>
      </c>
      <c r="H64" s="26">
        <v>331</v>
      </c>
    </row>
    <row r="65" spans="1:8" ht="21" customHeight="1">
      <c r="A65" s="170" t="s">
        <v>1056</v>
      </c>
      <c r="B65" s="172">
        <v>9235</v>
      </c>
      <c r="C65" s="27">
        <v>984</v>
      </c>
      <c r="D65" s="27">
        <v>2285</v>
      </c>
      <c r="E65" s="27">
        <v>1717</v>
      </c>
      <c r="F65" s="27">
        <v>1754</v>
      </c>
      <c r="G65" s="27">
        <v>1061</v>
      </c>
      <c r="H65" s="27">
        <v>1434</v>
      </c>
    </row>
    <row r="66" spans="1:8" ht="21" customHeight="1">
      <c r="A66" s="101" t="s">
        <v>1052</v>
      </c>
      <c r="B66" s="92">
        <v>3376</v>
      </c>
      <c r="C66" s="26">
        <v>367</v>
      </c>
      <c r="D66" s="26">
        <v>809</v>
      </c>
      <c r="E66" s="26">
        <v>665</v>
      </c>
      <c r="F66" s="26">
        <v>551</v>
      </c>
      <c r="G66" s="26">
        <v>401</v>
      </c>
      <c r="H66" s="26">
        <v>583</v>
      </c>
    </row>
    <row r="67" spans="1:8" ht="21" customHeight="1">
      <c r="A67" s="101" t="s">
        <v>1045</v>
      </c>
      <c r="B67" s="92">
        <v>3521</v>
      </c>
      <c r="C67" s="26">
        <v>381</v>
      </c>
      <c r="D67" s="26">
        <v>891</v>
      </c>
      <c r="E67" s="26">
        <v>610</v>
      </c>
      <c r="F67" s="26">
        <v>771</v>
      </c>
      <c r="G67" s="26">
        <v>395</v>
      </c>
      <c r="H67" s="26">
        <v>473</v>
      </c>
    </row>
    <row r="68" spans="1:8" ht="21" customHeight="1">
      <c r="A68" s="101" t="s">
        <v>1041</v>
      </c>
      <c r="B68" s="92">
        <v>2338</v>
      </c>
      <c r="C68" s="26">
        <v>236</v>
      </c>
      <c r="D68" s="26">
        <v>585</v>
      </c>
      <c r="E68" s="26">
        <v>442</v>
      </c>
      <c r="F68" s="26">
        <v>432</v>
      </c>
      <c r="G68" s="26">
        <v>265</v>
      </c>
      <c r="H68" s="26">
        <v>378</v>
      </c>
    </row>
    <row r="69" spans="1:8" ht="21" customHeight="1">
      <c r="A69" s="170" t="s">
        <v>1037</v>
      </c>
      <c r="B69" s="172">
        <v>13810</v>
      </c>
      <c r="C69" s="27">
        <v>1568</v>
      </c>
      <c r="D69" s="27">
        <v>4902</v>
      </c>
      <c r="E69" s="27">
        <v>2148</v>
      </c>
      <c r="F69" s="27">
        <v>2232</v>
      </c>
      <c r="G69" s="27">
        <v>1364</v>
      </c>
      <c r="H69" s="27">
        <v>1596</v>
      </c>
    </row>
    <row r="70" spans="1:8" ht="21" customHeight="1">
      <c r="A70" s="101" t="s">
        <v>540</v>
      </c>
      <c r="B70" s="92">
        <v>3220</v>
      </c>
      <c r="C70" s="26">
        <v>301</v>
      </c>
      <c r="D70" s="26">
        <v>805</v>
      </c>
      <c r="E70" s="26">
        <v>567</v>
      </c>
      <c r="F70" s="26">
        <v>633</v>
      </c>
      <c r="G70" s="26">
        <v>404</v>
      </c>
      <c r="H70" s="26">
        <v>510</v>
      </c>
    </row>
    <row r="71" spans="1:8" ht="21" customHeight="1">
      <c r="A71" s="101" t="s">
        <v>1033</v>
      </c>
      <c r="B71" s="92">
        <v>2498</v>
      </c>
      <c r="C71" s="26">
        <v>331</v>
      </c>
      <c r="D71" s="26">
        <v>730</v>
      </c>
      <c r="E71" s="26">
        <v>365</v>
      </c>
      <c r="F71" s="26">
        <v>476</v>
      </c>
      <c r="G71" s="26">
        <v>222</v>
      </c>
      <c r="H71" s="26">
        <v>374</v>
      </c>
    </row>
    <row r="72" spans="1:8" ht="21" customHeight="1">
      <c r="A72" s="101" t="s">
        <v>1031</v>
      </c>
      <c r="B72" s="92">
        <v>3701</v>
      </c>
      <c r="C72" s="26">
        <v>432</v>
      </c>
      <c r="D72" s="26">
        <v>2152</v>
      </c>
      <c r="E72" s="26">
        <v>441</v>
      </c>
      <c r="F72" s="26">
        <v>270</v>
      </c>
      <c r="G72" s="26">
        <v>190</v>
      </c>
      <c r="H72" s="26">
        <v>216</v>
      </c>
    </row>
    <row r="73" spans="1:8" ht="21" customHeight="1">
      <c r="A73" s="101" t="s">
        <v>168</v>
      </c>
      <c r="B73" s="92">
        <v>4391</v>
      </c>
      <c r="C73" s="26">
        <v>504</v>
      </c>
      <c r="D73" s="26">
        <v>1215</v>
      </c>
      <c r="E73" s="26">
        <v>775</v>
      </c>
      <c r="F73" s="26">
        <v>853</v>
      </c>
      <c r="G73" s="26">
        <v>548</v>
      </c>
      <c r="H73" s="26">
        <v>496</v>
      </c>
    </row>
    <row r="74" spans="1:8" ht="21" customHeight="1">
      <c r="A74" s="170" t="s">
        <v>448</v>
      </c>
      <c r="B74" s="172">
        <v>4994</v>
      </c>
      <c r="C74" s="27">
        <v>534</v>
      </c>
      <c r="D74" s="27">
        <v>1175</v>
      </c>
      <c r="E74" s="27">
        <v>980</v>
      </c>
      <c r="F74" s="27">
        <v>1161</v>
      </c>
      <c r="G74" s="27">
        <v>526</v>
      </c>
      <c r="H74" s="27">
        <v>618</v>
      </c>
    </row>
    <row r="75" spans="1:8" ht="21" customHeight="1">
      <c r="A75" s="101" t="s">
        <v>1027</v>
      </c>
      <c r="B75" s="92">
        <v>2052</v>
      </c>
      <c r="C75" s="26">
        <v>240</v>
      </c>
      <c r="D75" s="26">
        <v>461</v>
      </c>
      <c r="E75" s="26">
        <v>379</v>
      </c>
      <c r="F75" s="26">
        <v>546</v>
      </c>
      <c r="G75" s="26">
        <v>174</v>
      </c>
      <c r="H75" s="26">
        <v>252</v>
      </c>
    </row>
    <row r="76" spans="1:8" ht="21" customHeight="1">
      <c r="A76" s="101" t="s">
        <v>650</v>
      </c>
      <c r="B76" s="92">
        <v>2942</v>
      </c>
      <c r="C76" s="26">
        <v>294</v>
      </c>
      <c r="D76" s="26">
        <v>714</v>
      </c>
      <c r="E76" s="26">
        <v>601</v>
      </c>
      <c r="F76" s="26">
        <v>615</v>
      </c>
      <c r="G76" s="26">
        <v>352</v>
      </c>
      <c r="H76" s="26">
        <v>366</v>
      </c>
    </row>
    <row r="77" spans="1:8" ht="21" customHeight="1">
      <c r="A77" s="170" t="s">
        <v>651</v>
      </c>
      <c r="B77" s="172">
        <v>21125</v>
      </c>
      <c r="C77" s="27">
        <v>2327</v>
      </c>
      <c r="D77" s="27">
        <v>5681</v>
      </c>
      <c r="E77" s="27">
        <v>3912</v>
      </c>
      <c r="F77" s="27">
        <v>3972</v>
      </c>
      <c r="G77" s="27">
        <v>2285</v>
      </c>
      <c r="H77" s="27">
        <v>2948</v>
      </c>
    </row>
    <row r="78" spans="1:8" ht="21" customHeight="1">
      <c r="A78" s="101" t="s">
        <v>147</v>
      </c>
      <c r="B78" s="92">
        <v>4985</v>
      </c>
      <c r="C78" s="26">
        <v>549</v>
      </c>
      <c r="D78" s="26">
        <v>1367</v>
      </c>
      <c r="E78" s="26">
        <v>907</v>
      </c>
      <c r="F78" s="26">
        <v>934</v>
      </c>
      <c r="G78" s="26">
        <v>549</v>
      </c>
      <c r="H78" s="26">
        <v>679</v>
      </c>
    </row>
    <row r="79" spans="1:8" ht="21" customHeight="1">
      <c r="A79" s="101" t="s">
        <v>509</v>
      </c>
      <c r="B79" s="92">
        <v>4985</v>
      </c>
      <c r="C79" s="26">
        <v>512</v>
      </c>
      <c r="D79" s="26">
        <v>1291</v>
      </c>
      <c r="E79" s="26">
        <v>948</v>
      </c>
      <c r="F79" s="26">
        <v>1029</v>
      </c>
      <c r="G79" s="26">
        <v>502</v>
      </c>
      <c r="H79" s="26">
        <v>703</v>
      </c>
    </row>
    <row r="80" spans="1:8" ht="21" customHeight="1">
      <c r="A80" s="101" t="s">
        <v>884</v>
      </c>
      <c r="B80" s="92">
        <v>2506</v>
      </c>
      <c r="C80" s="26">
        <v>230</v>
      </c>
      <c r="D80" s="26">
        <v>628</v>
      </c>
      <c r="E80" s="26">
        <v>453</v>
      </c>
      <c r="F80" s="26">
        <v>471</v>
      </c>
      <c r="G80" s="26">
        <v>368</v>
      </c>
      <c r="H80" s="26">
        <v>356</v>
      </c>
    </row>
    <row r="81" spans="1:8" ht="21" customHeight="1">
      <c r="A81" s="101" t="s">
        <v>1025</v>
      </c>
      <c r="B81" s="92">
        <v>3268</v>
      </c>
      <c r="C81" s="26">
        <v>360</v>
      </c>
      <c r="D81" s="26">
        <v>847</v>
      </c>
      <c r="E81" s="26">
        <v>612</v>
      </c>
      <c r="F81" s="26">
        <v>629</v>
      </c>
      <c r="G81" s="26">
        <v>362</v>
      </c>
      <c r="H81" s="26">
        <v>458</v>
      </c>
    </row>
    <row r="82" spans="1:8" ht="21" customHeight="1">
      <c r="A82" s="101" t="s">
        <v>772</v>
      </c>
      <c r="B82" s="92">
        <v>2200</v>
      </c>
      <c r="C82" s="26">
        <v>266</v>
      </c>
      <c r="D82" s="26">
        <v>639</v>
      </c>
      <c r="E82" s="26">
        <v>404</v>
      </c>
      <c r="F82" s="26">
        <v>336</v>
      </c>
      <c r="G82" s="26">
        <v>228</v>
      </c>
      <c r="H82" s="26">
        <v>327</v>
      </c>
    </row>
    <row r="83" spans="1:8" ht="21" customHeight="1">
      <c r="A83" s="101" t="s">
        <v>1024</v>
      </c>
      <c r="B83" s="92">
        <v>3181</v>
      </c>
      <c r="C83" s="26">
        <v>410</v>
      </c>
      <c r="D83" s="26">
        <v>909</v>
      </c>
      <c r="E83" s="26">
        <v>588</v>
      </c>
      <c r="F83" s="26">
        <v>573</v>
      </c>
      <c r="G83" s="26">
        <v>276</v>
      </c>
      <c r="H83" s="26">
        <v>425</v>
      </c>
    </row>
    <row r="84" spans="1:8" ht="21" customHeight="1">
      <c r="A84" s="170" t="s">
        <v>440</v>
      </c>
      <c r="B84" s="172">
        <v>15626</v>
      </c>
      <c r="C84" s="27">
        <v>2034</v>
      </c>
      <c r="D84" s="27">
        <v>4481</v>
      </c>
      <c r="E84" s="27">
        <v>2643</v>
      </c>
      <c r="F84" s="27">
        <v>2595</v>
      </c>
      <c r="G84" s="27">
        <v>1720</v>
      </c>
      <c r="H84" s="27">
        <v>2153</v>
      </c>
    </row>
    <row r="85" spans="1:8" ht="21" customHeight="1">
      <c r="A85" s="101" t="s">
        <v>1019</v>
      </c>
      <c r="B85" s="92">
        <v>5077</v>
      </c>
      <c r="C85" s="26">
        <v>826</v>
      </c>
      <c r="D85" s="26">
        <v>1598</v>
      </c>
      <c r="E85" s="26">
        <v>813</v>
      </c>
      <c r="F85" s="26">
        <v>699</v>
      </c>
      <c r="G85" s="26">
        <v>458</v>
      </c>
      <c r="H85" s="26">
        <v>683</v>
      </c>
    </row>
    <row r="86" spans="1:8" ht="21" customHeight="1">
      <c r="A86" s="101" t="s">
        <v>112</v>
      </c>
      <c r="B86" s="92">
        <v>3136</v>
      </c>
      <c r="C86" s="26">
        <v>348</v>
      </c>
      <c r="D86" s="26">
        <v>882</v>
      </c>
      <c r="E86" s="26">
        <v>484</v>
      </c>
      <c r="F86" s="26">
        <v>604</v>
      </c>
      <c r="G86" s="26">
        <v>348</v>
      </c>
      <c r="H86" s="26">
        <v>470</v>
      </c>
    </row>
    <row r="87" spans="1:8" ht="21" customHeight="1">
      <c r="A87" s="101" t="s">
        <v>1012</v>
      </c>
      <c r="B87" s="92">
        <v>3561</v>
      </c>
      <c r="C87" s="26">
        <v>459</v>
      </c>
      <c r="D87" s="26">
        <v>1045</v>
      </c>
      <c r="E87" s="26">
        <v>650</v>
      </c>
      <c r="F87" s="26">
        <v>529</v>
      </c>
      <c r="G87" s="26">
        <v>424</v>
      </c>
      <c r="H87" s="26">
        <v>454</v>
      </c>
    </row>
    <row r="88" spans="1:8" ht="21" customHeight="1">
      <c r="A88" s="101" t="s">
        <v>839</v>
      </c>
      <c r="B88" s="92">
        <v>3852</v>
      </c>
      <c r="C88" s="26">
        <v>401</v>
      </c>
      <c r="D88" s="26">
        <v>956</v>
      </c>
      <c r="E88" s="26">
        <v>696</v>
      </c>
      <c r="F88" s="26">
        <v>763</v>
      </c>
      <c r="G88" s="26">
        <v>490</v>
      </c>
      <c r="H88" s="26">
        <v>546</v>
      </c>
    </row>
    <row r="89" spans="1:8" ht="21" customHeight="1">
      <c r="A89" s="170" t="s">
        <v>1006</v>
      </c>
      <c r="B89" s="172">
        <v>12703</v>
      </c>
      <c r="C89" s="27">
        <v>1476</v>
      </c>
      <c r="D89" s="27">
        <v>3310</v>
      </c>
      <c r="E89" s="27">
        <v>2228</v>
      </c>
      <c r="F89" s="27">
        <v>2253</v>
      </c>
      <c r="G89" s="27">
        <v>1496</v>
      </c>
      <c r="H89" s="27">
        <v>1940</v>
      </c>
    </row>
    <row r="90" spans="1:8" ht="21" customHeight="1">
      <c r="A90" s="101" t="s">
        <v>1004</v>
      </c>
      <c r="B90" s="92">
        <v>3896</v>
      </c>
      <c r="C90" s="26">
        <v>426</v>
      </c>
      <c r="D90" s="26">
        <v>1039</v>
      </c>
      <c r="E90" s="26">
        <v>697</v>
      </c>
      <c r="F90" s="26">
        <v>689</v>
      </c>
      <c r="G90" s="26">
        <v>422</v>
      </c>
      <c r="H90" s="26">
        <v>623</v>
      </c>
    </row>
    <row r="91" spans="1:8" ht="21" customHeight="1">
      <c r="A91" s="101" t="s">
        <v>1001</v>
      </c>
      <c r="B91" s="92">
        <v>4175</v>
      </c>
      <c r="C91" s="26">
        <v>502</v>
      </c>
      <c r="D91" s="26">
        <v>1049</v>
      </c>
      <c r="E91" s="26">
        <v>739</v>
      </c>
      <c r="F91" s="26">
        <v>736</v>
      </c>
      <c r="G91" s="26">
        <v>502</v>
      </c>
      <c r="H91" s="26">
        <v>647</v>
      </c>
    </row>
    <row r="92" spans="1:8" ht="21" customHeight="1">
      <c r="A92" s="101" t="s">
        <v>334</v>
      </c>
      <c r="B92" s="92">
        <v>4632</v>
      </c>
      <c r="C92" s="26">
        <v>548</v>
      </c>
      <c r="D92" s="26">
        <v>1222</v>
      </c>
      <c r="E92" s="26">
        <v>792</v>
      </c>
      <c r="F92" s="26">
        <v>828</v>
      </c>
      <c r="G92" s="26">
        <v>572</v>
      </c>
      <c r="H92" s="26">
        <v>670</v>
      </c>
    </row>
    <row r="93" spans="1:8" ht="21" customHeight="1">
      <c r="A93" s="170" t="s">
        <v>891</v>
      </c>
      <c r="B93" s="172">
        <v>12138</v>
      </c>
      <c r="C93" s="27">
        <v>1351</v>
      </c>
      <c r="D93" s="27">
        <v>3408</v>
      </c>
      <c r="E93" s="27">
        <v>2616</v>
      </c>
      <c r="F93" s="27">
        <v>2178</v>
      </c>
      <c r="G93" s="27">
        <v>1338</v>
      </c>
      <c r="H93" s="27">
        <v>1247</v>
      </c>
    </row>
    <row r="94" spans="1:8" ht="21" customHeight="1">
      <c r="A94" s="101" t="s">
        <v>869</v>
      </c>
      <c r="B94" s="92">
        <v>4513</v>
      </c>
      <c r="C94" s="26">
        <v>455</v>
      </c>
      <c r="D94" s="26">
        <v>1414</v>
      </c>
      <c r="E94" s="26">
        <v>1273</v>
      </c>
      <c r="F94" s="26">
        <v>866</v>
      </c>
      <c r="G94" s="26">
        <v>281</v>
      </c>
      <c r="H94" s="26">
        <v>224</v>
      </c>
    </row>
    <row r="95" spans="1:8" ht="21" customHeight="1">
      <c r="A95" s="101" t="s">
        <v>992</v>
      </c>
      <c r="B95" s="92">
        <v>4276</v>
      </c>
      <c r="C95" s="26">
        <v>505</v>
      </c>
      <c r="D95" s="26">
        <v>1160</v>
      </c>
      <c r="E95" s="26">
        <v>765</v>
      </c>
      <c r="F95" s="26">
        <v>794</v>
      </c>
      <c r="G95" s="26">
        <v>443</v>
      </c>
      <c r="H95" s="26">
        <v>609</v>
      </c>
    </row>
    <row r="96" spans="1:8" ht="21" customHeight="1">
      <c r="A96" s="101" t="s">
        <v>988</v>
      </c>
      <c r="B96" s="92">
        <v>3349</v>
      </c>
      <c r="C96" s="26">
        <v>391</v>
      </c>
      <c r="D96" s="26">
        <v>834</v>
      </c>
      <c r="E96" s="26">
        <v>578</v>
      </c>
      <c r="F96" s="26">
        <v>518</v>
      </c>
      <c r="G96" s="26">
        <v>614</v>
      </c>
      <c r="H96" s="26">
        <v>414</v>
      </c>
    </row>
    <row r="97" spans="1:8" ht="21" customHeight="1">
      <c r="A97" s="170" t="s">
        <v>985</v>
      </c>
      <c r="B97" s="172">
        <v>16980</v>
      </c>
      <c r="C97" s="27">
        <v>2086</v>
      </c>
      <c r="D97" s="27">
        <v>4453</v>
      </c>
      <c r="E97" s="27">
        <v>3148</v>
      </c>
      <c r="F97" s="27">
        <v>3400</v>
      </c>
      <c r="G97" s="27">
        <v>1833</v>
      </c>
      <c r="H97" s="27">
        <v>2060</v>
      </c>
    </row>
    <row r="98" spans="1:8" ht="21" customHeight="1">
      <c r="A98" s="101" t="s">
        <v>982</v>
      </c>
      <c r="B98" s="92">
        <v>2679</v>
      </c>
      <c r="C98" s="26">
        <v>388</v>
      </c>
      <c r="D98" s="26">
        <v>769</v>
      </c>
      <c r="E98" s="26">
        <v>482</v>
      </c>
      <c r="F98" s="26">
        <v>437</v>
      </c>
      <c r="G98" s="26">
        <v>246</v>
      </c>
      <c r="H98" s="26">
        <v>357</v>
      </c>
    </row>
    <row r="99" spans="1:8" ht="21" customHeight="1">
      <c r="A99" s="101" t="s">
        <v>980</v>
      </c>
      <c r="B99" s="92">
        <v>1458</v>
      </c>
      <c r="C99" s="26">
        <v>217</v>
      </c>
      <c r="D99" s="26">
        <v>432</v>
      </c>
      <c r="E99" s="26">
        <v>233</v>
      </c>
      <c r="F99" s="26">
        <v>290</v>
      </c>
      <c r="G99" s="26">
        <v>121</v>
      </c>
      <c r="H99" s="26">
        <v>165</v>
      </c>
    </row>
    <row r="100" spans="1:8" ht="21" customHeight="1">
      <c r="A100" s="101" t="s">
        <v>414</v>
      </c>
      <c r="B100" s="92">
        <v>3848</v>
      </c>
      <c r="C100" s="26">
        <v>549</v>
      </c>
      <c r="D100" s="26">
        <v>1079</v>
      </c>
      <c r="E100" s="26">
        <v>673</v>
      </c>
      <c r="F100" s="26">
        <v>759</v>
      </c>
      <c r="G100" s="26">
        <v>330</v>
      </c>
      <c r="H100" s="26">
        <v>458</v>
      </c>
    </row>
    <row r="101" spans="1:8" ht="21" customHeight="1">
      <c r="A101" s="101" t="s">
        <v>977</v>
      </c>
      <c r="B101" s="92">
        <v>3251</v>
      </c>
      <c r="C101" s="26">
        <v>429</v>
      </c>
      <c r="D101" s="26">
        <v>906</v>
      </c>
      <c r="E101" s="26">
        <v>524</v>
      </c>
      <c r="F101" s="26">
        <v>565</v>
      </c>
      <c r="G101" s="26">
        <v>374</v>
      </c>
      <c r="H101" s="26">
        <v>453</v>
      </c>
    </row>
    <row r="102" spans="1:8" ht="21" customHeight="1">
      <c r="A102" s="101" t="s">
        <v>973</v>
      </c>
      <c r="B102" s="92">
        <v>2428</v>
      </c>
      <c r="C102" s="26">
        <v>232</v>
      </c>
      <c r="D102" s="26">
        <v>511</v>
      </c>
      <c r="E102" s="26">
        <v>520</v>
      </c>
      <c r="F102" s="26">
        <v>589</v>
      </c>
      <c r="G102" s="26">
        <v>299</v>
      </c>
      <c r="H102" s="26">
        <v>277</v>
      </c>
    </row>
    <row r="103" spans="1:8" ht="21" customHeight="1">
      <c r="A103" s="101" t="s">
        <v>959</v>
      </c>
      <c r="B103" s="92">
        <v>3316</v>
      </c>
      <c r="C103" s="26">
        <v>271</v>
      </c>
      <c r="D103" s="26">
        <v>756</v>
      </c>
      <c r="E103" s="26">
        <v>716</v>
      </c>
      <c r="F103" s="26">
        <v>760</v>
      </c>
      <c r="G103" s="26">
        <v>463</v>
      </c>
      <c r="H103" s="26">
        <v>350</v>
      </c>
    </row>
    <row r="104" spans="1:8" ht="21" customHeight="1">
      <c r="A104" s="170" t="s">
        <v>957</v>
      </c>
      <c r="B104" s="172">
        <v>14423</v>
      </c>
      <c r="C104" s="27">
        <v>1441</v>
      </c>
      <c r="D104" s="27">
        <v>3820</v>
      </c>
      <c r="E104" s="27">
        <v>2933</v>
      </c>
      <c r="F104" s="27">
        <v>3099</v>
      </c>
      <c r="G104" s="27">
        <v>1517</v>
      </c>
      <c r="H104" s="27">
        <v>1613</v>
      </c>
    </row>
    <row r="105" spans="1:8" ht="21" customHeight="1">
      <c r="A105" s="101" t="s">
        <v>949</v>
      </c>
      <c r="B105" s="92">
        <v>2640</v>
      </c>
      <c r="C105" s="26">
        <v>347</v>
      </c>
      <c r="D105" s="26">
        <v>870</v>
      </c>
      <c r="E105" s="26">
        <v>412</v>
      </c>
      <c r="F105" s="26">
        <v>593</v>
      </c>
      <c r="G105" s="26">
        <v>187</v>
      </c>
      <c r="H105" s="26">
        <v>231</v>
      </c>
    </row>
    <row r="106" spans="1:8" ht="21" customHeight="1">
      <c r="A106" s="101" t="s">
        <v>944</v>
      </c>
      <c r="B106" s="92">
        <v>2876</v>
      </c>
      <c r="C106" s="26">
        <v>240</v>
      </c>
      <c r="D106" s="26">
        <v>828</v>
      </c>
      <c r="E106" s="26">
        <v>591</v>
      </c>
      <c r="F106" s="26">
        <v>625</v>
      </c>
      <c r="G106" s="26">
        <v>325</v>
      </c>
      <c r="H106" s="26">
        <v>267</v>
      </c>
    </row>
    <row r="107" spans="1:8" ht="21" customHeight="1">
      <c r="A107" s="101" t="s">
        <v>574</v>
      </c>
      <c r="B107" s="92">
        <v>2538</v>
      </c>
      <c r="C107" s="26">
        <v>239</v>
      </c>
      <c r="D107" s="26">
        <v>586</v>
      </c>
      <c r="E107" s="26">
        <v>834</v>
      </c>
      <c r="F107" s="26">
        <v>425</v>
      </c>
      <c r="G107" s="26">
        <v>193</v>
      </c>
      <c r="H107" s="26">
        <v>261</v>
      </c>
    </row>
    <row r="108" spans="1:8" ht="21" customHeight="1">
      <c r="A108" s="101" t="s">
        <v>941</v>
      </c>
      <c r="B108" s="92">
        <v>2538</v>
      </c>
      <c r="C108" s="26">
        <v>355</v>
      </c>
      <c r="D108" s="26">
        <v>713</v>
      </c>
      <c r="E108" s="26">
        <v>448</v>
      </c>
      <c r="F108" s="26">
        <v>502</v>
      </c>
      <c r="G108" s="26">
        <v>297</v>
      </c>
      <c r="H108" s="26">
        <v>223</v>
      </c>
    </row>
    <row r="109" spans="1:8" ht="21" customHeight="1">
      <c r="A109" s="171" t="s">
        <v>940</v>
      </c>
      <c r="B109" s="94">
        <v>3831</v>
      </c>
      <c r="C109" s="83">
        <v>260</v>
      </c>
      <c r="D109" s="83">
        <v>823</v>
      </c>
      <c r="E109" s="83">
        <v>648</v>
      </c>
      <c r="F109" s="83">
        <v>954</v>
      </c>
      <c r="G109" s="83">
        <v>515</v>
      </c>
      <c r="H109" s="83">
        <v>631</v>
      </c>
    </row>
    <row r="110" spans="1:8" ht="21" customHeight="1">
      <c r="A110" s="69" t="s">
        <v>3341</v>
      </c>
      <c r="B110" s="26"/>
    </row>
    <row r="111" spans="1:8" ht="21" customHeight="1">
      <c r="A111" s="69" t="s">
        <v>4317</v>
      </c>
    </row>
    <row r="112" spans="1:8" ht="21" customHeight="1">
      <c r="G112" s="26"/>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sheetPr>
    <pageSetUpPr fitToPage="1"/>
  </sheetPr>
  <dimension ref="A1:K11"/>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4"/>
    <col min="2" max="10" width="14.125" style="24" customWidth="1"/>
    <col min="11" max="16384" width="18.625" style="24"/>
  </cols>
  <sheetData>
    <row r="1" spans="1:11" ht="21" customHeight="1">
      <c r="A1" s="28" t="str">
        <f>HYPERLINK("#"&amp;"目次"&amp;"!a1","目次へ")</f>
        <v>目次へ</v>
      </c>
    </row>
    <row r="2" spans="1:11" ht="21" customHeight="1">
      <c r="A2" s="97" t="str">
        <f>"１１７．"&amp;目次!E120</f>
        <v>１１７．中学校卒業生の進路状況の推移（平成28～令和3年）</v>
      </c>
      <c r="B2" s="45"/>
      <c r="C2" s="45"/>
      <c r="D2" s="45"/>
      <c r="E2" s="45"/>
      <c r="F2" s="45"/>
      <c r="G2" s="45"/>
      <c r="J2" s="161" t="s">
        <v>3512</v>
      </c>
    </row>
    <row r="3" spans="1:11" ht="21" customHeight="1">
      <c r="A3" s="143" t="s">
        <v>345</v>
      </c>
      <c r="B3" s="106" t="s">
        <v>3066</v>
      </c>
      <c r="C3" s="98"/>
      <c r="D3" s="98"/>
      <c r="E3" s="142" t="s">
        <v>2684</v>
      </c>
      <c r="F3" s="115"/>
      <c r="G3" s="115"/>
      <c r="H3" s="142" t="s">
        <v>184</v>
      </c>
      <c r="I3" s="115"/>
      <c r="J3" s="115"/>
    </row>
    <row r="4" spans="1:11" ht="21" customHeight="1">
      <c r="A4" s="144"/>
      <c r="B4" s="148" t="s">
        <v>308</v>
      </c>
      <c r="C4" s="148" t="s">
        <v>15</v>
      </c>
      <c r="D4" s="148" t="s">
        <v>46</v>
      </c>
      <c r="E4" s="148" t="s">
        <v>308</v>
      </c>
      <c r="F4" s="148" t="s">
        <v>15</v>
      </c>
      <c r="G4" s="137" t="s">
        <v>46</v>
      </c>
      <c r="H4" s="148" t="s">
        <v>308</v>
      </c>
      <c r="I4" s="148" t="s">
        <v>15</v>
      </c>
      <c r="J4" s="148" t="s">
        <v>46</v>
      </c>
    </row>
    <row r="5" spans="1:11" ht="21" customHeight="1">
      <c r="A5" s="32" t="s">
        <v>4010</v>
      </c>
      <c r="B5" s="120">
        <v>1957</v>
      </c>
      <c r="C5" s="48">
        <v>991</v>
      </c>
      <c r="D5" s="48">
        <v>966</v>
      </c>
      <c r="E5" s="73">
        <v>99.3</v>
      </c>
      <c r="F5" s="73">
        <v>99.1</v>
      </c>
      <c r="G5" s="73">
        <v>99.5</v>
      </c>
      <c r="H5" s="73">
        <v>5.e-002</v>
      </c>
      <c r="I5" s="73">
        <v>0.1</v>
      </c>
      <c r="J5" s="73" t="s">
        <v>134</v>
      </c>
    </row>
    <row r="6" spans="1:11" ht="21" customHeight="1">
      <c r="A6" s="32">
        <v>29</v>
      </c>
      <c r="B6" s="120">
        <v>1911</v>
      </c>
      <c r="C6" s="48">
        <v>1002</v>
      </c>
      <c r="D6" s="48">
        <v>909</v>
      </c>
      <c r="E6" s="73">
        <v>99.5</v>
      </c>
      <c r="F6" s="73">
        <v>99.7</v>
      </c>
      <c r="G6" s="73">
        <v>99.2</v>
      </c>
      <c r="H6" s="73">
        <v>0.1</v>
      </c>
      <c r="I6" s="73">
        <v>0.1</v>
      </c>
      <c r="J6" s="73">
        <v>0.1</v>
      </c>
    </row>
    <row r="7" spans="1:11" s="25" customFormat="1" ht="21" customHeight="1">
      <c r="A7" s="32">
        <v>30</v>
      </c>
      <c r="B7" s="120">
        <v>1828</v>
      </c>
      <c r="C7" s="48">
        <v>945</v>
      </c>
      <c r="D7" s="48">
        <v>883</v>
      </c>
      <c r="E7" s="73">
        <v>99.3</v>
      </c>
      <c r="F7" s="73">
        <v>99.5</v>
      </c>
      <c r="G7" s="73">
        <v>99.1</v>
      </c>
      <c r="H7" s="73">
        <v>0.1</v>
      </c>
      <c r="I7" s="73">
        <v>0.1</v>
      </c>
      <c r="J7" s="73">
        <v>0.1</v>
      </c>
    </row>
    <row r="8" spans="1:11" s="25" customFormat="1" ht="21" customHeight="1">
      <c r="A8" s="34">
        <v>31</v>
      </c>
      <c r="B8" s="120">
        <v>1916</v>
      </c>
      <c r="C8" s="48">
        <v>978</v>
      </c>
      <c r="D8" s="48">
        <v>938</v>
      </c>
      <c r="E8" s="73">
        <v>99.5</v>
      </c>
      <c r="F8" s="73">
        <v>99.5</v>
      </c>
      <c r="G8" s="73">
        <v>99.5</v>
      </c>
      <c r="H8" s="73">
        <v>0.1</v>
      </c>
      <c r="I8" s="73" t="s">
        <v>134</v>
      </c>
      <c r="J8" s="73">
        <v>0.1</v>
      </c>
      <c r="K8" s="26"/>
    </row>
    <row r="9" spans="1:11" s="25" customFormat="1" ht="21" customHeight="1">
      <c r="A9" s="34" t="s">
        <v>4388</v>
      </c>
      <c r="B9" s="120">
        <v>1905</v>
      </c>
      <c r="C9" s="49">
        <v>993</v>
      </c>
      <c r="D9" s="49">
        <v>912</v>
      </c>
      <c r="E9" s="74">
        <v>99.7</v>
      </c>
      <c r="F9" s="74">
        <v>99.6</v>
      </c>
      <c r="G9" s="74">
        <v>99.7</v>
      </c>
      <c r="H9" s="74" t="s">
        <v>134</v>
      </c>
      <c r="I9" s="74" t="s">
        <v>134</v>
      </c>
      <c r="J9" s="74" t="s">
        <v>134</v>
      </c>
      <c r="K9" s="24"/>
    </row>
    <row r="10" spans="1:11" s="25" customFormat="1" ht="21" customHeight="1">
      <c r="A10" s="118">
        <v>3</v>
      </c>
      <c r="B10" s="121">
        <v>1932</v>
      </c>
      <c r="C10" s="124">
        <v>1014</v>
      </c>
      <c r="D10" s="124">
        <v>918</v>
      </c>
      <c r="E10" s="206">
        <v>99.4</v>
      </c>
      <c r="F10" s="206">
        <v>99.3</v>
      </c>
      <c r="G10" s="206">
        <v>99.6</v>
      </c>
      <c r="H10" s="206" t="s">
        <v>134</v>
      </c>
      <c r="I10" s="206" t="s">
        <v>134</v>
      </c>
      <c r="J10" s="206" t="s">
        <v>134</v>
      </c>
    </row>
    <row r="11" spans="1:11" ht="21" customHeight="1">
      <c r="A11" s="69" t="s">
        <v>2986</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sheetPr>
    <pageSetUpPr fitToPage="1"/>
  </sheetPr>
  <dimension ref="A1:J12"/>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4"/>
    <col min="2" max="10" width="14.125" style="24" customWidth="1"/>
    <col min="11" max="16384" width="18.625" style="24"/>
  </cols>
  <sheetData>
    <row r="1" spans="1:10" ht="21" customHeight="1">
      <c r="A1" s="28" t="str">
        <f>HYPERLINK("#"&amp;"目次"&amp;"!a1","目次へ")</f>
        <v>目次へ</v>
      </c>
    </row>
    <row r="2" spans="1:10" ht="21" customHeight="1">
      <c r="A2" s="97" t="str">
        <f>"１１８．"&amp;目次!E121</f>
        <v>１１８．高等学校卒業生の進路状況の推移（平成28～令和3年）</v>
      </c>
      <c r="B2" s="209"/>
      <c r="C2" s="209"/>
      <c r="D2" s="209"/>
      <c r="E2" s="209"/>
      <c r="F2" s="209"/>
      <c r="G2" s="209"/>
      <c r="J2" s="138" t="s">
        <v>3514</v>
      </c>
    </row>
    <row r="3" spans="1:10" ht="21" customHeight="1">
      <c r="A3" s="143" t="s">
        <v>345</v>
      </c>
      <c r="B3" s="106" t="s">
        <v>3066</v>
      </c>
      <c r="C3" s="98"/>
      <c r="D3" s="98"/>
      <c r="E3" s="142" t="s">
        <v>362</v>
      </c>
      <c r="F3" s="115"/>
      <c r="G3" s="115"/>
      <c r="H3" s="142" t="s">
        <v>184</v>
      </c>
      <c r="I3" s="115"/>
      <c r="J3" s="115"/>
    </row>
    <row r="4" spans="1:10" ht="21" customHeight="1">
      <c r="A4" s="144"/>
      <c r="B4" s="148" t="s">
        <v>308</v>
      </c>
      <c r="C4" s="148" t="s">
        <v>15</v>
      </c>
      <c r="D4" s="148" t="s">
        <v>46</v>
      </c>
      <c r="E4" s="148" t="s">
        <v>308</v>
      </c>
      <c r="F4" s="148" t="s">
        <v>15</v>
      </c>
      <c r="G4" s="137" t="s">
        <v>46</v>
      </c>
      <c r="H4" s="148" t="s">
        <v>308</v>
      </c>
      <c r="I4" s="148" t="s">
        <v>15</v>
      </c>
      <c r="J4" s="148" t="s">
        <v>46</v>
      </c>
    </row>
    <row r="5" spans="1:10" ht="21" customHeight="1">
      <c r="A5" s="32" t="s">
        <v>4010</v>
      </c>
      <c r="B5" s="120">
        <v>3053</v>
      </c>
      <c r="C5" s="48">
        <v>1681</v>
      </c>
      <c r="D5" s="48">
        <v>1372</v>
      </c>
      <c r="E5" s="73">
        <v>70.2</v>
      </c>
      <c r="F5" s="73">
        <v>70</v>
      </c>
      <c r="G5" s="73">
        <v>70.5</v>
      </c>
      <c r="H5" s="73">
        <v>5.2</v>
      </c>
      <c r="I5" s="73">
        <v>5.9</v>
      </c>
      <c r="J5" s="73">
        <v>4.4000000000000004</v>
      </c>
    </row>
    <row r="6" spans="1:10" ht="21" customHeight="1">
      <c r="A6" s="32">
        <v>29</v>
      </c>
      <c r="B6" s="120">
        <v>3228</v>
      </c>
      <c r="C6" s="48">
        <v>1829</v>
      </c>
      <c r="D6" s="48">
        <v>1399</v>
      </c>
      <c r="E6" s="73">
        <v>66.599999999999994</v>
      </c>
      <c r="F6" s="73">
        <v>65.099999999999994</v>
      </c>
      <c r="G6" s="73">
        <v>68.5</v>
      </c>
      <c r="H6" s="73">
        <v>5.7</v>
      </c>
      <c r="I6" s="73">
        <v>6.7</v>
      </c>
      <c r="J6" s="73">
        <v>4.4000000000000004</v>
      </c>
    </row>
    <row r="7" spans="1:10" ht="21" customHeight="1">
      <c r="A7" s="32">
        <v>30</v>
      </c>
      <c r="B7" s="120">
        <v>3210</v>
      </c>
      <c r="C7" s="48">
        <v>1864</v>
      </c>
      <c r="D7" s="48">
        <v>1346</v>
      </c>
      <c r="E7" s="73">
        <v>65.400000000000006</v>
      </c>
      <c r="F7" s="73">
        <v>63.7</v>
      </c>
      <c r="G7" s="73">
        <v>67.8</v>
      </c>
      <c r="H7" s="73">
        <v>5</v>
      </c>
      <c r="I7" s="73">
        <v>6</v>
      </c>
      <c r="J7" s="73">
        <v>3.6</v>
      </c>
    </row>
    <row r="8" spans="1:10" ht="21" customHeight="1">
      <c r="A8" s="34">
        <v>31</v>
      </c>
      <c r="B8" s="120">
        <v>3191</v>
      </c>
      <c r="C8" s="48">
        <v>1796</v>
      </c>
      <c r="D8" s="48">
        <v>1395</v>
      </c>
      <c r="E8" s="73">
        <v>68.2</v>
      </c>
      <c r="F8" s="73">
        <v>66.400000000000006</v>
      </c>
      <c r="G8" s="73">
        <v>70.5</v>
      </c>
      <c r="H8" s="73">
        <v>4.9000000000000004</v>
      </c>
      <c r="I8" s="73">
        <v>5.9</v>
      </c>
      <c r="J8" s="73">
        <v>3.6</v>
      </c>
    </row>
    <row r="9" spans="1:10" ht="21" customHeight="1">
      <c r="A9" s="34" t="s">
        <v>4388</v>
      </c>
      <c r="B9" s="120">
        <v>3148</v>
      </c>
      <c r="C9" s="49">
        <v>1812</v>
      </c>
      <c r="D9" s="49">
        <v>1336</v>
      </c>
      <c r="E9" s="74">
        <v>69.099999999999994</v>
      </c>
      <c r="F9" s="74">
        <v>67.900000000000006</v>
      </c>
      <c r="G9" s="74">
        <v>70.599999999999994</v>
      </c>
      <c r="H9" s="74">
        <v>4.8</v>
      </c>
      <c r="I9" s="74">
        <v>5.7</v>
      </c>
      <c r="J9" s="74">
        <v>3.5</v>
      </c>
    </row>
    <row r="10" spans="1:10" ht="21" customHeight="1">
      <c r="A10" s="118">
        <v>3</v>
      </c>
      <c r="B10" s="121">
        <v>3009</v>
      </c>
      <c r="C10" s="124">
        <v>1712</v>
      </c>
      <c r="D10" s="124">
        <v>1297</v>
      </c>
      <c r="E10" s="206">
        <v>69.7</v>
      </c>
      <c r="F10" s="206">
        <v>68.5</v>
      </c>
      <c r="G10" s="206">
        <v>71.400000000000006</v>
      </c>
      <c r="H10" s="206">
        <v>3.5</v>
      </c>
      <c r="I10" s="206">
        <v>4.3</v>
      </c>
      <c r="J10" s="206">
        <v>2.4</v>
      </c>
    </row>
    <row r="11" spans="1:10" ht="21" customHeight="1">
      <c r="A11" s="44" t="s">
        <v>3388</v>
      </c>
    </row>
    <row r="12" spans="1:10" ht="21" customHeight="1">
      <c r="A12" s="69" t="s">
        <v>2986</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sheetPr>
    <pageSetUpPr fitToPage="1"/>
  </sheetPr>
  <dimension ref="A1:T113"/>
  <sheetViews>
    <sheetView zoomScaleSheetLayoutView="80" workbookViewId="0">
      <pane xSplit="2" ySplit="4" topLeftCell="C5" activePane="bottomRight" state="frozen"/>
      <selection pane="topRight"/>
      <selection pane="bottomLeft"/>
      <selection pane="bottomRight"/>
    </sheetView>
  </sheetViews>
  <sheetFormatPr defaultColWidth="18.625" defaultRowHeight="21" customHeight="1"/>
  <cols>
    <col min="1" max="1" width="18.625" style="24"/>
    <col min="2" max="20" width="10.125" style="24" customWidth="1"/>
    <col min="21" max="16384" width="18.625" style="24"/>
  </cols>
  <sheetData>
    <row r="1" spans="1:20" ht="21" customHeight="1">
      <c r="A1" s="28" t="str">
        <f>HYPERLINK("#"&amp;"目次"&amp;"!a1","目次へ")</f>
        <v>目次へ</v>
      </c>
    </row>
    <row r="2" spans="1:20" ht="21" customHeight="1">
      <c r="A2" s="97" t="str">
        <f>"１１９．"&amp;目次!E122</f>
        <v>１１９．体力テストの結果[中野スタンダード通過率]（令和2年度）</v>
      </c>
      <c r="B2" s="83"/>
      <c r="C2" s="83"/>
      <c r="D2" s="83"/>
      <c r="E2" s="83"/>
      <c r="F2" s="83"/>
      <c r="G2" s="83"/>
      <c r="H2" s="83"/>
      <c r="I2" s="83"/>
      <c r="J2" s="83"/>
      <c r="K2" s="83"/>
      <c r="L2" s="83"/>
      <c r="M2" s="83"/>
      <c r="N2" s="83"/>
      <c r="O2" s="83"/>
      <c r="P2" s="83"/>
      <c r="Q2" s="83"/>
      <c r="R2" s="83"/>
      <c r="S2" s="83"/>
      <c r="T2" s="83"/>
    </row>
    <row r="3" spans="1:20" ht="21" customHeight="1">
      <c r="A3" s="202"/>
      <c r="B3" s="156" t="s">
        <v>3106</v>
      </c>
      <c r="C3" s="106" t="s">
        <v>1005</v>
      </c>
      <c r="D3" s="178"/>
      <c r="E3" s="106" t="s">
        <v>3105</v>
      </c>
      <c r="F3" s="178"/>
      <c r="G3" s="106" t="s">
        <v>3103</v>
      </c>
      <c r="H3" s="98"/>
      <c r="I3" s="106" t="s">
        <v>3101</v>
      </c>
      <c r="J3" s="178"/>
      <c r="K3" s="106" t="s">
        <v>3100</v>
      </c>
      <c r="L3" s="178"/>
      <c r="M3" s="106" t="s">
        <v>3255</v>
      </c>
      <c r="N3" s="178"/>
      <c r="O3" s="106" t="s">
        <v>2976</v>
      </c>
      <c r="P3" s="178"/>
      <c r="Q3" s="106" t="s">
        <v>2232</v>
      </c>
      <c r="R3" s="178"/>
      <c r="S3" s="106" t="s">
        <v>3098</v>
      </c>
      <c r="T3" s="98"/>
    </row>
    <row r="4" spans="1:20" ht="21" customHeight="1">
      <c r="A4" s="128"/>
      <c r="B4" s="157"/>
      <c r="C4" s="256" t="s">
        <v>2539</v>
      </c>
      <c r="D4" s="148" t="s">
        <v>3097</v>
      </c>
      <c r="E4" s="148" t="s">
        <v>2539</v>
      </c>
      <c r="F4" s="148" t="s">
        <v>3097</v>
      </c>
      <c r="G4" s="148" t="s">
        <v>2539</v>
      </c>
      <c r="H4" s="148" t="s">
        <v>3097</v>
      </c>
      <c r="I4" s="148" t="s">
        <v>2539</v>
      </c>
      <c r="J4" s="148" t="s">
        <v>3097</v>
      </c>
      <c r="K4" s="148" t="s">
        <v>2539</v>
      </c>
      <c r="L4" s="148" t="s">
        <v>3097</v>
      </c>
      <c r="M4" s="148" t="s">
        <v>2539</v>
      </c>
      <c r="N4" s="148" t="s">
        <v>3097</v>
      </c>
      <c r="O4" s="148" t="s">
        <v>2539</v>
      </c>
      <c r="P4" s="148" t="s">
        <v>3097</v>
      </c>
      <c r="Q4" s="148" t="s">
        <v>2539</v>
      </c>
      <c r="R4" s="137" t="s">
        <v>3097</v>
      </c>
      <c r="S4" s="148" t="s">
        <v>2539</v>
      </c>
      <c r="T4" s="148" t="s">
        <v>3097</v>
      </c>
    </row>
    <row r="5" spans="1:20" ht="21" customHeight="1">
      <c r="A5" s="117" t="s">
        <v>3042</v>
      </c>
      <c r="B5" s="55" t="s">
        <v>3113</v>
      </c>
      <c r="C5" s="284">
        <v>51.1</v>
      </c>
      <c r="D5" s="73">
        <v>60.7</v>
      </c>
      <c r="E5" s="73">
        <v>69.099999999999994</v>
      </c>
      <c r="F5" s="73">
        <v>68.8</v>
      </c>
      <c r="G5" s="73">
        <v>71.3</v>
      </c>
      <c r="H5" s="73">
        <v>66.2</v>
      </c>
      <c r="I5" s="73">
        <v>86.1</v>
      </c>
      <c r="J5" s="73">
        <v>88.2</v>
      </c>
      <c r="K5" s="73">
        <v>77.599999999999994</v>
      </c>
      <c r="L5" s="73">
        <v>75.599999999999994</v>
      </c>
      <c r="M5" s="73">
        <v>82.3</v>
      </c>
      <c r="N5" s="73">
        <v>74.5</v>
      </c>
      <c r="O5" s="73">
        <v>74.7</v>
      </c>
      <c r="P5" s="73">
        <v>76.7</v>
      </c>
      <c r="Q5" s="73">
        <v>48.7</v>
      </c>
      <c r="R5" s="73">
        <v>45.5</v>
      </c>
      <c r="S5" s="607" t="s">
        <v>134</v>
      </c>
      <c r="T5" s="607" t="s">
        <v>134</v>
      </c>
    </row>
    <row r="6" spans="1:20" ht="21" customHeight="1">
      <c r="A6" s="117"/>
      <c r="B6" s="55" t="s">
        <v>2004</v>
      </c>
      <c r="C6" s="73">
        <v>55.4</v>
      </c>
      <c r="D6" s="73">
        <v>60.3</v>
      </c>
      <c r="E6" s="73">
        <v>72.900000000000006</v>
      </c>
      <c r="F6" s="73">
        <v>71.7</v>
      </c>
      <c r="G6" s="73">
        <v>81.2</v>
      </c>
      <c r="H6" s="73">
        <v>76.8</v>
      </c>
      <c r="I6" s="73">
        <v>78.3</v>
      </c>
      <c r="J6" s="73">
        <v>76.2</v>
      </c>
      <c r="K6" s="73">
        <v>67.900000000000006</v>
      </c>
      <c r="L6" s="73">
        <v>71.599999999999994</v>
      </c>
      <c r="M6" s="73">
        <v>80.8</v>
      </c>
      <c r="N6" s="73">
        <v>80.900000000000006</v>
      </c>
      <c r="O6" s="73">
        <v>70.900000000000006</v>
      </c>
      <c r="P6" s="73">
        <v>77.400000000000006</v>
      </c>
      <c r="Q6" s="73">
        <v>51</v>
      </c>
      <c r="R6" s="73">
        <v>58.9</v>
      </c>
      <c r="S6" s="607" t="s">
        <v>134</v>
      </c>
      <c r="T6" s="607" t="s">
        <v>134</v>
      </c>
    </row>
    <row r="7" spans="1:20" ht="21" customHeight="1">
      <c r="A7" s="117"/>
      <c r="B7" s="55" t="s">
        <v>689</v>
      </c>
      <c r="C7" s="73">
        <v>64</v>
      </c>
      <c r="D7" s="73">
        <v>68.8</v>
      </c>
      <c r="E7" s="73">
        <v>76.5</v>
      </c>
      <c r="F7" s="73">
        <v>76.7</v>
      </c>
      <c r="G7" s="73">
        <v>73.3</v>
      </c>
      <c r="H7" s="73">
        <v>73.599999999999994</v>
      </c>
      <c r="I7" s="73">
        <v>81.2</v>
      </c>
      <c r="J7" s="73">
        <v>82.5</v>
      </c>
      <c r="K7" s="73">
        <v>66.5</v>
      </c>
      <c r="L7" s="73">
        <v>68</v>
      </c>
      <c r="M7" s="73">
        <v>80.599999999999994</v>
      </c>
      <c r="N7" s="73">
        <v>73.5</v>
      </c>
      <c r="O7" s="73">
        <v>68.5</v>
      </c>
      <c r="P7" s="73">
        <v>72.400000000000006</v>
      </c>
      <c r="Q7" s="73">
        <v>54.9</v>
      </c>
      <c r="R7" s="73">
        <v>50.4</v>
      </c>
      <c r="S7" s="607" t="s">
        <v>134</v>
      </c>
      <c r="T7" s="607" t="s">
        <v>134</v>
      </c>
    </row>
    <row r="8" spans="1:20" ht="21" customHeight="1">
      <c r="A8" s="117"/>
      <c r="B8" s="55" t="s">
        <v>3116</v>
      </c>
      <c r="C8" s="73">
        <v>63.1</v>
      </c>
      <c r="D8" s="73">
        <v>56.3</v>
      </c>
      <c r="E8" s="73">
        <v>79.2</v>
      </c>
      <c r="F8" s="73">
        <v>85.4</v>
      </c>
      <c r="G8" s="73">
        <v>74.099999999999994</v>
      </c>
      <c r="H8" s="73">
        <v>76.400000000000006</v>
      </c>
      <c r="I8" s="73">
        <v>84.5</v>
      </c>
      <c r="J8" s="73">
        <v>81.400000000000006</v>
      </c>
      <c r="K8" s="73">
        <v>66</v>
      </c>
      <c r="L8" s="73">
        <v>75.599999999999994</v>
      </c>
      <c r="M8" s="73">
        <v>78.400000000000006</v>
      </c>
      <c r="N8" s="73">
        <v>80.900000000000006</v>
      </c>
      <c r="O8" s="73">
        <v>68.3</v>
      </c>
      <c r="P8" s="73">
        <v>71.7</v>
      </c>
      <c r="Q8" s="73">
        <v>48.1</v>
      </c>
      <c r="R8" s="73">
        <v>51</v>
      </c>
      <c r="S8" s="607" t="s">
        <v>134</v>
      </c>
      <c r="T8" s="607" t="s">
        <v>134</v>
      </c>
    </row>
    <row r="9" spans="1:20" ht="21" customHeight="1">
      <c r="A9" s="117"/>
      <c r="B9" s="55" t="s">
        <v>3114</v>
      </c>
      <c r="C9" s="73">
        <v>63</v>
      </c>
      <c r="D9" s="73">
        <v>69.599999999999994</v>
      </c>
      <c r="E9" s="73" t="s">
        <v>4522</v>
      </c>
      <c r="F9" s="73">
        <v>78.599999999999994</v>
      </c>
      <c r="G9" s="73">
        <v>80</v>
      </c>
      <c r="H9" s="73">
        <v>77.900000000000006</v>
      </c>
      <c r="I9" s="73">
        <v>84</v>
      </c>
      <c r="J9" s="73">
        <v>88.2</v>
      </c>
      <c r="K9" s="73">
        <v>63.3</v>
      </c>
      <c r="L9" s="73">
        <v>70.099999999999994</v>
      </c>
      <c r="M9" s="73">
        <v>76.599999999999994</v>
      </c>
      <c r="N9" s="73">
        <v>76.099999999999994</v>
      </c>
      <c r="O9" s="73">
        <v>72.900000000000006</v>
      </c>
      <c r="P9" s="73">
        <v>78.8</v>
      </c>
      <c r="Q9" s="73">
        <v>48.5</v>
      </c>
      <c r="R9" s="73">
        <v>48.1</v>
      </c>
      <c r="S9" s="607" t="s">
        <v>134</v>
      </c>
      <c r="T9" s="607" t="s">
        <v>134</v>
      </c>
    </row>
    <row r="10" spans="1:20" ht="21" customHeight="1">
      <c r="A10" s="480"/>
      <c r="B10" s="55" t="s">
        <v>1399</v>
      </c>
      <c r="C10" s="605">
        <v>58.6</v>
      </c>
      <c r="D10" s="605">
        <v>63.6</v>
      </c>
      <c r="E10" s="605">
        <v>74.099999999999994</v>
      </c>
      <c r="F10" s="605">
        <v>77.8</v>
      </c>
      <c r="G10" s="605">
        <v>73.400000000000006</v>
      </c>
      <c r="H10" s="605">
        <v>74.900000000000006</v>
      </c>
      <c r="I10" s="605">
        <v>82.2</v>
      </c>
      <c r="J10" s="605">
        <v>87.2</v>
      </c>
      <c r="K10" s="605">
        <v>58.2</v>
      </c>
      <c r="L10" s="605">
        <v>66.3</v>
      </c>
      <c r="M10" s="605">
        <v>83</v>
      </c>
      <c r="N10" s="605">
        <v>73.099999999999994</v>
      </c>
      <c r="O10" s="605">
        <v>72.2</v>
      </c>
      <c r="P10" s="605">
        <v>75.5</v>
      </c>
      <c r="Q10" s="605">
        <v>48.4</v>
      </c>
      <c r="R10" s="605">
        <v>50.6</v>
      </c>
      <c r="S10" s="607" t="s">
        <v>134</v>
      </c>
      <c r="T10" s="607" t="s">
        <v>134</v>
      </c>
    </row>
    <row r="11" spans="1:20" ht="21" customHeight="1">
      <c r="A11" s="481" t="s">
        <v>2645</v>
      </c>
      <c r="B11" s="54" t="s">
        <v>3113</v>
      </c>
      <c r="C11" s="73">
        <v>70.2</v>
      </c>
      <c r="D11" s="73">
        <v>74.400000000000006</v>
      </c>
      <c r="E11" s="73">
        <v>74.400000000000006</v>
      </c>
      <c r="F11" s="73">
        <v>79.3</v>
      </c>
      <c r="G11" s="73">
        <v>73.8</v>
      </c>
      <c r="H11" s="73">
        <v>76.599999999999994</v>
      </c>
      <c r="I11" s="73">
        <v>89.6</v>
      </c>
      <c r="J11" s="73">
        <v>92.2</v>
      </c>
      <c r="K11" s="73">
        <v>74.400000000000006</v>
      </c>
      <c r="L11" s="73">
        <v>76.900000000000006</v>
      </c>
      <c r="M11" s="73">
        <v>84</v>
      </c>
      <c r="N11" s="73">
        <v>70.7</v>
      </c>
      <c r="O11" s="73">
        <v>78.400000000000006</v>
      </c>
      <c r="P11" s="73">
        <v>82.1</v>
      </c>
      <c r="Q11" s="73">
        <v>50.5</v>
      </c>
      <c r="R11" s="73">
        <v>48.4</v>
      </c>
      <c r="S11" s="284">
        <v>72.400000000000006</v>
      </c>
      <c r="T11" s="284">
        <v>81.8</v>
      </c>
    </row>
    <row r="12" spans="1:20" ht="21" customHeight="1">
      <c r="A12" s="117"/>
      <c r="B12" s="55" t="s">
        <v>2004</v>
      </c>
      <c r="C12" s="73">
        <v>64.900000000000006</v>
      </c>
      <c r="D12" s="73">
        <v>68.7</v>
      </c>
      <c r="E12" s="73">
        <v>74.3</v>
      </c>
      <c r="F12" s="73">
        <v>79.8</v>
      </c>
      <c r="G12" s="73">
        <v>72.5</v>
      </c>
      <c r="H12" s="73">
        <v>70.900000000000006</v>
      </c>
      <c r="I12" s="73">
        <v>86.8</v>
      </c>
      <c r="J12" s="73">
        <v>91.8</v>
      </c>
      <c r="K12" s="73">
        <v>65.5</v>
      </c>
      <c r="L12" s="73">
        <v>61.8</v>
      </c>
      <c r="M12" s="73">
        <v>82.7</v>
      </c>
      <c r="N12" s="73">
        <v>75.5</v>
      </c>
      <c r="O12" s="73">
        <v>82.2</v>
      </c>
      <c r="P12" s="73">
        <v>84.8</v>
      </c>
      <c r="Q12" s="73">
        <v>53.9</v>
      </c>
      <c r="R12" s="73">
        <v>56</v>
      </c>
      <c r="S12" s="73">
        <v>81.900000000000006</v>
      </c>
      <c r="T12" s="73">
        <v>80.099999999999994</v>
      </c>
    </row>
    <row r="13" spans="1:20" ht="21" customHeight="1">
      <c r="A13" s="200"/>
      <c r="B13" s="604" t="s">
        <v>689</v>
      </c>
      <c r="C13" s="226">
        <v>56.7</v>
      </c>
      <c r="D13" s="226">
        <v>69.5</v>
      </c>
      <c r="E13" s="226">
        <v>72.900000000000006</v>
      </c>
      <c r="F13" s="226">
        <v>85</v>
      </c>
      <c r="G13" s="226">
        <v>65.7</v>
      </c>
      <c r="H13" s="226">
        <v>75.2</v>
      </c>
      <c r="I13" s="226">
        <v>83.7</v>
      </c>
      <c r="J13" s="226">
        <v>86</v>
      </c>
      <c r="K13" s="226">
        <v>64.2</v>
      </c>
      <c r="L13" s="226">
        <v>51.2</v>
      </c>
      <c r="M13" s="226">
        <v>85.8</v>
      </c>
      <c r="N13" s="226">
        <v>73</v>
      </c>
      <c r="O13" s="226">
        <v>80.5</v>
      </c>
      <c r="P13" s="226">
        <v>86.2</v>
      </c>
      <c r="Q13" s="226">
        <v>54.1</v>
      </c>
      <c r="R13" s="226">
        <v>49.9</v>
      </c>
      <c r="S13" s="226">
        <v>84.3</v>
      </c>
      <c r="T13" s="226">
        <v>76.2</v>
      </c>
    </row>
    <row r="14" spans="1:20" ht="21" customHeight="1">
      <c r="A14" s="44" t="s">
        <v>1507</v>
      </c>
      <c r="C14" s="606"/>
      <c r="D14" s="606"/>
      <c r="E14" s="606"/>
      <c r="F14" s="606"/>
      <c r="G14" s="606"/>
      <c r="H14" s="606"/>
      <c r="I14" s="606"/>
      <c r="J14" s="606"/>
      <c r="K14" s="606"/>
      <c r="L14" s="606"/>
      <c r="M14" s="606"/>
      <c r="N14" s="606"/>
      <c r="O14" s="606"/>
      <c r="P14" s="606"/>
      <c r="Q14" s="606"/>
      <c r="R14" s="606"/>
      <c r="S14" s="606"/>
      <c r="T14" s="606"/>
    </row>
    <row r="15" spans="1:20" ht="21" customHeight="1">
      <c r="A15" s="44" t="s">
        <v>1867</v>
      </c>
    </row>
    <row r="113" spans="18:18" ht="21" customHeight="1">
      <c r="R113" s="320" t="s">
        <v>4371</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sheetPr>
    <pageSetUpPr fitToPage="1"/>
  </sheetPr>
  <dimension ref="A1:J21"/>
  <sheetViews>
    <sheetView zoomScaleSheetLayoutView="80" workbookViewId="0">
      <pane xSplit="2" ySplit="3" topLeftCell="C4" activePane="bottomRight" state="frozen"/>
      <selection pane="topRight"/>
      <selection pane="bottomLeft"/>
      <selection pane="bottomRight"/>
    </sheetView>
  </sheetViews>
  <sheetFormatPr defaultColWidth="18.625" defaultRowHeight="21" customHeight="1"/>
  <cols>
    <col min="1" max="1" width="18.625" style="24"/>
    <col min="2" max="2" width="25.625" style="24" customWidth="1"/>
    <col min="3" max="10" width="11.125" style="24" customWidth="1"/>
    <col min="11" max="16384" width="18.625" style="24"/>
  </cols>
  <sheetData>
    <row r="1" spans="1:10" ht="21" customHeight="1">
      <c r="A1" s="28" t="str">
        <f>HYPERLINK("#"&amp;"目次"&amp;"!a1","目次へ")</f>
        <v>目次へ</v>
      </c>
    </row>
    <row r="2" spans="1:10" ht="21" customHeight="1">
      <c r="A2" s="97" t="str">
        <f>"１２０．"&amp;目次!E123</f>
        <v>１２０．児童･生徒の学力調査の結果[通過率]（令和2年度）</v>
      </c>
    </row>
    <row r="3" spans="1:10" ht="21" customHeight="1">
      <c r="A3" s="208" t="s">
        <v>1879</v>
      </c>
      <c r="B3" s="211" t="s">
        <v>2184</v>
      </c>
      <c r="C3" s="609" t="s">
        <v>521</v>
      </c>
      <c r="D3" s="609" t="s">
        <v>1669</v>
      </c>
      <c r="E3" s="609" t="s">
        <v>3111</v>
      </c>
      <c r="F3" s="609" t="s">
        <v>3109</v>
      </c>
      <c r="G3" s="621" t="s">
        <v>3107</v>
      </c>
      <c r="H3" s="609" t="s">
        <v>40</v>
      </c>
      <c r="I3" s="609" t="s">
        <v>2686</v>
      </c>
      <c r="J3" s="621" t="s">
        <v>3096</v>
      </c>
    </row>
    <row r="4" spans="1:10" ht="21" customHeight="1">
      <c r="A4" s="481"/>
      <c r="B4" s="545" t="s">
        <v>3095</v>
      </c>
      <c r="C4" s="610">
        <v>75.5</v>
      </c>
      <c r="D4" s="616">
        <v>84.4</v>
      </c>
      <c r="E4" s="616">
        <v>70.400000000000006</v>
      </c>
      <c r="F4" s="616">
        <v>77.8</v>
      </c>
      <c r="G4" s="616">
        <v>76.3</v>
      </c>
      <c r="H4" s="616">
        <v>77.5</v>
      </c>
      <c r="I4" s="616">
        <v>83.1</v>
      </c>
      <c r="J4" s="622">
        <v>89.1</v>
      </c>
    </row>
    <row r="5" spans="1:10" ht="21" customHeight="1">
      <c r="A5" s="117" t="s">
        <v>57</v>
      </c>
      <c r="B5" s="92" t="s">
        <v>1644</v>
      </c>
      <c r="C5" s="610">
        <v>57</v>
      </c>
      <c r="D5" s="616">
        <v>78.2</v>
      </c>
      <c r="E5" s="616">
        <v>73.599999999999994</v>
      </c>
      <c r="F5" s="616">
        <v>80.3</v>
      </c>
      <c r="G5" s="616">
        <v>85.1</v>
      </c>
      <c r="H5" s="616">
        <v>84.2</v>
      </c>
      <c r="I5" s="616">
        <v>81.599999999999994</v>
      </c>
      <c r="J5" s="616">
        <v>82.4</v>
      </c>
    </row>
    <row r="6" spans="1:10" ht="21" customHeight="1">
      <c r="A6" s="117"/>
      <c r="B6" s="92" t="s">
        <v>178</v>
      </c>
      <c r="C6" s="610">
        <v>71.099999999999994</v>
      </c>
      <c r="D6" s="616">
        <v>83.3</v>
      </c>
      <c r="E6" s="616">
        <v>75.2</v>
      </c>
      <c r="F6" s="616">
        <v>85.5</v>
      </c>
      <c r="G6" s="616">
        <v>72.2</v>
      </c>
      <c r="H6" s="616">
        <v>76.400000000000006</v>
      </c>
      <c r="I6" s="616">
        <v>79.8</v>
      </c>
      <c r="J6" s="616">
        <v>78.900000000000006</v>
      </c>
    </row>
    <row r="7" spans="1:10" ht="21" customHeight="1">
      <c r="A7" s="480"/>
      <c r="B7" s="92" t="s">
        <v>53</v>
      </c>
      <c r="C7" s="610">
        <v>86.2</v>
      </c>
      <c r="D7" s="616">
        <v>84.8</v>
      </c>
      <c r="E7" s="616">
        <v>77</v>
      </c>
      <c r="F7" s="616">
        <v>69.8</v>
      </c>
      <c r="G7" s="616">
        <v>78.5</v>
      </c>
      <c r="H7" s="616">
        <v>69.8</v>
      </c>
      <c r="I7" s="616">
        <v>69.400000000000006</v>
      </c>
      <c r="J7" s="616">
        <v>79</v>
      </c>
    </row>
    <row r="8" spans="1:10" ht="21" customHeight="1">
      <c r="A8" s="481"/>
      <c r="B8" s="545" t="s">
        <v>3093</v>
      </c>
      <c r="C8" s="611" t="s">
        <v>134</v>
      </c>
      <c r="D8" s="617" t="s">
        <v>134</v>
      </c>
      <c r="E8" s="617" t="s">
        <v>134</v>
      </c>
      <c r="F8" s="617" t="s">
        <v>134</v>
      </c>
      <c r="G8" s="622">
        <v>75</v>
      </c>
      <c r="H8" s="622">
        <v>64.400000000000006</v>
      </c>
      <c r="I8" s="622">
        <v>76.400000000000006</v>
      </c>
      <c r="J8" s="622">
        <v>74</v>
      </c>
    </row>
    <row r="9" spans="1:10" ht="21" customHeight="1">
      <c r="A9" s="117" t="s">
        <v>1581</v>
      </c>
      <c r="B9" s="92" t="s">
        <v>2929</v>
      </c>
      <c r="C9" s="612" t="s">
        <v>134</v>
      </c>
      <c r="D9" s="618" t="s">
        <v>134</v>
      </c>
      <c r="E9" s="618" t="s">
        <v>134</v>
      </c>
      <c r="F9" s="618" t="s">
        <v>134</v>
      </c>
      <c r="G9" s="616">
        <v>69.8</v>
      </c>
      <c r="H9" s="616">
        <v>73.099999999999994</v>
      </c>
      <c r="I9" s="616">
        <v>63.2</v>
      </c>
      <c r="J9" s="616">
        <v>71.5</v>
      </c>
    </row>
    <row r="10" spans="1:10" ht="21" customHeight="1">
      <c r="A10" s="480"/>
      <c r="B10" s="608" t="s">
        <v>3091</v>
      </c>
      <c r="C10" s="613" t="s">
        <v>134</v>
      </c>
      <c r="D10" s="619" t="s">
        <v>134</v>
      </c>
      <c r="E10" s="619" t="s">
        <v>134</v>
      </c>
      <c r="F10" s="619" t="s">
        <v>134</v>
      </c>
      <c r="G10" s="623">
        <v>59.4</v>
      </c>
      <c r="H10" s="623">
        <v>60.8</v>
      </c>
      <c r="I10" s="623">
        <v>59.7</v>
      </c>
      <c r="J10" s="623">
        <v>73.099999999999994</v>
      </c>
    </row>
    <row r="11" spans="1:10" ht="21" customHeight="1">
      <c r="A11" s="481"/>
      <c r="B11" s="92" t="s">
        <v>3090</v>
      </c>
      <c r="C11" s="610">
        <v>82.6</v>
      </c>
      <c r="D11" s="616">
        <v>79.099999999999994</v>
      </c>
      <c r="E11" s="616">
        <v>74.7</v>
      </c>
      <c r="F11" s="616">
        <v>78.599999999999994</v>
      </c>
      <c r="G11" s="616">
        <v>74.8</v>
      </c>
      <c r="H11" s="616">
        <v>71.2</v>
      </c>
      <c r="I11" s="616">
        <v>64.900000000000006</v>
      </c>
      <c r="J11" s="616">
        <v>69</v>
      </c>
    </row>
    <row r="12" spans="1:10" ht="21" customHeight="1">
      <c r="A12" s="117" t="s">
        <v>711</v>
      </c>
      <c r="B12" s="92" t="s">
        <v>3089</v>
      </c>
      <c r="C12" s="610">
        <v>91.3</v>
      </c>
      <c r="D12" s="616">
        <v>85.6</v>
      </c>
      <c r="E12" s="616">
        <v>80.599999999999994</v>
      </c>
      <c r="F12" s="616">
        <v>80</v>
      </c>
      <c r="G12" s="616">
        <v>73.8</v>
      </c>
      <c r="H12" s="616">
        <v>76.099999999999994</v>
      </c>
      <c r="I12" s="616">
        <v>80.099999999999994</v>
      </c>
      <c r="J12" s="616">
        <v>79.3</v>
      </c>
    </row>
    <row r="13" spans="1:10" ht="21" customHeight="1">
      <c r="A13" s="480"/>
      <c r="B13" s="92" t="s">
        <v>3087</v>
      </c>
      <c r="C13" s="610">
        <v>86.8</v>
      </c>
      <c r="D13" s="616">
        <v>79.599999999999994</v>
      </c>
      <c r="E13" s="616">
        <v>84.2</v>
      </c>
      <c r="F13" s="616">
        <v>76.5</v>
      </c>
      <c r="G13" s="616">
        <v>75.400000000000006</v>
      </c>
      <c r="H13" s="616">
        <v>71.400000000000006</v>
      </c>
      <c r="I13" s="616">
        <v>65.2</v>
      </c>
      <c r="J13" s="616">
        <v>70.5</v>
      </c>
    </row>
    <row r="14" spans="1:10" ht="21" customHeight="1">
      <c r="A14" s="481"/>
      <c r="B14" s="545" t="s">
        <v>3086</v>
      </c>
      <c r="C14" s="611" t="s">
        <v>134</v>
      </c>
      <c r="D14" s="617" t="s">
        <v>134</v>
      </c>
      <c r="E14" s="617" t="s">
        <v>134</v>
      </c>
      <c r="F14" s="617" t="s">
        <v>134</v>
      </c>
      <c r="G14" s="622">
        <v>69.8</v>
      </c>
      <c r="H14" s="622">
        <v>61.5</v>
      </c>
      <c r="I14" s="622">
        <v>63.7</v>
      </c>
      <c r="J14" s="622">
        <v>62.1</v>
      </c>
    </row>
    <row r="15" spans="1:10" ht="21" customHeight="1">
      <c r="A15" s="117" t="s">
        <v>3764</v>
      </c>
      <c r="B15" s="92" t="s">
        <v>3084</v>
      </c>
      <c r="C15" s="612" t="s">
        <v>134</v>
      </c>
      <c r="D15" s="618" t="s">
        <v>134</v>
      </c>
      <c r="E15" s="618" t="s">
        <v>134</v>
      </c>
      <c r="F15" s="618" t="s">
        <v>134</v>
      </c>
      <c r="G15" s="616">
        <v>67.3</v>
      </c>
      <c r="H15" s="616">
        <v>73.7</v>
      </c>
      <c r="I15" s="616">
        <v>55.3</v>
      </c>
      <c r="J15" s="616">
        <v>55</v>
      </c>
    </row>
    <row r="16" spans="1:10" ht="21" customHeight="1">
      <c r="A16" s="480"/>
      <c r="B16" s="608" t="s">
        <v>3083</v>
      </c>
      <c r="C16" s="613" t="s">
        <v>134</v>
      </c>
      <c r="D16" s="619" t="s">
        <v>134</v>
      </c>
      <c r="E16" s="619" t="s">
        <v>134</v>
      </c>
      <c r="F16" s="619" t="s">
        <v>134</v>
      </c>
      <c r="G16" s="623">
        <v>64.599999999999994</v>
      </c>
      <c r="H16" s="623">
        <v>60.1</v>
      </c>
      <c r="I16" s="623">
        <v>61.7</v>
      </c>
      <c r="J16" s="623">
        <v>67.2</v>
      </c>
    </row>
    <row r="17" spans="1:10" ht="21" customHeight="1">
      <c r="A17" s="481"/>
      <c r="B17" s="92" t="s">
        <v>3082</v>
      </c>
      <c r="C17" s="614" t="s">
        <v>134</v>
      </c>
      <c r="D17" s="618" t="s">
        <v>134</v>
      </c>
      <c r="E17" s="618" t="s">
        <v>134</v>
      </c>
      <c r="F17" s="617" t="s">
        <v>134</v>
      </c>
      <c r="G17" s="617" t="s">
        <v>134</v>
      </c>
      <c r="H17" s="618" t="s">
        <v>134</v>
      </c>
      <c r="I17" s="616">
        <v>77.5</v>
      </c>
      <c r="J17" s="616">
        <v>79.3</v>
      </c>
    </row>
    <row r="18" spans="1:10" ht="21" customHeight="1">
      <c r="A18" s="117" t="s">
        <v>3765</v>
      </c>
      <c r="B18" s="92" t="s">
        <v>3081</v>
      </c>
      <c r="C18" s="614" t="s">
        <v>134</v>
      </c>
      <c r="D18" s="618" t="s">
        <v>134</v>
      </c>
      <c r="E18" s="618" t="s">
        <v>134</v>
      </c>
      <c r="F18" s="618" t="s">
        <v>134</v>
      </c>
      <c r="G18" s="618" t="s">
        <v>134</v>
      </c>
      <c r="H18" s="618" t="s">
        <v>134</v>
      </c>
      <c r="I18" s="616">
        <v>80</v>
      </c>
      <c r="J18" s="616">
        <v>88.2</v>
      </c>
    </row>
    <row r="19" spans="1:10" ht="21" customHeight="1">
      <c r="A19" s="200"/>
      <c r="B19" s="94" t="s">
        <v>3080</v>
      </c>
      <c r="C19" s="615" t="s">
        <v>134</v>
      </c>
      <c r="D19" s="620" t="s">
        <v>134</v>
      </c>
      <c r="E19" s="620" t="s">
        <v>134</v>
      </c>
      <c r="F19" s="620" t="s">
        <v>134</v>
      </c>
      <c r="G19" s="620" t="s">
        <v>134</v>
      </c>
      <c r="H19" s="620" t="s">
        <v>134</v>
      </c>
      <c r="I19" s="624">
        <v>75.7</v>
      </c>
      <c r="J19" s="624">
        <v>80</v>
      </c>
    </row>
    <row r="20" spans="1:10" ht="21" customHeight="1">
      <c r="A20" s="44" t="s">
        <v>3978</v>
      </c>
    </row>
    <row r="21" spans="1:10" ht="21" customHeight="1">
      <c r="A21" s="44" t="s">
        <v>1867</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sheetPr>
    <pageSetUpPr fitToPage="1"/>
  </sheetPr>
  <dimension ref="A1:D14"/>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4"/>
  </cols>
  <sheetData>
    <row r="1" spans="1:4" ht="21" customHeight="1">
      <c r="A1" s="28" t="str">
        <f>HYPERLINK("#"&amp;"目次"&amp;"!a1","目次へ")</f>
        <v>目次へ</v>
      </c>
    </row>
    <row r="2" spans="1:4" ht="21" customHeight="1">
      <c r="A2" s="97" t="str">
        <f>"１２１．"&amp;目次!E124</f>
        <v>１２１．不登校児童･生徒数の推移（平成26～令和2年度）</v>
      </c>
    </row>
    <row r="3" spans="1:4" ht="21" customHeight="1">
      <c r="A3" s="208" t="s">
        <v>3221</v>
      </c>
      <c r="B3" s="177" t="s">
        <v>3061</v>
      </c>
      <c r="C3" s="177" t="s">
        <v>3062</v>
      </c>
      <c r="D3" s="106" t="s">
        <v>1775</v>
      </c>
    </row>
    <row r="4" spans="1:4" ht="21" customHeight="1">
      <c r="A4" s="32" t="s">
        <v>4320</v>
      </c>
      <c r="B4" s="120">
        <v>41</v>
      </c>
      <c r="C4" s="48">
        <v>109</v>
      </c>
      <c r="D4" s="48">
        <v>150</v>
      </c>
    </row>
    <row r="5" spans="1:4" ht="21" customHeight="1">
      <c r="A5" s="32">
        <v>27</v>
      </c>
      <c r="B5" s="120">
        <v>30</v>
      </c>
      <c r="C5" s="48">
        <v>112</v>
      </c>
      <c r="D5" s="48">
        <v>142</v>
      </c>
    </row>
    <row r="6" spans="1:4" ht="21" customHeight="1">
      <c r="A6" s="32">
        <v>28</v>
      </c>
      <c r="B6" s="120">
        <v>30</v>
      </c>
      <c r="C6" s="48">
        <v>116</v>
      </c>
      <c r="D6" s="48">
        <v>146</v>
      </c>
    </row>
    <row r="7" spans="1:4" ht="21" customHeight="1">
      <c r="A7" s="34">
        <v>29</v>
      </c>
      <c r="B7" s="120">
        <v>41</v>
      </c>
      <c r="C7" s="48">
        <v>111</v>
      </c>
      <c r="D7" s="48">
        <v>152</v>
      </c>
    </row>
    <row r="8" spans="1:4" ht="21" customHeight="1">
      <c r="A8" s="117">
        <v>30</v>
      </c>
      <c r="B8" s="48">
        <v>57</v>
      </c>
      <c r="C8" s="48">
        <v>132</v>
      </c>
      <c r="D8" s="48">
        <v>189</v>
      </c>
    </row>
    <row r="9" spans="1:4" ht="21" customHeight="1">
      <c r="A9" s="34" t="s">
        <v>4385</v>
      </c>
      <c r="B9" s="24">
        <v>85</v>
      </c>
      <c r="C9" s="24">
        <v>161</v>
      </c>
      <c r="D9" s="24">
        <v>246</v>
      </c>
    </row>
    <row r="10" spans="1:4" ht="21" customHeight="1">
      <c r="A10" s="625">
        <v>2</v>
      </c>
      <c r="B10" s="497">
        <v>125</v>
      </c>
      <c r="C10" s="124">
        <v>187</v>
      </c>
      <c r="D10" s="124">
        <v>312</v>
      </c>
    </row>
    <row r="11" spans="1:4" ht="21" customHeight="1">
      <c r="A11" s="69" t="s">
        <v>4524</v>
      </c>
    </row>
    <row r="12" spans="1:4" ht="21" customHeight="1">
      <c r="A12" s="44" t="s">
        <v>4525</v>
      </c>
    </row>
    <row r="13" spans="1:4" ht="21" customHeight="1">
      <c r="A13" s="44" t="s">
        <v>3913</v>
      </c>
    </row>
    <row r="14" spans="1:4" ht="21" customHeight="1">
      <c r="A14" s="44"/>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sheetPr>
    <pageSetUpPr fitToPage="1"/>
  </sheetPr>
  <dimension ref="A1:M12"/>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4"/>
    <col min="2" max="13" width="11.125" style="24" customWidth="1"/>
    <col min="14" max="16384" width="18.625" style="24"/>
  </cols>
  <sheetData>
    <row r="1" spans="1:13" ht="21" customHeight="1">
      <c r="A1" s="28" t="str">
        <f>HYPERLINK("#"&amp;"目次"&amp;"!a1","目次へ")</f>
        <v>目次へ</v>
      </c>
    </row>
    <row r="2" spans="1:13" ht="21" customHeight="1">
      <c r="A2" s="97" t="str">
        <f>"１２２．"&amp;目次!E125</f>
        <v>１２２．少年非行･犯罪検挙件数の推移（平成27～令和2年）</v>
      </c>
    </row>
    <row r="3" spans="1:13" ht="21" customHeight="1">
      <c r="A3" s="143"/>
      <c r="B3" s="156" t="s">
        <v>308</v>
      </c>
      <c r="C3" s="156" t="s">
        <v>3079</v>
      </c>
      <c r="D3" s="156" t="s">
        <v>3078</v>
      </c>
      <c r="E3" s="177" t="s">
        <v>3077</v>
      </c>
      <c r="F3" s="177"/>
      <c r="G3" s="106"/>
      <c r="H3" s="106" t="s">
        <v>1975</v>
      </c>
      <c r="I3" s="98"/>
      <c r="J3" s="156" t="s">
        <v>2865</v>
      </c>
      <c r="K3" s="177" t="s">
        <v>1663</v>
      </c>
      <c r="L3" s="177"/>
      <c r="M3" s="106"/>
    </row>
    <row r="4" spans="1:13" ht="21" customHeight="1">
      <c r="A4" s="266" t="s">
        <v>345</v>
      </c>
      <c r="B4" s="337"/>
      <c r="C4" s="337"/>
      <c r="D4" s="337"/>
      <c r="E4" s="528" t="s">
        <v>480</v>
      </c>
      <c r="F4" s="422" t="s">
        <v>3063</v>
      </c>
      <c r="G4" s="626"/>
      <c r="H4" s="528" t="s">
        <v>3074</v>
      </c>
      <c r="I4" s="528" t="s">
        <v>3073</v>
      </c>
      <c r="J4" s="528"/>
      <c r="K4" s="422" t="s">
        <v>3072</v>
      </c>
      <c r="L4" s="343" t="s">
        <v>3766</v>
      </c>
      <c r="M4" s="422" t="s">
        <v>276</v>
      </c>
    </row>
    <row r="5" spans="1:13" ht="21" customHeight="1">
      <c r="A5" s="144"/>
      <c r="B5" s="236"/>
      <c r="C5" s="236"/>
      <c r="D5" s="236"/>
      <c r="E5" s="236"/>
      <c r="F5" s="236"/>
      <c r="G5" s="261" t="s">
        <v>3754</v>
      </c>
      <c r="H5" s="236"/>
      <c r="I5" s="236"/>
      <c r="J5" s="236"/>
      <c r="K5" s="207"/>
      <c r="L5" s="207"/>
      <c r="M5" s="207"/>
    </row>
    <row r="6" spans="1:13" ht="21" customHeight="1">
      <c r="A6" s="117" t="s">
        <v>4030</v>
      </c>
      <c r="B6" s="120">
        <v>47</v>
      </c>
      <c r="C6" s="48">
        <v>2</v>
      </c>
      <c r="D6" s="48">
        <v>7</v>
      </c>
      <c r="E6" s="48">
        <v>5</v>
      </c>
      <c r="F6" s="48">
        <v>14</v>
      </c>
      <c r="G6" s="48">
        <v>10</v>
      </c>
      <c r="H6" s="48">
        <v>3</v>
      </c>
      <c r="I6" s="48" t="s">
        <v>134</v>
      </c>
      <c r="J6" s="48">
        <v>1</v>
      </c>
      <c r="K6" s="48" t="s">
        <v>134</v>
      </c>
      <c r="L6" s="48">
        <v>8</v>
      </c>
      <c r="M6" s="48">
        <v>7</v>
      </c>
    </row>
    <row r="7" spans="1:13" ht="21" customHeight="1">
      <c r="A7" s="117">
        <v>28</v>
      </c>
      <c r="B7" s="120">
        <v>40</v>
      </c>
      <c r="C7" s="48" t="s">
        <v>134</v>
      </c>
      <c r="D7" s="48">
        <v>1</v>
      </c>
      <c r="E7" s="48">
        <v>1</v>
      </c>
      <c r="F7" s="48">
        <v>16</v>
      </c>
      <c r="G7" s="48">
        <v>7</v>
      </c>
      <c r="H7" s="48">
        <v>4</v>
      </c>
      <c r="I7" s="48" t="s">
        <v>134</v>
      </c>
      <c r="J7" s="48" t="s">
        <v>134</v>
      </c>
      <c r="K7" s="48">
        <v>1</v>
      </c>
      <c r="L7" s="48">
        <v>14</v>
      </c>
      <c r="M7" s="48">
        <v>3</v>
      </c>
    </row>
    <row r="8" spans="1:13" ht="21" customHeight="1">
      <c r="A8" s="32">
        <v>29</v>
      </c>
      <c r="B8" s="120">
        <v>37</v>
      </c>
      <c r="C8" s="48" t="s">
        <v>134</v>
      </c>
      <c r="D8" s="48">
        <v>3</v>
      </c>
      <c r="E8" s="48" t="s">
        <v>134</v>
      </c>
      <c r="F8" s="48">
        <v>17</v>
      </c>
      <c r="G8" s="48">
        <v>7</v>
      </c>
      <c r="H8" s="48">
        <v>2</v>
      </c>
      <c r="I8" s="48" t="s">
        <v>134</v>
      </c>
      <c r="J8" s="48" t="s">
        <v>134</v>
      </c>
      <c r="K8" s="48" t="s">
        <v>134</v>
      </c>
      <c r="L8" s="48">
        <v>11</v>
      </c>
      <c r="M8" s="48">
        <v>4</v>
      </c>
    </row>
    <row r="9" spans="1:13" ht="21" customHeight="1">
      <c r="A9" s="34">
        <v>30</v>
      </c>
      <c r="B9" s="120">
        <v>29</v>
      </c>
      <c r="C9" s="48">
        <v>3</v>
      </c>
      <c r="D9" s="48" t="s">
        <v>134</v>
      </c>
      <c r="E9" s="48" t="s">
        <v>134</v>
      </c>
      <c r="F9" s="48">
        <v>22</v>
      </c>
      <c r="G9" s="48">
        <v>13</v>
      </c>
      <c r="H9" s="48" t="s">
        <v>4324</v>
      </c>
      <c r="I9" s="48" t="s">
        <v>134</v>
      </c>
      <c r="J9" s="48">
        <v>1</v>
      </c>
      <c r="K9" s="48" t="s">
        <v>134</v>
      </c>
      <c r="L9" s="48">
        <v>2</v>
      </c>
      <c r="M9" s="48">
        <v>1</v>
      </c>
    </row>
    <row r="10" spans="1:13" ht="21" customHeight="1">
      <c r="A10" s="34" t="s">
        <v>4318</v>
      </c>
      <c r="B10" s="120">
        <v>59</v>
      </c>
      <c r="C10" s="49">
        <v>1</v>
      </c>
      <c r="D10" s="49">
        <v>9</v>
      </c>
      <c r="E10" s="49">
        <v>4</v>
      </c>
      <c r="F10" s="49">
        <v>26</v>
      </c>
      <c r="G10" s="49">
        <v>9</v>
      </c>
      <c r="H10" s="49">
        <v>6</v>
      </c>
      <c r="I10" s="49" t="s">
        <v>134</v>
      </c>
      <c r="J10" s="49" t="s">
        <v>134</v>
      </c>
      <c r="K10" s="49">
        <v>1</v>
      </c>
      <c r="L10" s="49">
        <v>10</v>
      </c>
      <c r="M10" s="49">
        <v>3</v>
      </c>
    </row>
    <row r="11" spans="1:13" ht="21" customHeight="1">
      <c r="A11" s="471">
        <v>2</v>
      </c>
      <c r="B11" s="121">
        <v>21</v>
      </c>
      <c r="C11" s="124" t="s">
        <v>134</v>
      </c>
      <c r="D11" s="124">
        <v>1</v>
      </c>
      <c r="E11" s="124">
        <v>2</v>
      </c>
      <c r="F11" s="124">
        <v>11</v>
      </c>
      <c r="G11" s="124">
        <v>3</v>
      </c>
      <c r="H11" s="477">
        <v>2</v>
      </c>
      <c r="I11" s="124" t="s">
        <v>134</v>
      </c>
      <c r="J11" s="124" t="s">
        <v>134</v>
      </c>
      <c r="K11" s="124" t="s">
        <v>134</v>
      </c>
      <c r="L11" s="124" t="s">
        <v>134</v>
      </c>
      <c r="M11" s="124">
        <v>5</v>
      </c>
    </row>
    <row r="12" spans="1:13" ht="21" customHeight="1">
      <c r="A12" s="69" t="s">
        <v>3361</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sheetPr>
    <pageSetUpPr fitToPage="1"/>
  </sheetPr>
  <dimension ref="A1:J11"/>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4"/>
    <col min="2" max="10" width="14.125" style="24" customWidth="1"/>
    <col min="11" max="16384" width="18.625" style="24"/>
  </cols>
  <sheetData>
    <row r="1" spans="1:10" ht="21" customHeight="1">
      <c r="A1" s="28" t="str">
        <f>HYPERLINK("#"&amp;"目次"&amp;"!a1","目次へ")</f>
        <v>目次へ</v>
      </c>
    </row>
    <row r="2" spans="1:10" ht="21" customHeight="1">
      <c r="A2" s="97" t="str">
        <f>"１２３．"&amp;目次!E126</f>
        <v>１２３．区立図書館個人貸出者数（平成27～令和2年度）</v>
      </c>
      <c r="B2" s="45"/>
      <c r="C2" s="45"/>
      <c r="D2" s="45"/>
      <c r="E2" s="45"/>
      <c r="F2" s="45"/>
      <c r="G2" s="45"/>
      <c r="H2" s="45"/>
      <c r="I2" s="45"/>
      <c r="J2" s="45"/>
    </row>
    <row r="3" spans="1:10" ht="21" customHeight="1">
      <c r="A3" s="126" t="s">
        <v>3254</v>
      </c>
      <c r="B3" s="83"/>
      <c r="C3" s="83"/>
      <c r="D3" s="26"/>
    </row>
    <row r="4" spans="1:10" ht="21" customHeight="1">
      <c r="A4" s="208" t="s">
        <v>2554</v>
      </c>
      <c r="B4" s="189" t="s">
        <v>308</v>
      </c>
      <c r="C4" s="189" t="s">
        <v>1761</v>
      </c>
      <c r="D4" s="189" t="s">
        <v>1763</v>
      </c>
      <c r="E4" s="189" t="s">
        <v>875</v>
      </c>
      <c r="F4" s="189" t="s">
        <v>1767</v>
      </c>
      <c r="G4" s="189" t="s">
        <v>1754</v>
      </c>
      <c r="H4" s="189" t="s">
        <v>578</v>
      </c>
      <c r="I4" s="189" t="s">
        <v>1759</v>
      </c>
      <c r="J4" s="211" t="s">
        <v>1686</v>
      </c>
    </row>
    <row r="5" spans="1:10" ht="21" customHeight="1">
      <c r="A5" s="32" t="s">
        <v>4409</v>
      </c>
      <c r="B5" s="120">
        <v>592161</v>
      </c>
      <c r="C5" s="48">
        <v>195721</v>
      </c>
      <c r="D5" s="48">
        <v>57743</v>
      </c>
      <c r="E5" s="48">
        <v>63139</v>
      </c>
      <c r="F5" s="48">
        <v>48703</v>
      </c>
      <c r="G5" s="48">
        <v>74975</v>
      </c>
      <c r="H5" s="48">
        <v>55599</v>
      </c>
      <c r="I5" s="48">
        <v>60245</v>
      </c>
      <c r="J5" s="48">
        <v>36036</v>
      </c>
    </row>
    <row r="6" spans="1:10" ht="21" customHeight="1">
      <c r="A6" s="32">
        <v>28</v>
      </c>
      <c r="B6" s="120">
        <v>519620</v>
      </c>
      <c r="C6" s="48">
        <v>101789</v>
      </c>
      <c r="D6" s="48">
        <v>62913</v>
      </c>
      <c r="E6" s="48">
        <v>66697</v>
      </c>
      <c r="F6" s="48">
        <v>50224</v>
      </c>
      <c r="G6" s="48">
        <v>71527</v>
      </c>
      <c r="H6" s="48">
        <v>67784</v>
      </c>
      <c r="I6" s="48">
        <v>58908</v>
      </c>
      <c r="J6" s="48">
        <v>39778</v>
      </c>
    </row>
    <row r="7" spans="1:10" s="25" customFormat="1" ht="21" customHeight="1">
      <c r="A7" s="32">
        <v>29</v>
      </c>
      <c r="B7" s="120">
        <v>562499</v>
      </c>
      <c r="C7" s="48">
        <v>166937</v>
      </c>
      <c r="D7" s="48">
        <v>59398</v>
      </c>
      <c r="E7" s="48">
        <v>63799</v>
      </c>
      <c r="F7" s="48">
        <v>49382</v>
      </c>
      <c r="G7" s="48">
        <v>72495</v>
      </c>
      <c r="H7" s="48">
        <v>56300</v>
      </c>
      <c r="I7" s="48">
        <v>57000</v>
      </c>
      <c r="J7" s="48">
        <v>37188</v>
      </c>
    </row>
    <row r="8" spans="1:10" s="25" customFormat="1" ht="21" customHeight="1">
      <c r="A8" s="34">
        <v>30</v>
      </c>
      <c r="B8" s="120">
        <v>556445</v>
      </c>
      <c r="C8" s="48">
        <v>169850</v>
      </c>
      <c r="D8" s="48">
        <v>57917</v>
      </c>
      <c r="E8" s="48">
        <v>63370</v>
      </c>
      <c r="F8" s="48">
        <v>47797</v>
      </c>
      <c r="G8" s="48">
        <v>70491</v>
      </c>
      <c r="H8" s="48">
        <v>54229</v>
      </c>
      <c r="I8" s="48">
        <v>57021</v>
      </c>
      <c r="J8" s="48">
        <v>35770</v>
      </c>
    </row>
    <row r="9" spans="1:10" s="26" customFormat="1" ht="21" customHeight="1">
      <c r="A9" s="117" t="s">
        <v>4385</v>
      </c>
      <c r="B9" s="48">
        <v>570944</v>
      </c>
      <c r="C9" s="48">
        <v>174791</v>
      </c>
      <c r="D9" s="48">
        <v>61433</v>
      </c>
      <c r="E9" s="48">
        <v>64805</v>
      </c>
      <c r="F9" s="48">
        <v>48755</v>
      </c>
      <c r="G9" s="48">
        <v>71200</v>
      </c>
      <c r="H9" s="48">
        <v>55631</v>
      </c>
      <c r="I9" s="48">
        <v>59270</v>
      </c>
      <c r="J9" s="48">
        <v>35059</v>
      </c>
    </row>
    <row r="10" spans="1:10" s="25" customFormat="1" ht="21" customHeight="1">
      <c r="A10" s="118">
        <v>2</v>
      </c>
      <c r="B10" s="121">
        <v>576868</v>
      </c>
      <c r="C10" s="124">
        <v>169154</v>
      </c>
      <c r="D10" s="124">
        <v>61987</v>
      </c>
      <c r="E10" s="124">
        <v>68461</v>
      </c>
      <c r="F10" s="124">
        <v>50418</v>
      </c>
      <c r="G10" s="124">
        <v>69866</v>
      </c>
      <c r="H10" s="124">
        <v>58501</v>
      </c>
      <c r="I10" s="124">
        <v>62246</v>
      </c>
      <c r="J10" s="124">
        <v>36235</v>
      </c>
    </row>
    <row r="11" spans="1:10" ht="21" customHeight="1">
      <c r="A11" s="44" t="s">
        <v>3389</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sheetPr>
    <pageSetUpPr fitToPage="1"/>
  </sheetPr>
  <dimension ref="A1:J43"/>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4"/>
    <col min="2" max="10" width="14.125" style="24" customWidth="1"/>
    <col min="11" max="16384" width="18.625" style="24"/>
  </cols>
  <sheetData>
    <row r="1" spans="1:10" ht="21" customHeight="1">
      <c r="A1" s="28" t="str">
        <f>HYPERLINK("#"&amp;"目次"&amp;"!a1","目次へ")</f>
        <v>目次へ</v>
      </c>
    </row>
    <row r="2" spans="1:10" ht="21" customHeight="1">
      <c r="A2" s="97" t="str">
        <f>"１２４．"&amp;目次!E127</f>
        <v>１２４．区立図書館分類別蔵書数及び視聴覚資料所蔵数の推移（平成28～令和3年）</v>
      </c>
      <c r="B2" s="45"/>
      <c r="C2" s="45"/>
      <c r="D2" s="45"/>
      <c r="E2" s="45"/>
      <c r="F2" s="45"/>
      <c r="G2" s="45"/>
      <c r="H2" s="45"/>
      <c r="I2" s="45"/>
      <c r="J2" s="45"/>
    </row>
    <row r="3" spans="1:10" ht="21" customHeight="1">
      <c r="A3" s="44" t="s">
        <v>3121</v>
      </c>
    </row>
    <row r="4" spans="1:10" ht="21" customHeight="1">
      <c r="A4" s="126" t="s">
        <v>556</v>
      </c>
      <c r="B4" s="83"/>
      <c r="C4" s="83"/>
      <c r="D4" s="26"/>
      <c r="J4" s="161" t="s">
        <v>649</v>
      </c>
    </row>
    <row r="5" spans="1:10" ht="21" customHeight="1">
      <c r="A5" s="208" t="s">
        <v>152</v>
      </c>
      <c r="B5" s="189" t="s">
        <v>308</v>
      </c>
      <c r="C5" s="189" t="s">
        <v>1761</v>
      </c>
      <c r="D5" s="189" t="s">
        <v>1763</v>
      </c>
      <c r="E5" s="189" t="s">
        <v>875</v>
      </c>
      <c r="F5" s="189" t="s">
        <v>1767</v>
      </c>
      <c r="G5" s="189" t="s">
        <v>1754</v>
      </c>
      <c r="H5" s="189" t="s">
        <v>578</v>
      </c>
      <c r="I5" s="189" t="s">
        <v>1759</v>
      </c>
      <c r="J5" s="211" t="s">
        <v>1686</v>
      </c>
    </row>
    <row r="6" spans="1:10" ht="21" customHeight="1">
      <c r="A6" s="32" t="s">
        <v>4010</v>
      </c>
      <c r="B6" s="120">
        <v>979882</v>
      </c>
      <c r="C6" s="48">
        <v>507435</v>
      </c>
      <c r="D6" s="48">
        <v>59111</v>
      </c>
      <c r="E6" s="48">
        <v>66199</v>
      </c>
      <c r="F6" s="48">
        <v>64820</v>
      </c>
      <c r="G6" s="48">
        <v>66602</v>
      </c>
      <c r="H6" s="48">
        <v>84255</v>
      </c>
      <c r="I6" s="48">
        <v>64161</v>
      </c>
      <c r="J6" s="48">
        <v>67299</v>
      </c>
    </row>
    <row r="7" spans="1:10" ht="21" customHeight="1">
      <c r="A7" s="32">
        <v>29</v>
      </c>
      <c r="B7" s="120">
        <v>974766</v>
      </c>
      <c r="C7" s="48">
        <v>501140</v>
      </c>
      <c r="D7" s="48">
        <v>59444</v>
      </c>
      <c r="E7" s="48">
        <v>68487</v>
      </c>
      <c r="F7" s="48">
        <v>63971</v>
      </c>
      <c r="G7" s="48">
        <v>66238</v>
      </c>
      <c r="H7" s="48">
        <v>85883</v>
      </c>
      <c r="I7" s="48">
        <v>64115</v>
      </c>
      <c r="J7" s="48">
        <v>65488</v>
      </c>
    </row>
    <row r="8" spans="1:10" s="25" customFormat="1" ht="21" customHeight="1">
      <c r="A8" s="32">
        <v>30</v>
      </c>
      <c r="B8" s="120">
        <v>980218</v>
      </c>
      <c r="C8" s="48">
        <v>504670</v>
      </c>
      <c r="D8" s="48">
        <v>59457</v>
      </c>
      <c r="E8" s="48">
        <v>69256</v>
      </c>
      <c r="F8" s="48">
        <v>63585</v>
      </c>
      <c r="G8" s="48">
        <v>66556</v>
      </c>
      <c r="H8" s="48">
        <v>86795</v>
      </c>
      <c r="I8" s="48">
        <v>65332</v>
      </c>
      <c r="J8" s="48">
        <v>64567</v>
      </c>
    </row>
    <row r="9" spans="1:10" s="25" customFormat="1" ht="21" customHeight="1">
      <c r="A9" s="34">
        <v>31</v>
      </c>
      <c r="B9" s="120">
        <v>983498</v>
      </c>
      <c r="C9" s="48">
        <v>509214</v>
      </c>
      <c r="D9" s="48">
        <v>57814</v>
      </c>
      <c r="E9" s="48">
        <v>69531</v>
      </c>
      <c r="F9" s="48">
        <v>64049</v>
      </c>
      <c r="G9" s="48">
        <v>66906</v>
      </c>
      <c r="H9" s="48">
        <v>86814</v>
      </c>
      <c r="I9" s="48">
        <v>65730</v>
      </c>
      <c r="J9" s="48">
        <v>63440</v>
      </c>
    </row>
    <row r="10" spans="1:10" ht="21" customHeight="1">
      <c r="A10" s="32" t="s">
        <v>4388</v>
      </c>
      <c r="B10" s="120">
        <v>984327</v>
      </c>
      <c r="C10" s="48">
        <v>510763</v>
      </c>
      <c r="D10" s="48">
        <v>56120</v>
      </c>
      <c r="E10" s="48">
        <v>69786</v>
      </c>
      <c r="F10" s="48">
        <v>64502</v>
      </c>
      <c r="G10" s="48">
        <v>67389</v>
      </c>
      <c r="H10" s="48">
        <v>87083</v>
      </c>
      <c r="I10" s="48">
        <v>65983</v>
      </c>
      <c r="J10" s="48">
        <v>62701</v>
      </c>
    </row>
    <row r="11" spans="1:10" s="25" customFormat="1" ht="21" customHeight="1">
      <c r="A11" s="203">
        <v>3</v>
      </c>
      <c r="B11" s="166">
        <v>988072</v>
      </c>
      <c r="C11" s="201">
        <v>511776</v>
      </c>
      <c r="D11" s="201">
        <v>55208</v>
      </c>
      <c r="E11" s="201">
        <v>71105</v>
      </c>
      <c r="F11" s="201">
        <v>65422</v>
      </c>
      <c r="G11" s="201">
        <v>68524</v>
      </c>
      <c r="H11" s="201">
        <v>87501</v>
      </c>
      <c r="I11" s="201">
        <v>66314</v>
      </c>
      <c r="J11" s="201">
        <v>62222</v>
      </c>
    </row>
    <row r="12" spans="1:10" s="25" customFormat="1" ht="21" customHeight="1">
      <c r="B12" s="166"/>
      <c r="C12" s="168"/>
      <c r="D12" s="168"/>
      <c r="E12" s="168"/>
      <c r="F12" s="168"/>
      <c r="G12" s="168"/>
      <c r="H12" s="168"/>
      <c r="I12" s="168"/>
      <c r="J12" s="168"/>
    </row>
    <row r="13" spans="1:10" ht="21" customHeight="1">
      <c r="A13" s="101" t="s">
        <v>3594</v>
      </c>
      <c r="B13" s="120">
        <v>37307</v>
      </c>
      <c r="C13" s="48">
        <v>23258</v>
      </c>
      <c r="D13" s="48">
        <v>1748</v>
      </c>
      <c r="E13" s="48">
        <v>2400</v>
      </c>
      <c r="F13" s="48">
        <v>1954</v>
      </c>
      <c r="G13" s="48">
        <v>1928</v>
      </c>
      <c r="H13" s="48">
        <v>2433</v>
      </c>
      <c r="I13" s="48">
        <v>1822</v>
      </c>
      <c r="J13" s="48">
        <v>1764</v>
      </c>
    </row>
    <row r="14" spans="1:10" ht="21" customHeight="1">
      <c r="A14" s="101" t="s">
        <v>3268</v>
      </c>
      <c r="B14" s="120">
        <v>36261</v>
      </c>
      <c r="C14" s="48">
        <v>19672</v>
      </c>
      <c r="D14" s="48">
        <v>1771</v>
      </c>
      <c r="E14" s="48">
        <v>3119</v>
      </c>
      <c r="F14" s="48">
        <v>2355</v>
      </c>
      <c r="G14" s="48">
        <v>2312</v>
      </c>
      <c r="H14" s="48">
        <v>2870</v>
      </c>
      <c r="I14" s="48">
        <v>2158</v>
      </c>
      <c r="J14" s="48">
        <v>2004</v>
      </c>
    </row>
    <row r="15" spans="1:10" ht="21" customHeight="1">
      <c r="A15" s="101" t="s">
        <v>3848</v>
      </c>
      <c r="B15" s="120">
        <v>90379</v>
      </c>
      <c r="C15" s="48">
        <v>51685</v>
      </c>
      <c r="D15" s="48">
        <v>4239</v>
      </c>
      <c r="E15" s="48">
        <v>6205</v>
      </c>
      <c r="F15" s="48">
        <v>5229</v>
      </c>
      <c r="G15" s="48">
        <v>6079</v>
      </c>
      <c r="H15" s="48">
        <v>7334</v>
      </c>
      <c r="I15" s="48">
        <v>4808</v>
      </c>
      <c r="J15" s="48">
        <v>4800</v>
      </c>
    </row>
    <row r="16" spans="1:10" ht="21" customHeight="1">
      <c r="A16" s="101" t="s">
        <v>1279</v>
      </c>
      <c r="B16" s="120">
        <v>163163</v>
      </c>
      <c r="C16" s="48">
        <v>102706</v>
      </c>
      <c r="D16" s="48">
        <v>6613</v>
      </c>
      <c r="E16" s="48">
        <v>9151</v>
      </c>
      <c r="F16" s="48">
        <v>7645</v>
      </c>
      <c r="G16" s="48">
        <v>8858</v>
      </c>
      <c r="H16" s="48">
        <v>11328</v>
      </c>
      <c r="I16" s="48">
        <v>9104</v>
      </c>
      <c r="J16" s="48">
        <v>7758</v>
      </c>
    </row>
    <row r="17" spans="1:10" ht="21" customHeight="1">
      <c r="A17" s="101" t="s">
        <v>3493</v>
      </c>
      <c r="B17" s="120">
        <v>72628</v>
      </c>
      <c r="C17" s="48">
        <v>35877</v>
      </c>
      <c r="D17" s="48">
        <v>4160</v>
      </c>
      <c r="E17" s="48">
        <v>5244</v>
      </c>
      <c r="F17" s="48">
        <v>5051</v>
      </c>
      <c r="G17" s="48">
        <v>5452</v>
      </c>
      <c r="H17" s="48">
        <v>6150</v>
      </c>
      <c r="I17" s="48">
        <v>6043</v>
      </c>
      <c r="J17" s="48">
        <v>4651</v>
      </c>
    </row>
    <row r="18" spans="1:10" ht="21" customHeight="1">
      <c r="A18" s="101" t="s">
        <v>327</v>
      </c>
      <c r="B18" s="120">
        <v>66797</v>
      </c>
      <c r="C18" s="48">
        <v>33853</v>
      </c>
      <c r="D18" s="48">
        <v>3836</v>
      </c>
      <c r="E18" s="48">
        <v>5041</v>
      </c>
      <c r="F18" s="48">
        <v>3956</v>
      </c>
      <c r="G18" s="48">
        <v>5317</v>
      </c>
      <c r="H18" s="48">
        <v>5657</v>
      </c>
      <c r="I18" s="48">
        <v>4476</v>
      </c>
      <c r="J18" s="48">
        <v>4661</v>
      </c>
    </row>
    <row r="19" spans="1:10" ht="21" customHeight="1">
      <c r="A19" s="101" t="s">
        <v>1454</v>
      </c>
      <c r="B19" s="120">
        <v>31149</v>
      </c>
      <c r="C19" s="48">
        <v>16495</v>
      </c>
      <c r="D19" s="48">
        <v>1543</v>
      </c>
      <c r="E19" s="48">
        <v>2367</v>
      </c>
      <c r="F19" s="48">
        <v>2021</v>
      </c>
      <c r="G19" s="48">
        <v>2214</v>
      </c>
      <c r="H19" s="48">
        <v>2386</v>
      </c>
      <c r="I19" s="48">
        <v>2161</v>
      </c>
      <c r="J19" s="48">
        <v>1962</v>
      </c>
    </row>
    <row r="20" spans="1:10" ht="21" customHeight="1">
      <c r="A20" s="101" t="s">
        <v>3850</v>
      </c>
      <c r="B20" s="120">
        <v>81316</v>
      </c>
      <c r="C20" s="48">
        <v>40720</v>
      </c>
      <c r="D20" s="48">
        <v>4405</v>
      </c>
      <c r="E20" s="48">
        <v>5486</v>
      </c>
      <c r="F20" s="48">
        <v>5492</v>
      </c>
      <c r="G20" s="48">
        <v>5957</v>
      </c>
      <c r="H20" s="48">
        <v>6973</v>
      </c>
      <c r="I20" s="48">
        <v>5908</v>
      </c>
      <c r="J20" s="48">
        <v>6375</v>
      </c>
    </row>
    <row r="21" spans="1:10" ht="21" customHeight="1">
      <c r="A21" s="101" t="s">
        <v>761</v>
      </c>
      <c r="B21" s="120">
        <v>17524</v>
      </c>
      <c r="C21" s="48">
        <v>9351</v>
      </c>
      <c r="D21" s="48">
        <v>952</v>
      </c>
      <c r="E21" s="48">
        <v>1167</v>
      </c>
      <c r="F21" s="48">
        <v>1065</v>
      </c>
      <c r="G21" s="48">
        <v>1253</v>
      </c>
      <c r="H21" s="48">
        <v>1379</v>
      </c>
      <c r="I21" s="48">
        <v>1395</v>
      </c>
      <c r="J21" s="48">
        <v>962</v>
      </c>
    </row>
    <row r="22" spans="1:10" ht="21" customHeight="1">
      <c r="A22" s="101" t="s">
        <v>3737</v>
      </c>
      <c r="B22" s="120">
        <v>314575</v>
      </c>
      <c r="C22" s="48">
        <v>148797</v>
      </c>
      <c r="D22" s="48">
        <v>19106</v>
      </c>
      <c r="E22" s="48">
        <v>24559</v>
      </c>
      <c r="F22" s="48">
        <v>23922</v>
      </c>
      <c r="G22" s="48">
        <v>22481</v>
      </c>
      <c r="H22" s="48">
        <v>33593</v>
      </c>
      <c r="I22" s="48">
        <v>22027</v>
      </c>
      <c r="J22" s="48">
        <v>20090</v>
      </c>
    </row>
    <row r="23" spans="1:10" ht="21" customHeight="1">
      <c r="A23" s="101" t="s">
        <v>951</v>
      </c>
      <c r="B23" s="120">
        <v>71100</v>
      </c>
      <c r="C23" s="48">
        <v>28111</v>
      </c>
      <c r="D23" s="48">
        <v>6034</v>
      </c>
      <c r="E23" s="48">
        <v>5773</v>
      </c>
      <c r="F23" s="48">
        <v>6028</v>
      </c>
      <c r="G23" s="48">
        <v>6011</v>
      </c>
      <c r="H23" s="48">
        <v>6809</v>
      </c>
      <c r="I23" s="48">
        <v>5675</v>
      </c>
      <c r="J23" s="48">
        <v>6659</v>
      </c>
    </row>
    <row r="24" spans="1:10" ht="21" customHeight="1">
      <c r="A24" s="171" t="s">
        <v>3851</v>
      </c>
      <c r="B24" s="167">
        <v>5873</v>
      </c>
      <c r="C24" s="169">
        <v>1251</v>
      </c>
      <c r="D24" s="169">
        <v>801</v>
      </c>
      <c r="E24" s="169">
        <v>593</v>
      </c>
      <c r="F24" s="169">
        <v>704</v>
      </c>
      <c r="G24" s="169">
        <v>662</v>
      </c>
      <c r="H24" s="169">
        <v>589</v>
      </c>
      <c r="I24" s="169">
        <v>737</v>
      </c>
      <c r="J24" s="169">
        <v>536</v>
      </c>
    </row>
    <row r="25" spans="1:10" ht="21" customHeight="1">
      <c r="A25" s="44"/>
    </row>
    <row r="26" spans="1:10" ht="21" customHeight="1">
      <c r="A26" s="44" t="s">
        <v>3119</v>
      </c>
    </row>
    <row r="27" spans="1:10" ht="21" customHeight="1">
      <c r="A27" s="126" t="s">
        <v>3403</v>
      </c>
      <c r="B27" s="83"/>
      <c r="C27" s="83"/>
      <c r="J27" s="161" t="s">
        <v>2823</v>
      </c>
    </row>
    <row r="28" spans="1:10" ht="21" customHeight="1">
      <c r="A28" s="208" t="s">
        <v>715</v>
      </c>
      <c r="B28" s="189" t="s">
        <v>308</v>
      </c>
      <c r="C28" s="189" t="s">
        <v>1761</v>
      </c>
      <c r="D28" s="189" t="s">
        <v>1763</v>
      </c>
      <c r="E28" s="189" t="s">
        <v>875</v>
      </c>
      <c r="F28" s="189" t="s">
        <v>1767</v>
      </c>
      <c r="G28" s="189" t="s">
        <v>1754</v>
      </c>
      <c r="H28" s="189" t="s">
        <v>578</v>
      </c>
      <c r="I28" s="189" t="s">
        <v>1759</v>
      </c>
      <c r="J28" s="211" t="s">
        <v>1686</v>
      </c>
    </row>
    <row r="29" spans="1:10" ht="21" customHeight="1">
      <c r="A29" s="32" t="s">
        <v>4010</v>
      </c>
      <c r="B29" s="120">
        <v>32760</v>
      </c>
      <c r="C29" s="48">
        <v>18395</v>
      </c>
      <c r="D29" s="48">
        <v>1883</v>
      </c>
      <c r="E29" s="48">
        <v>1298</v>
      </c>
      <c r="F29" s="48">
        <v>1871</v>
      </c>
      <c r="G29" s="48">
        <v>2175</v>
      </c>
      <c r="H29" s="48">
        <v>2821</v>
      </c>
      <c r="I29" s="48">
        <v>1986</v>
      </c>
      <c r="J29" s="48">
        <v>2331</v>
      </c>
    </row>
    <row r="30" spans="1:10" ht="21" customHeight="1">
      <c r="A30" s="32">
        <v>29</v>
      </c>
      <c r="B30" s="120">
        <v>32845</v>
      </c>
      <c r="C30" s="48">
        <v>18438</v>
      </c>
      <c r="D30" s="48">
        <v>1906</v>
      </c>
      <c r="E30" s="48">
        <v>1304</v>
      </c>
      <c r="F30" s="48">
        <v>1869</v>
      </c>
      <c r="G30" s="48">
        <v>2179</v>
      </c>
      <c r="H30" s="48">
        <v>2834</v>
      </c>
      <c r="I30" s="48">
        <v>1979</v>
      </c>
      <c r="J30" s="48">
        <v>2336</v>
      </c>
    </row>
    <row r="31" spans="1:10" s="25" customFormat="1" ht="21" customHeight="1">
      <c r="A31" s="32">
        <v>30</v>
      </c>
      <c r="B31" s="120">
        <v>32919</v>
      </c>
      <c r="C31" s="48">
        <v>18528</v>
      </c>
      <c r="D31" s="48">
        <v>1908</v>
      </c>
      <c r="E31" s="48">
        <v>1312</v>
      </c>
      <c r="F31" s="48">
        <v>1873</v>
      </c>
      <c r="G31" s="48">
        <v>2188</v>
      </c>
      <c r="H31" s="48">
        <v>2827</v>
      </c>
      <c r="I31" s="48">
        <v>1958</v>
      </c>
      <c r="J31" s="48">
        <v>2325</v>
      </c>
    </row>
    <row r="32" spans="1:10" s="25" customFormat="1" ht="21" customHeight="1">
      <c r="A32" s="32">
        <v>31</v>
      </c>
      <c r="B32" s="92">
        <v>32521</v>
      </c>
      <c r="C32" s="24">
        <v>18119</v>
      </c>
      <c r="D32" s="24">
        <v>1916</v>
      </c>
      <c r="E32" s="24">
        <v>1320</v>
      </c>
      <c r="F32" s="24">
        <v>1869</v>
      </c>
      <c r="G32" s="24">
        <v>2179</v>
      </c>
      <c r="H32" s="24">
        <v>2828</v>
      </c>
      <c r="I32" s="24">
        <v>1956</v>
      </c>
      <c r="J32" s="24">
        <v>2334</v>
      </c>
    </row>
    <row r="33" spans="1:10" s="25" customFormat="1" ht="21" customHeight="1">
      <c r="A33" s="32" t="s">
        <v>4388</v>
      </c>
      <c r="B33" s="92">
        <v>31834</v>
      </c>
      <c r="C33" s="24">
        <v>17402</v>
      </c>
      <c r="D33" s="24">
        <v>1923</v>
      </c>
      <c r="E33" s="24">
        <v>1329</v>
      </c>
      <c r="F33" s="24">
        <v>1876</v>
      </c>
      <c r="G33" s="24">
        <v>2195</v>
      </c>
      <c r="H33" s="24">
        <v>2832</v>
      </c>
      <c r="I33" s="24">
        <v>1959</v>
      </c>
      <c r="J33" s="24">
        <v>2318</v>
      </c>
    </row>
    <row r="34" spans="1:10" s="25" customFormat="1" ht="21" customHeight="1">
      <c r="A34" s="203">
        <v>3</v>
      </c>
      <c r="B34" s="92">
        <v>31376</v>
      </c>
      <c r="C34" s="24">
        <v>16908</v>
      </c>
      <c r="D34" s="24">
        <v>1923</v>
      </c>
      <c r="E34" s="24">
        <v>1342</v>
      </c>
      <c r="F34" s="24">
        <v>1885</v>
      </c>
      <c r="G34" s="24">
        <v>2212</v>
      </c>
      <c r="H34" s="24">
        <v>2824</v>
      </c>
      <c r="I34" s="24">
        <v>1958</v>
      </c>
      <c r="J34" s="24">
        <v>2324</v>
      </c>
    </row>
    <row r="35" spans="1:10" s="25" customFormat="1" ht="21" customHeight="1">
      <c r="B35" s="120"/>
      <c r="C35" s="48"/>
      <c r="D35" s="48"/>
      <c r="E35" s="48"/>
      <c r="F35" s="48"/>
      <c r="G35" s="48"/>
      <c r="H35" s="48"/>
      <c r="I35" s="48"/>
      <c r="J35" s="48"/>
    </row>
    <row r="36" spans="1:10" ht="21" customHeight="1">
      <c r="A36" s="101" t="s">
        <v>3797</v>
      </c>
      <c r="B36" s="120">
        <v>22161</v>
      </c>
      <c r="C36" s="48">
        <v>8341</v>
      </c>
      <c r="D36" s="48">
        <v>1923</v>
      </c>
      <c r="E36" s="48">
        <v>1342</v>
      </c>
      <c r="F36" s="48">
        <v>1885</v>
      </c>
      <c r="G36" s="48">
        <v>2212</v>
      </c>
      <c r="H36" s="48">
        <v>2196</v>
      </c>
      <c r="I36" s="48">
        <v>1938</v>
      </c>
      <c r="J36" s="48">
        <v>2324</v>
      </c>
    </row>
    <row r="37" spans="1:10" ht="21" customHeight="1">
      <c r="A37" s="101" t="s">
        <v>3853</v>
      </c>
      <c r="B37" s="120">
        <v>923</v>
      </c>
      <c r="C37" s="48">
        <v>275</v>
      </c>
      <c r="D37" s="48" t="s">
        <v>134</v>
      </c>
      <c r="E37" s="48" t="s">
        <v>134</v>
      </c>
      <c r="F37" s="48" t="s">
        <v>134</v>
      </c>
      <c r="G37" s="48" t="s">
        <v>134</v>
      </c>
      <c r="H37" s="48">
        <v>628</v>
      </c>
      <c r="I37" s="48">
        <v>20</v>
      </c>
      <c r="J37" s="48" t="s">
        <v>134</v>
      </c>
    </row>
    <row r="38" spans="1:10" ht="21" customHeight="1">
      <c r="A38" s="101" t="s">
        <v>3856</v>
      </c>
      <c r="B38" s="120">
        <v>2387</v>
      </c>
      <c r="C38" s="48">
        <v>2387</v>
      </c>
      <c r="D38" s="48" t="s">
        <v>134</v>
      </c>
      <c r="E38" s="48" t="s">
        <v>134</v>
      </c>
      <c r="F38" s="48" t="s">
        <v>134</v>
      </c>
      <c r="G38" s="48" t="s">
        <v>134</v>
      </c>
      <c r="H38" s="48" t="s">
        <v>134</v>
      </c>
      <c r="I38" s="48" t="s">
        <v>134</v>
      </c>
      <c r="J38" s="48" t="s">
        <v>134</v>
      </c>
    </row>
    <row r="39" spans="1:10" s="25" customFormat="1" ht="21" customHeight="1">
      <c r="A39" s="101" t="s">
        <v>500</v>
      </c>
      <c r="B39" s="120">
        <v>3360</v>
      </c>
      <c r="C39" s="48">
        <v>3360</v>
      </c>
      <c r="D39" s="48" t="s">
        <v>134</v>
      </c>
      <c r="E39" s="48" t="s">
        <v>134</v>
      </c>
      <c r="F39" s="48" t="s">
        <v>134</v>
      </c>
      <c r="G39" s="48" t="s">
        <v>134</v>
      </c>
      <c r="H39" s="48" t="s">
        <v>134</v>
      </c>
      <c r="I39" s="48" t="s">
        <v>134</v>
      </c>
      <c r="J39" s="48" t="s">
        <v>134</v>
      </c>
    </row>
    <row r="40" spans="1:10" s="25" customFormat="1" ht="21" customHeight="1">
      <c r="A40" s="101" t="s">
        <v>3857</v>
      </c>
      <c r="B40" s="120">
        <v>249</v>
      </c>
      <c r="C40" s="48">
        <v>249</v>
      </c>
      <c r="D40" s="48" t="s">
        <v>134</v>
      </c>
      <c r="E40" s="48" t="s">
        <v>134</v>
      </c>
      <c r="F40" s="48" t="s">
        <v>134</v>
      </c>
      <c r="G40" s="48" t="s">
        <v>134</v>
      </c>
      <c r="H40" s="48" t="s">
        <v>134</v>
      </c>
      <c r="I40" s="48" t="s">
        <v>134</v>
      </c>
      <c r="J40" s="48" t="s">
        <v>134</v>
      </c>
    </row>
    <row r="41" spans="1:10" s="25" customFormat="1" ht="21" customHeight="1">
      <c r="A41" s="101" t="s">
        <v>3576</v>
      </c>
      <c r="B41" s="120">
        <v>667</v>
      </c>
      <c r="C41" s="48">
        <v>667</v>
      </c>
      <c r="D41" s="48" t="s">
        <v>134</v>
      </c>
      <c r="E41" s="48" t="s">
        <v>134</v>
      </c>
      <c r="F41" s="48" t="s">
        <v>134</v>
      </c>
      <c r="G41" s="48" t="s">
        <v>134</v>
      </c>
      <c r="H41" s="48" t="s">
        <v>134</v>
      </c>
      <c r="I41" s="48" t="s">
        <v>134</v>
      </c>
      <c r="J41" s="48" t="s">
        <v>134</v>
      </c>
    </row>
    <row r="42" spans="1:10" s="25" customFormat="1" ht="21" customHeight="1">
      <c r="A42" s="171" t="s">
        <v>2509</v>
      </c>
      <c r="B42" s="167">
        <v>1629</v>
      </c>
      <c r="C42" s="169">
        <v>1629</v>
      </c>
      <c r="D42" s="169" t="s">
        <v>134</v>
      </c>
      <c r="E42" s="169" t="s">
        <v>134</v>
      </c>
      <c r="F42" s="169" t="s">
        <v>134</v>
      </c>
      <c r="G42" s="169" t="s">
        <v>134</v>
      </c>
      <c r="H42" s="169" t="s">
        <v>134</v>
      </c>
      <c r="I42" s="169" t="s">
        <v>134</v>
      </c>
      <c r="J42" s="169" t="s">
        <v>134</v>
      </c>
    </row>
    <row r="43" spans="1:10" ht="21" customHeight="1">
      <c r="A43" s="44" t="s">
        <v>3616</v>
      </c>
      <c r="I43" s="32"/>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sheetPr>
    <pageSetUpPr fitToPage="1"/>
  </sheetPr>
  <dimension ref="A1:N17"/>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4"/>
    <col min="2" max="11" width="15.625" style="24" customWidth="1"/>
    <col min="12" max="16384" width="18.625" style="24"/>
  </cols>
  <sheetData>
    <row r="1" spans="1:14" ht="21" customHeight="1">
      <c r="A1" s="28" t="str">
        <f>HYPERLINK("#"&amp;"目次"&amp;"!a1","目次へ")</f>
        <v>目次へ</v>
      </c>
    </row>
    <row r="2" spans="1:14" ht="21" customHeight="1">
      <c r="A2" s="97" t="str">
        <f>"１２５．"&amp;目次!E128</f>
        <v>１２５．社会体育施設利用状況の推移（平成27～令和2年度）</v>
      </c>
    </row>
    <row r="3" spans="1:14" ht="21" customHeight="1">
      <c r="A3" s="202" t="s">
        <v>2554</v>
      </c>
      <c r="B3" s="106" t="s">
        <v>1498</v>
      </c>
      <c r="C3" s="98"/>
      <c r="D3" s="106" t="s">
        <v>2487</v>
      </c>
      <c r="E3" s="98"/>
      <c r="F3" s="426" t="s">
        <v>1275</v>
      </c>
      <c r="G3" s="426" t="s">
        <v>3138</v>
      </c>
      <c r="H3" s="426" t="s">
        <v>4690</v>
      </c>
      <c r="I3" s="426" t="s">
        <v>4430</v>
      </c>
      <c r="J3" s="426" t="s">
        <v>4432</v>
      </c>
      <c r="K3" s="426" t="s">
        <v>865</v>
      </c>
      <c r="L3" s="426" t="s">
        <v>3136</v>
      </c>
      <c r="M3" s="426" t="s">
        <v>4519</v>
      </c>
      <c r="N3" s="387" t="s">
        <v>3979</v>
      </c>
    </row>
    <row r="4" spans="1:14" ht="21" customHeight="1">
      <c r="A4" s="128"/>
      <c r="B4" s="148" t="s">
        <v>3133</v>
      </c>
      <c r="C4" s="148" t="s">
        <v>3132</v>
      </c>
      <c r="D4" s="148" t="s">
        <v>3133</v>
      </c>
      <c r="E4" s="148" t="s">
        <v>3132</v>
      </c>
      <c r="F4" s="236"/>
      <c r="G4" s="236"/>
      <c r="H4" s="236"/>
      <c r="I4" s="157" t="s">
        <v>4431</v>
      </c>
      <c r="J4" s="157"/>
      <c r="K4" s="157"/>
      <c r="L4" s="236"/>
      <c r="M4" s="236"/>
      <c r="N4" s="153" t="s">
        <v>4342</v>
      </c>
    </row>
    <row r="5" spans="1:14" ht="21" customHeight="1">
      <c r="A5" s="32" t="s">
        <v>1217</v>
      </c>
      <c r="B5" s="40" t="s">
        <v>330</v>
      </c>
      <c r="C5" s="59" t="s">
        <v>330</v>
      </c>
      <c r="D5" s="59" t="s">
        <v>330</v>
      </c>
      <c r="E5" s="59" t="s">
        <v>330</v>
      </c>
      <c r="F5" s="59" t="s">
        <v>330</v>
      </c>
      <c r="G5" s="59" t="s">
        <v>1126</v>
      </c>
      <c r="H5" s="59" t="s">
        <v>1126</v>
      </c>
      <c r="I5" s="59" t="s">
        <v>1126</v>
      </c>
      <c r="J5" s="59" t="s">
        <v>1126</v>
      </c>
      <c r="K5" s="59" t="s">
        <v>1126</v>
      </c>
      <c r="L5" s="59" t="s">
        <v>1126</v>
      </c>
      <c r="M5" s="59" t="s">
        <v>1126</v>
      </c>
      <c r="N5" s="59" t="s">
        <v>1126</v>
      </c>
    </row>
    <row r="6" spans="1:14" ht="21" customHeight="1">
      <c r="A6" s="117" t="s">
        <v>4409</v>
      </c>
      <c r="B6" s="48">
        <v>2341</v>
      </c>
      <c r="C6" s="48">
        <v>15969</v>
      </c>
      <c r="D6" s="48">
        <v>1734</v>
      </c>
      <c r="E6" s="48">
        <v>25382</v>
      </c>
      <c r="F6" s="48">
        <v>381</v>
      </c>
      <c r="G6" s="48">
        <v>306237</v>
      </c>
      <c r="H6" s="48"/>
      <c r="I6" s="48">
        <v>156838</v>
      </c>
      <c r="J6" s="48" t="s">
        <v>134</v>
      </c>
      <c r="K6" s="48" t="s">
        <v>134</v>
      </c>
      <c r="L6" s="48">
        <v>24317</v>
      </c>
      <c r="M6" s="48">
        <v>20696</v>
      </c>
      <c r="N6" s="48">
        <v>16318</v>
      </c>
    </row>
    <row r="7" spans="1:14" ht="21" customHeight="1">
      <c r="A7" s="32">
        <v>28</v>
      </c>
      <c r="B7" s="120">
        <v>2273</v>
      </c>
      <c r="C7" s="48">
        <v>13596</v>
      </c>
      <c r="D7" s="48">
        <v>1690</v>
      </c>
      <c r="E7" s="48">
        <v>25793</v>
      </c>
      <c r="F7" s="48">
        <v>398</v>
      </c>
      <c r="G7" s="48">
        <v>295758</v>
      </c>
      <c r="H7" s="48" t="s">
        <v>134</v>
      </c>
      <c r="I7" s="48">
        <v>174490</v>
      </c>
      <c r="J7" s="48" t="s">
        <v>134</v>
      </c>
      <c r="K7" s="48" t="s">
        <v>134</v>
      </c>
      <c r="L7" s="48">
        <v>25811</v>
      </c>
      <c r="M7" s="48">
        <v>13508</v>
      </c>
      <c r="N7" s="48">
        <v>14517</v>
      </c>
    </row>
    <row r="8" spans="1:14" ht="21" customHeight="1">
      <c r="A8" s="34">
        <v>29</v>
      </c>
      <c r="B8" s="120">
        <v>2234</v>
      </c>
      <c r="C8" s="49">
        <v>15712</v>
      </c>
      <c r="D8" s="49">
        <v>1636</v>
      </c>
      <c r="E8" s="49">
        <v>25045</v>
      </c>
      <c r="F8" s="49">
        <v>373</v>
      </c>
      <c r="G8" s="49">
        <v>288636</v>
      </c>
      <c r="H8" s="49" t="s">
        <v>134</v>
      </c>
      <c r="I8" s="49">
        <v>179032</v>
      </c>
      <c r="J8" s="49" t="s">
        <v>134</v>
      </c>
      <c r="K8" s="49" t="s">
        <v>134</v>
      </c>
      <c r="L8" s="49">
        <v>13880</v>
      </c>
      <c r="M8" s="49">
        <v>16013</v>
      </c>
      <c r="N8" s="49">
        <v>9499</v>
      </c>
    </row>
    <row r="9" spans="1:14" ht="21" customHeight="1">
      <c r="A9" s="32">
        <v>30</v>
      </c>
      <c r="B9" s="120">
        <v>3338</v>
      </c>
      <c r="C9" s="48">
        <v>16109</v>
      </c>
      <c r="D9" s="48">
        <v>3937</v>
      </c>
      <c r="E9" s="48">
        <v>25724</v>
      </c>
      <c r="F9" s="48">
        <v>304</v>
      </c>
      <c r="G9" s="48">
        <v>301088</v>
      </c>
      <c r="H9" s="48" t="s">
        <v>134</v>
      </c>
      <c r="I9" s="48">
        <v>85900</v>
      </c>
      <c r="J9" s="48">
        <v>52646</v>
      </c>
      <c r="K9" s="48">
        <v>98508</v>
      </c>
      <c r="L9" s="48">
        <v>25566</v>
      </c>
      <c r="M9" s="48">
        <v>13488</v>
      </c>
      <c r="N9" s="48">
        <v>5129</v>
      </c>
    </row>
    <row r="10" spans="1:14" ht="21" customHeight="1">
      <c r="A10" s="34" t="s">
        <v>2251</v>
      </c>
      <c r="B10" s="120">
        <v>5015</v>
      </c>
      <c r="C10" s="49">
        <v>15049</v>
      </c>
      <c r="D10" s="49">
        <v>1078</v>
      </c>
      <c r="E10" s="49">
        <v>25413</v>
      </c>
      <c r="F10" s="49">
        <v>263</v>
      </c>
      <c r="G10" s="49">
        <v>300115</v>
      </c>
      <c r="H10" s="49" t="s">
        <v>134</v>
      </c>
      <c r="I10" s="49">
        <v>158717</v>
      </c>
      <c r="J10" s="49">
        <v>60716</v>
      </c>
      <c r="K10" s="49">
        <v>111405</v>
      </c>
      <c r="L10" s="49">
        <v>24466</v>
      </c>
      <c r="M10" s="49">
        <v>12787</v>
      </c>
      <c r="N10" s="49">
        <v>11303</v>
      </c>
    </row>
    <row r="11" spans="1:14" s="25" customFormat="1" ht="21" customHeight="1">
      <c r="A11" s="625">
        <v>2</v>
      </c>
      <c r="B11" s="497">
        <v>3953</v>
      </c>
      <c r="C11" s="477">
        <v>13525</v>
      </c>
      <c r="D11" s="477">
        <v>1968</v>
      </c>
      <c r="E11" s="477">
        <v>21276</v>
      </c>
      <c r="F11" s="477">
        <v>219</v>
      </c>
      <c r="G11" s="477">
        <v>32843</v>
      </c>
      <c r="H11" s="477">
        <v>92737</v>
      </c>
      <c r="I11" s="477">
        <v>109009</v>
      </c>
      <c r="J11" s="477">
        <v>46315</v>
      </c>
      <c r="K11" s="477">
        <v>79540</v>
      </c>
      <c r="L11" s="477">
        <v>8462</v>
      </c>
      <c r="M11" s="477">
        <v>5593</v>
      </c>
      <c r="N11" s="477">
        <v>47712</v>
      </c>
    </row>
    <row r="12" spans="1:14" ht="21" customHeight="1">
      <c r="A12" s="69" t="s">
        <v>2676</v>
      </c>
    </row>
    <row r="13" spans="1:14" ht="21" customHeight="1">
      <c r="A13" s="69" t="s">
        <v>4670</v>
      </c>
    </row>
    <row r="14" spans="1:14" ht="21" customHeight="1">
      <c r="A14" s="69" t="s">
        <v>923</v>
      </c>
    </row>
    <row r="15" spans="1:14" ht="21" customHeight="1">
      <c r="A15" s="69" t="s">
        <v>4429</v>
      </c>
    </row>
    <row r="16" spans="1:14" ht="21" customHeight="1">
      <c r="A16" s="44" t="s">
        <v>4691</v>
      </c>
    </row>
    <row r="17" spans="1:1" ht="21" customHeight="1">
      <c r="A17" s="44" t="s">
        <v>278</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sheetPr>
    <pageSetUpPr fitToPage="1"/>
  </sheetPr>
  <dimension ref="A1:E11"/>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24"/>
  </cols>
  <sheetData>
    <row r="1" spans="1:5" ht="21" customHeight="1">
      <c r="A1" s="28" t="str">
        <f>HYPERLINK("#"&amp;"目次"&amp;"!a1","目次へ")</f>
        <v>目次へ</v>
      </c>
    </row>
    <row r="2" spans="1:5" ht="21" customHeight="1">
      <c r="A2" s="97" t="str">
        <f>"１２６．"&amp;目次!E129</f>
        <v>１２６．劇場，映画館等文化･娯楽施設数（平成28～令和3年）</v>
      </c>
    </row>
    <row r="3" spans="1:5" ht="21" customHeight="1">
      <c r="A3" s="69" t="s">
        <v>3405</v>
      </c>
      <c r="E3" s="48" t="s">
        <v>649</v>
      </c>
    </row>
    <row r="4" spans="1:5" ht="21" customHeight="1">
      <c r="A4" s="227" t="s">
        <v>3131</v>
      </c>
      <c r="B4" s="106" t="s">
        <v>308</v>
      </c>
      <c r="C4" s="106" t="s">
        <v>3129</v>
      </c>
      <c r="D4" s="404" t="s">
        <v>2185</v>
      </c>
      <c r="E4" s="106" t="s">
        <v>1713</v>
      </c>
    </row>
    <row r="5" spans="1:5" ht="21" customHeight="1">
      <c r="A5" s="32" t="s">
        <v>4010</v>
      </c>
      <c r="B5" s="120">
        <v>12</v>
      </c>
      <c r="C5" s="48">
        <v>1</v>
      </c>
      <c r="D5" s="48" t="s">
        <v>134</v>
      </c>
      <c r="E5" s="48">
        <v>11</v>
      </c>
    </row>
    <row r="6" spans="1:5" ht="21" customHeight="1">
      <c r="A6" s="32">
        <v>29</v>
      </c>
      <c r="B6" s="120">
        <v>12</v>
      </c>
      <c r="C6" s="48">
        <v>1</v>
      </c>
      <c r="D6" s="48" t="s">
        <v>134</v>
      </c>
      <c r="E6" s="48">
        <v>11</v>
      </c>
    </row>
    <row r="7" spans="1:5" ht="21" customHeight="1">
      <c r="A7" s="32">
        <v>30</v>
      </c>
      <c r="B7" s="120">
        <v>12</v>
      </c>
      <c r="C7" s="48">
        <v>1</v>
      </c>
      <c r="D7" s="48" t="s">
        <v>134</v>
      </c>
      <c r="E7" s="48">
        <v>11</v>
      </c>
    </row>
    <row r="8" spans="1:5" ht="21" customHeight="1">
      <c r="A8" s="34">
        <v>31</v>
      </c>
      <c r="B8" s="120">
        <v>12</v>
      </c>
      <c r="C8" s="48">
        <v>1</v>
      </c>
      <c r="D8" s="48" t="s">
        <v>134</v>
      </c>
      <c r="E8" s="48">
        <v>11</v>
      </c>
    </row>
    <row r="9" spans="1:5" s="81" customFormat="1" ht="21" customHeight="1">
      <c r="A9" s="32" t="s">
        <v>4388</v>
      </c>
      <c r="B9" s="120">
        <v>12</v>
      </c>
      <c r="C9" s="48">
        <v>1</v>
      </c>
      <c r="D9" s="48" t="s">
        <v>134</v>
      </c>
      <c r="E9" s="48">
        <v>11</v>
      </c>
    </row>
    <row r="10" spans="1:5" ht="21" customHeight="1">
      <c r="A10" s="625">
        <v>3</v>
      </c>
      <c r="B10" s="497">
        <v>12</v>
      </c>
      <c r="C10" s="477">
        <v>1</v>
      </c>
      <c r="D10" s="477" t="s">
        <v>134</v>
      </c>
      <c r="E10" s="477">
        <v>11</v>
      </c>
    </row>
    <row r="11" spans="1:5" ht="21" customHeight="1">
      <c r="A11" s="69" t="s">
        <v>3760</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sheetPr>
    <pageSetUpPr fitToPage="1"/>
  </sheetPr>
  <dimension ref="A1:DB265"/>
  <sheetViews>
    <sheetView zoomScaleSheetLayoutView="80" workbookViewId="0"/>
  </sheetViews>
  <sheetFormatPr defaultColWidth="18.625" defaultRowHeight="21" customHeight="1"/>
  <cols>
    <col min="1" max="1" width="18.625" style="24"/>
    <col min="2" max="106" width="8.625" style="24" customWidth="1"/>
  </cols>
  <sheetData>
    <row r="1" spans="1:106" ht="21" customHeight="1">
      <c r="A1" s="181" t="str">
        <f>HYPERLINK("#"&amp;"目次"&amp;"!a1","目次へ")</f>
        <v>目次へ</v>
      </c>
    </row>
    <row r="2" spans="1:106" ht="21.75" customHeight="1">
      <c r="A2" s="97" t="str">
        <f>"１０．"&amp;目次!E13</f>
        <v>１０．町丁別・年齢別人口（令和4年1月1日）</v>
      </c>
      <c r="B2" s="188"/>
      <c r="C2" s="188"/>
      <c r="D2" s="188"/>
      <c r="E2" s="188"/>
      <c r="F2" s="188"/>
      <c r="G2" s="188"/>
      <c r="H2" s="188"/>
      <c r="I2" s="188"/>
      <c r="J2" s="188"/>
    </row>
    <row r="3" spans="1:106" s="179" customFormat="1" ht="21.75" customHeight="1">
      <c r="A3" s="182" t="s">
        <v>4674</v>
      </c>
      <c r="B3" s="189">
        <v>0</v>
      </c>
      <c r="C3" s="189">
        <v>1</v>
      </c>
      <c r="D3" s="189">
        <v>2</v>
      </c>
      <c r="E3" s="189">
        <v>3</v>
      </c>
      <c r="F3" s="189">
        <v>4</v>
      </c>
      <c r="G3" s="189">
        <v>5</v>
      </c>
      <c r="H3" s="189">
        <v>6</v>
      </c>
      <c r="I3" s="189">
        <v>7</v>
      </c>
      <c r="J3" s="189">
        <v>8</v>
      </c>
      <c r="K3" s="189">
        <v>9</v>
      </c>
      <c r="L3" s="189">
        <v>10</v>
      </c>
      <c r="M3" s="189">
        <v>11</v>
      </c>
      <c r="N3" s="189">
        <v>12</v>
      </c>
      <c r="O3" s="189">
        <v>13</v>
      </c>
      <c r="P3" s="189">
        <v>14</v>
      </c>
      <c r="Q3" s="189">
        <v>15</v>
      </c>
      <c r="R3" s="189">
        <v>16</v>
      </c>
      <c r="S3" s="189">
        <v>17</v>
      </c>
      <c r="T3" s="189">
        <v>18</v>
      </c>
      <c r="U3" s="189">
        <v>19</v>
      </c>
      <c r="V3" s="189">
        <v>20</v>
      </c>
      <c r="W3" s="189">
        <v>21</v>
      </c>
      <c r="X3" s="189">
        <v>22</v>
      </c>
      <c r="Y3" s="189">
        <v>23</v>
      </c>
      <c r="Z3" s="189">
        <v>24</v>
      </c>
      <c r="AA3" s="189">
        <v>25</v>
      </c>
      <c r="AB3" s="189">
        <v>26</v>
      </c>
      <c r="AC3" s="189">
        <v>27</v>
      </c>
      <c r="AD3" s="189">
        <v>28</v>
      </c>
      <c r="AE3" s="189">
        <v>29</v>
      </c>
      <c r="AF3" s="189">
        <v>30</v>
      </c>
      <c r="AG3" s="189">
        <v>31</v>
      </c>
      <c r="AH3" s="189">
        <v>32</v>
      </c>
      <c r="AI3" s="189">
        <v>33</v>
      </c>
      <c r="AJ3" s="189">
        <v>34</v>
      </c>
      <c r="AK3" s="189">
        <v>35</v>
      </c>
      <c r="AL3" s="189">
        <v>36</v>
      </c>
      <c r="AM3" s="189">
        <v>37</v>
      </c>
      <c r="AN3" s="189">
        <v>38</v>
      </c>
      <c r="AO3" s="189">
        <v>39</v>
      </c>
      <c r="AP3" s="189">
        <v>40</v>
      </c>
      <c r="AQ3" s="189">
        <v>41</v>
      </c>
      <c r="AR3" s="189">
        <v>42</v>
      </c>
      <c r="AS3" s="189">
        <v>43</v>
      </c>
      <c r="AT3" s="189">
        <v>44</v>
      </c>
      <c r="AU3" s="189">
        <v>45</v>
      </c>
      <c r="AV3" s="189">
        <v>46</v>
      </c>
      <c r="AW3" s="189">
        <v>47</v>
      </c>
      <c r="AX3" s="189">
        <v>48</v>
      </c>
      <c r="AY3" s="189">
        <v>49</v>
      </c>
      <c r="AZ3" s="189">
        <v>50</v>
      </c>
      <c r="BA3" s="189">
        <v>51</v>
      </c>
      <c r="BB3" s="189">
        <v>52</v>
      </c>
      <c r="BC3" s="189">
        <v>53</v>
      </c>
      <c r="BD3" s="189">
        <v>54</v>
      </c>
      <c r="BE3" s="189">
        <v>55</v>
      </c>
      <c r="BF3" s="189">
        <v>56</v>
      </c>
      <c r="BG3" s="189">
        <v>57</v>
      </c>
      <c r="BH3" s="189">
        <v>58</v>
      </c>
      <c r="BI3" s="189">
        <v>59</v>
      </c>
      <c r="BJ3" s="189">
        <v>60</v>
      </c>
      <c r="BK3" s="189">
        <v>61</v>
      </c>
      <c r="BL3" s="189">
        <v>62</v>
      </c>
      <c r="BM3" s="189">
        <v>63</v>
      </c>
      <c r="BN3" s="189">
        <v>64</v>
      </c>
      <c r="BO3" s="189">
        <v>65</v>
      </c>
      <c r="BP3" s="189">
        <v>66</v>
      </c>
      <c r="BQ3" s="189">
        <v>67</v>
      </c>
      <c r="BR3" s="189">
        <v>68</v>
      </c>
      <c r="BS3" s="189">
        <v>69</v>
      </c>
      <c r="BT3" s="189">
        <v>70</v>
      </c>
      <c r="BU3" s="189">
        <v>71</v>
      </c>
      <c r="BV3" s="189">
        <v>72</v>
      </c>
      <c r="BW3" s="189">
        <v>73</v>
      </c>
      <c r="BX3" s="189">
        <v>74</v>
      </c>
      <c r="BY3" s="189">
        <v>75</v>
      </c>
      <c r="BZ3" s="189">
        <v>76</v>
      </c>
      <c r="CA3" s="189">
        <v>77</v>
      </c>
      <c r="CB3" s="189">
        <v>78</v>
      </c>
      <c r="CC3" s="189">
        <v>79</v>
      </c>
      <c r="CD3" s="189">
        <v>80</v>
      </c>
      <c r="CE3" s="189">
        <v>81</v>
      </c>
      <c r="CF3" s="189">
        <v>82</v>
      </c>
      <c r="CG3" s="189">
        <v>83</v>
      </c>
      <c r="CH3" s="189">
        <v>84</v>
      </c>
      <c r="CI3" s="189">
        <v>85</v>
      </c>
      <c r="CJ3" s="189">
        <v>86</v>
      </c>
      <c r="CK3" s="189">
        <v>87</v>
      </c>
      <c r="CL3" s="189">
        <v>88</v>
      </c>
      <c r="CM3" s="189">
        <v>89</v>
      </c>
      <c r="CN3" s="189">
        <v>90</v>
      </c>
      <c r="CO3" s="189">
        <v>91</v>
      </c>
      <c r="CP3" s="189">
        <v>92</v>
      </c>
      <c r="CQ3" s="189">
        <v>93</v>
      </c>
      <c r="CR3" s="189">
        <v>94</v>
      </c>
      <c r="CS3" s="189">
        <v>95</v>
      </c>
      <c r="CT3" s="189">
        <v>96</v>
      </c>
      <c r="CU3" s="189">
        <v>97</v>
      </c>
      <c r="CV3" s="189">
        <v>98</v>
      </c>
      <c r="CW3" s="189">
        <v>99</v>
      </c>
      <c r="CX3" s="189">
        <v>100</v>
      </c>
      <c r="CY3" s="189">
        <v>101</v>
      </c>
      <c r="CZ3" s="189">
        <v>102</v>
      </c>
      <c r="DA3" s="189">
        <v>103</v>
      </c>
      <c r="DB3" s="189" t="s">
        <v>2671</v>
      </c>
    </row>
    <row r="4" spans="1:106" s="27" customFormat="1" ht="21" customHeight="1">
      <c r="A4" s="183" t="s">
        <v>737</v>
      </c>
      <c r="B4" s="190">
        <v>7</v>
      </c>
      <c r="C4" s="194">
        <v>7</v>
      </c>
      <c r="D4" s="194">
        <v>7</v>
      </c>
      <c r="E4" s="194">
        <v>5</v>
      </c>
      <c r="F4" s="194">
        <v>7</v>
      </c>
      <c r="G4" s="194">
        <v>4</v>
      </c>
      <c r="H4" s="194">
        <v>9</v>
      </c>
      <c r="I4" s="194">
        <v>5</v>
      </c>
      <c r="J4" s="194">
        <v>2</v>
      </c>
      <c r="K4" s="194">
        <v>3</v>
      </c>
      <c r="L4" s="194">
        <v>4</v>
      </c>
      <c r="M4" s="194">
        <v>5</v>
      </c>
      <c r="N4" s="194">
        <v>9</v>
      </c>
      <c r="O4" s="194">
        <v>8</v>
      </c>
      <c r="P4" s="194">
        <v>12</v>
      </c>
      <c r="Q4" s="194">
        <v>12</v>
      </c>
      <c r="R4" s="194">
        <v>6</v>
      </c>
      <c r="S4" s="194">
        <v>12</v>
      </c>
      <c r="T4" s="194">
        <v>3</v>
      </c>
      <c r="U4" s="194">
        <v>6</v>
      </c>
      <c r="V4" s="194">
        <v>15</v>
      </c>
      <c r="W4" s="194">
        <v>15</v>
      </c>
      <c r="X4" s="194">
        <v>18</v>
      </c>
      <c r="Y4" s="194">
        <v>18</v>
      </c>
      <c r="Z4" s="194">
        <v>17</v>
      </c>
      <c r="AA4" s="194">
        <v>20</v>
      </c>
      <c r="AB4" s="194">
        <v>21</v>
      </c>
      <c r="AC4" s="194">
        <v>25</v>
      </c>
      <c r="AD4" s="194">
        <v>24</v>
      </c>
      <c r="AE4" s="194">
        <v>22</v>
      </c>
      <c r="AF4" s="194">
        <v>21</v>
      </c>
      <c r="AG4" s="194">
        <v>19</v>
      </c>
      <c r="AH4" s="194">
        <v>18</v>
      </c>
      <c r="AI4" s="194">
        <v>35</v>
      </c>
      <c r="AJ4" s="194">
        <v>21</v>
      </c>
      <c r="AK4" s="194">
        <v>24</v>
      </c>
      <c r="AL4" s="194">
        <v>23</v>
      </c>
      <c r="AM4" s="194">
        <v>12</v>
      </c>
      <c r="AN4" s="194">
        <v>26</v>
      </c>
      <c r="AO4" s="194">
        <v>23</v>
      </c>
      <c r="AP4" s="194">
        <v>19</v>
      </c>
      <c r="AQ4" s="194">
        <v>20</v>
      </c>
      <c r="AR4" s="194">
        <v>15</v>
      </c>
      <c r="AS4" s="194">
        <v>17</v>
      </c>
      <c r="AT4" s="194">
        <v>25</v>
      </c>
      <c r="AU4" s="194">
        <v>28</v>
      </c>
      <c r="AV4" s="194">
        <v>23</v>
      </c>
      <c r="AW4" s="194">
        <v>22</v>
      </c>
      <c r="AX4" s="194">
        <v>28</v>
      </c>
      <c r="AY4" s="194">
        <v>23</v>
      </c>
      <c r="AZ4" s="194">
        <v>22</v>
      </c>
      <c r="BA4" s="194">
        <v>20</v>
      </c>
      <c r="BB4" s="194">
        <v>12</v>
      </c>
      <c r="BC4" s="194">
        <v>28</v>
      </c>
      <c r="BD4" s="194">
        <v>26</v>
      </c>
      <c r="BE4" s="194">
        <v>13</v>
      </c>
      <c r="BF4" s="194">
        <v>24</v>
      </c>
      <c r="BG4" s="194">
        <v>17</v>
      </c>
      <c r="BH4" s="194">
        <v>7</v>
      </c>
      <c r="BI4" s="194">
        <v>21</v>
      </c>
      <c r="BJ4" s="194">
        <v>22</v>
      </c>
      <c r="BK4" s="194">
        <v>17</v>
      </c>
      <c r="BL4" s="194">
        <v>9</v>
      </c>
      <c r="BM4" s="194">
        <v>8</v>
      </c>
      <c r="BN4" s="194">
        <v>11</v>
      </c>
      <c r="BO4" s="194">
        <v>9</v>
      </c>
      <c r="BP4" s="194">
        <v>13</v>
      </c>
      <c r="BQ4" s="194">
        <v>7</v>
      </c>
      <c r="BR4" s="194">
        <v>5</v>
      </c>
      <c r="BS4" s="194">
        <v>13</v>
      </c>
      <c r="BT4" s="194">
        <v>15</v>
      </c>
      <c r="BU4" s="194">
        <v>12</v>
      </c>
      <c r="BV4" s="194">
        <v>18</v>
      </c>
      <c r="BW4" s="194">
        <v>12</v>
      </c>
      <c r="BX4" s="194">
        <v>17</v>
      </c>
      <c r="BY4" s="194">
        <v>9</v>
      </c>
      <c r="BZ4" s="194">
        <v>8</v>
      </c>
      <c r="CA4" s="194">
        <v>16</v>
      </c>
      <c r="CB4" s="194">
        <v>3</v>
      </c>
      <c r="CC4" s="194">
        <v>12</v>
      </c>
      <c r="CD4" s="194">
        <v>11</v>
      </c>
      <c r="CE4" s="194">
        <v>13</v>
      </c>
      <c r="CF4" s="194">
        <v>9</v>
      </c>
      <c r="CG4" s="194">
        <v>8</v>
      </c>
      <c r="CH4" s="194">
        <v>5</v>
      </c>
      <c r="CI4" s="194">
        <v>8</v>
      </c>
      <c r="CJ4" s="194">
        <v>5</v>
      </c>
      <c r="CK4" s="194">
        <v>6</v>
      </c>
      <c r="CL4" s="194">
        <v>3</v>
      </c>
      <c r="CM4" s="194">
        <v>6</v>
      </c>
      <c r="CN4" s="194">
        <v>7</v>
      </c>
      <c r="CO4" s="194">
        <v>3</v>
      </c>
      <c r="CP4" s="194">
        <v>0</v>
      </c>
      <c r="CQ4" s="194">
        <v>3</v>
      </c>
      <c r="CR4" s="194">
        <v>1</v>
      </c>
      <c r="CS4" s="194">
        <v>0</v>
      </c>
      <c r="CT4" s="194">
        <v>0</v>
      </c>
      <c r="CU4" s="194">
        <v>1</v>
      </c>
      <c r="CV4" s="194">
        <v>1</v>
      </c>
      <c r="CW4" s="194">
        <v>0</v>
      </c>
      <c r="CX4" s="194">
        <v>0</v>
      </c>
      <c r="CY4" s="194">
        <v>1</v>
      </c>
      <c r="CZ4" s="194">
        <v>0</v>
      </c>
      <c r="DA4" s="194">
        <v>1</v>
      </c>
      <c r="DB4" s="194">
        <v>0</v>
      </c>
    </row>
    <row r="5" spans="1:106" s="26" customFormat="1" ht="21" customHeight="1">
      <c r="A5" s="183" t="s">
        <v>926</v>
      </c>
      <c r="B5" s="190">
        <v>40</v>
      </c>
      <c r="C5" s="194">
        <v>32</v>
      </c>
      <c r="D5" s="194">
        <v>42</v>
      </c>
      <c r="E5" s="194">
        <v>32</v>
      </c>
      <c r="F5" s="194">
        <v>31</v>
      </c>
      <c r="G5" s="194">
        <v>33</v>
      </c>
      <c r="H5" s="194">
        <v>28</v>
      </c>
      <c r="I5" s="194">
        <v>25</v>
      </c>
      <c r="J5" s="194">
        <v>22</v>
      </c>
      <c r="K5" s="194">
        <v>29</v>
      </c>
      <c r="L5" s="194">
        <v>31</v>
      </c>
      <c r="M5" s="194">
        <v>23</v>
      </c>
      <c r="N5" s="194">
        <v>21</v>
      </c>
      <c r="O5" s="194">
        <v>28</v>
      </c>
      <c r="P5" s="194">
        <v>20</v>
      </c>
      <c r="Q5" s="194">
        <v>29</v>
      </c>
      <c r="R5" s="194">
        <v>30</v>
      </c>
      <c r="S5" s="194">
        <v>34</v>
      </c>
      <c r="T5" s="194">
        <v>31</v>
      </c>
      <c r="U5" s="194">
        <v>30</v>
      </c>
      <c r="V5" s="194">
        <v>56</v>
      </c>
      <c r="W5" s="194">
        <v>52</v>
      </c>
      <c r="X5" s="194">
        <v>69</v>
      </c>
      <c r="Y5" s="194">
        <v>59</v>
      </c>
      <c r="Z5" s="194">
        <v>77</v>
      </c>
      <c r="AA5" s="194">
        <v>88</v>
      </c>
      <c r="AB5" s="194">
        <v>90</v>
      </c>
      <c r="AC5" s="194">
        <v>100</v>
      </c>
      <c r="AD5" s="194">
        <v>120</v>
      </c>
      <c r="AE5" s="194">
        <v>92</v>
      </c>
      <c r="AF5" s="194">
        <v>80</v>
      </c>
      <c r="AG5" s="194">
        <v>82</v>
      </c>
      <c r="AH5" s="194">
        <v>96</v>
      </c>
      <c r="AI5" s="194">
        <v>102</v>
      </c>
      <c r="AJ5" s="194">
        <v>88</v>
      </c>
      <c r="AK5" s="194">
        <v>87</v>
      </c>
      <c r="AL5" s="194">
        <v>72</v>
      </c>
      <c r="AM5" s="194">
        <v>82</v>
      </c>
      <c r="AN5" s="194">
        <v>72</v>
      </c>
      <c r="AO5" s="194">
        <v>88</v>
      </c>
      <c r="AP5" s="194">
        <v>81</v>
      </c>
      <c r="AQ5" s="194">
        <v>108</v>
      </c>
      <c r="AR5" s="194">
        <v>83</v>
      </c>
      <c r="AS5" s="194">
        <v>83</v>
      </c>
      <c r="AT5" s="194">
        <v>81</v>
      </c>
      <c r="AU5" s="194">
        <v>76</v>
      </c>
      <c r="AV5" s="194">
        <v>91</v>
      </c>
      <c r="AW5" s="194">
        <v>102</v>
      </c>
      <c r="AX5" s="194">
        <v>91</v>
      </c>
      <c r="AY5" s="194">
        <v>76</v>
      </c>
      <c r="AZ5" s="194">
        <v>89</v>
      </c>
      <c r="BA5" s="194">
        <v>88</v>
      </c>
      <c r="BB5" s="194">
        <v>94</v>
      </c>
      <c r="BC5" s="194">
        <v>88</v>
      </c>
      <c r="BD5" s="194">
        <v>96</v>
      </c>
      <c r="BE5" s="194">
        <v>57</v>
      </c>
      <c r="BF5" s="194">
        <v>72</v>
      </c>
      <c r="BG5" s="194">
        <v>76</v>
      </c>
      <c r="BH5" s="194">
        <v>79</v>
      </c>
      <c r="BI5" s="194">
        <v>73</v>
      </c>
      <c r="BJ5" s="194">
        <v>48</v>
      </c>
      <c r="BK5" s="194">
        <v>51</v>
      </c>
      <c r="BL5" s="194">
        <v>53</v>
      </c>
      <c r="BM5" s="194">
        <v>60</v>
      </c>
      <c r="BN5" s="194">
        <v>50</v>
      </c>
      <c r="BO5" s="194">
        <v>44</v>
      </c>
      <c r="BP5" s="194">
        <v>57</v>
      </c>
      <c r="BQ5" s="194">
        <v>45</v>
      </c>
      <c r="BR5" s="194">
        <v>45</v>
      </c>
      <c r="BS5" s="194">
        <v>59</v>
      </c>
      <c r="BT5" s="194">
        <v>53</v>
      </c>
      <c r="BU5" s="194">
        <v>44</v>
      </c>
      <c r="BV5" s="194">
        <v>51</v>
      </c>
      <c r="BW5" s="194">
        <v>61</v>
      </c>
      <c r="BX5" s="194">
        <v>47</v>
      </c>
      <c r="BY5" s="194">
        <v>35</v>
      </c>
      <c r="BZ5" s="194">
        <v>34</v>
      </c>
      <c r="CA5" s="194">
        <v>45</v>
      </c>
      <c r="CB5" s="194">
        <v>63</v>
      </c>
      <c r="CC5" s="194">
        <v>37</v>
      </c>
      <c r="CD5" s="194">
        <v>54</v>
      </c>
      <c r="CE5" s="194">
        <v>37</v>
      </c>
      <c r="CF5" s="194">
        <v>42</v>
      </c>
      <c r="CG5" s="194">
        <v>40</v>
      </c>
      <c r="CH5" s="194">
        <v>49</v>
      </c>
      <c r="CI5" s="194">
        <v>42</v>
      </c>
      <c r="CJ5" s="194">
        <v>28</v>
      </c>
      <c r="CK5" s="194">
        <v>28</v>
      </c>
      <c r="CL5" s="194">
        <v>24</v>
      </c>
      <c r="CM5" s="194">
        <v>25</v>
      </c>
      <c r="CN5" s="194">
        <v>25</v>
      </c>
      <c r="CO5" s="194">
        <v>17</v>
      </c>
      <c r="CP5" s="194">
        <v>15</v>
      </c>
      <c r="CQ5" s="194">
        <v>18</v>
      </c>
      <c r="CR5" s="194">
        <v>10</v>
      </c>
      <c r="CS5" s="194">
        <v>5</v>
      </c>
      <c r="CT5" s="194">
        <v>5</v>
      </c>
      <c r="CU5" s="194">
        <v>4</v>
      </c>
      <c r="CV5" s="194">
        <v>1</v>
      </c>
      <c r="CW5" s="194">
        <v>1</v>
      </c>
      <c r="CX5" s="194">
        <v>3</v>
      </c>
      <c r="CY5" s="194">
        <v>2</v>
      </c>
      <c r="CZ5" s="194">
        <v>1</v>
      </c>
      <c r="DA5" s="194">
        <v>1</v>
      </c>
      <c r="DB5" s="194">
        <v>1</v>
      </c>
    </row>
    <row r="6" spans="1:106" s="26" customFormat="1" ht="21" customHeight="1">
      <c r="A6" s="183" t="s">
        <v>527</v>
      </c>
      <c r="B6" s="190">
        <v>41</v>
      </c>
      <c r="C6" s="194">
        <v>44</v>
      </c>
      <c r="D6" s="194">
        <v>46</v>
      </c>
      <c r="E6" s="194">
        <v>43</v>
      </c>
      <c r="F6" s="194">
        <v>48</v>
      </c>
      <c r="G6" s="194">
        <v>41</v>
      </c>
      <c r="H6" s="194">
        <v>36</v>
      </c>
      <c r="I6" s="194">
        <v>40</v>
      </c>
      <c r="J6" s="194">
        <v>42</v>
      </c>
      <c r="K6" s="194">
        <v>35</v>
      </c>
      <c r="L6" s="194">
        <v>42</v>
      </c>
      <c r="M6" s="194">
        <v>34</v>
      </c>
      <c r="N6" s="194">
        <v>49</v>
      </c>
      <c r="O6" s="194">
        <v>36</v>
      </c>
      <c r="P6" s="194">
        <v>40</v>
      </c>
      <c r="Q6" s="194">
        <v>28</v>
      </c>
      <c r="R6" s="194">
        <v>24</v>
      </c>
      <c r="S6" s="194">
        <v>35</v>
      </c>
      <c r="T6" s="194">
        <v>41</v>
      </c>
      <c r="U6" s="194">
        <v>46</v>
      </c>
      <c r="V6" s="194">
        <v>45</v>
      </c>
      <c r="W6" s="194">
        <v>51</v>
      </c>
      <c r="X6" s="194">
        <v>65</v>
      </c>
      <c r="Y6" s="194">
        <v>89</v>
      </c>
      <c r="Z6" s="194">
        <v>71</v>
      </c>
      <c r="AA6" s="194">
        <v>77</v>
      </c>
      <c r="AB6" s="194">
        <v>83</v>
      </c>
      <c r="AC6" s="194">
        <v>76</v>
      </c>
      <c r="AD6" s="194">
        <v>81</v>
      </c>
      <c r="AE6" s="194">
        <v>97</v>
      </c>
      <c r="AF6" s="194">
        <v>85</v>
      </c>
      <c r="AG6" s="194">
        <v>96</v>
      </c>
      <c r="AH6" s="194">
        <v>94</v>
      </c>
      <c r="AI6" s="194">
        <v>86</v>
      </c>
      <c r="AJ6" s="194">
        <v>95</v>
      </c>
      <c r="AK6" s="194">
        <v>95</v>
      </c>
      <c r="AL6" s="194">
        <v>89</v>
      </c>
      <c r="AM6" s="194">
        <v>84</v>
      </c>
      <c r="AN6" s="194">
        <v>102</v>
      </c>
      <c r="AO6" s="194">
        <v>86</v>
      </c>
      <c r="AP6" s="194">
        <v>92</v>
      </c>
      <c r="AQ6" s="194">
        <v>93</v>
      </c>
      <c r="AR6" s="194">
        <v>92</v>
      </c>
      <c r="AS6" s="194">
        <v>87</v>
      </c>
      <c r="AT6" s="194">
        <v>97</v>
      </c>
      <c r="AU6" s="194">
        <v>89</v>
      </c>
      <c r="AV6" s="194">
        <v>84</v>
      </c>
      <c r="AW6" s="194">
        <v>81</v>
      </c>
      <c r="AX6" s="194">
        <v>103</v>
      </c>
      <c r="AY6" s="194">
        <v>74</v>
      </c>
      <c r="AZ6" s="194">
        <v>95</v>
      </c>
      <c r="BA6" s="194">
        <v>85</v>
      </c>
      <c r="BB6" s="194">
        <v>101</v>
      </c>
      <c r="BC6" s="194">
        <v>78</v>
      </c>
      <c r="BD6" s="194">
        <v>90</v>
      </c>
      <c r="BE6" s="194">
        <v>62</v>
      </c>
      <c r="BF6" s="194">
        <v>80</v>
      </c>
      <c r="BG6" s="194">
        <v>73</v>
      </c>
      <c r="BH6" s="194">
        <v>64</v>
      </c>
      <c r="BI6" s="194">
        <v>49</v>
      </c>
      <c r="BJ6" s="194">
        <v>69</v>
      </c>
      <c r="BK6" s="194">
        <v>64</v>
      </c>
      <c r="BL6" s="194">
        <v>55</v>
      </c>
      <c r="BM6" s="194">
        <v>53</v>
      </c>
      <c r="BN6" s="194">
        <v>52</v>
      </c>
      <c r="BO6" s="194">
        <v>51</v>
      </c>
      <c r="BP6" s="194">
        <v>44</v>
      </c>
      <c r="BQ6" s="194">
        <v>45</v>
      </c>
      <c r="BR6" s="194">
        <v>52</v>
      </c>
      <c r="BS6" s="194">
        <v>45</v>
      </c>
      <c r="BT6" s="194">
        <v>50</v>
      </c>
      <c r="BU6" s="194">
        <v>44</v>
      </c>
      <c r="BV6" s="194">
        <v>58</v>
      </c>
      <c r="BW6" s="194">
        <v>46</v>
      </c>
      <c r="BX6" s="194">
        <v>48</v>
      </c>
      <c r="BY6" s="194">
        <v>39</v>
      </c>
      <c r="BZ6" s="194">
        <v>31</v>
      </c>
      <c r="CA6" s="194">
        <v>42</v>
      </c>
      <c r="CB6" s="194">
        <v>50</v>
      </c>
      <c r="CC6" s="194">
        <v>44</v>
      </c>
      <c r="CD6" s="194">
        <v>33</v>
      </c>
      <c r="CE6" s="194">
        <v>42</v>
      </c>
      <c r="CF6" s="194">
        <v>33</v>
      </c>
      <c r="CG6" s="194">
        <v>28</v>
      </c>
      <c r="CH6" s="194">
        <v>34</v>
      </c>
      <c r="CI6" s="194">
        <v>35</v>
      </c>
      <c r="CJ6" s="194">
        <v>37</v>
      </c>
      <c r="CK6" s="194">
        <v>22</v>
      </c>
      <c r="CL6" s="194">
        <v>24</v>
      </c>
      <c r="CM6" s="194">
        <v>17</v>
      </c>
      <c r="CN6" s="194">
        <v>21</v>
      </c>
      <c r="CO6" s="194">
        <v>17</v>
      </c>
      <c r="CP6" s="194">
        <v>13</v>
      </c>
      <c r="CQ6" s="194">
        <v>5</v>
      </c>
      <c r="CR6" s="194">
        <v>6</v>
      </c>
      <c r="CS6" s="194">
        <v>10</v>
      </c>
      <c r="CT6" s="194">
        <v>5</v>
      </c>
      <c r="CU6" s="194">
        <v>4</v>
      </c>
      <c r="CV6" s="194">
        <v>3</v>
      </c>
      <c r="CW6" s="194">
        <v>2</v>
      </c>
      <c r="CX6" s="194">
        <v>1</v>
      </c>
      <c r="CY6" s="194">
        <v>0</v>
      </c>
      <c r="CZ6" s="194">
        <v>1</v>
      </c>
      <c r="DA6" s="194">
        <v>0</v>
      </c>
      <c r="DB6" s="194">
        <v>0</v>
      </c>
    </row>
    <row r="7" spans="1:106" s="26" customFormat="1" ht="21" customHeight="1">
      <c r="A7" s="183" t="s">
        <v>133</v>
      </c>
      <c r="B7" s="190">
        <v>37</v>
      </c>
      <c r="C7" s="194">
        <v>20</v>
      </c>
      <c r="D7" s="194">
        <v>31</v>
      </c>
      <c r="E7" s="194">
        <v>16</v>
      </c>
      <c r="F7" s="194">
        <v>15</v>
      </c>
      <c r="G7" s="194">
        <v>27</v>
      </c>
      <c r="H7" s="194">
        <v>23</v>
      </c>
      <c r="I7" s="194">
        <v>20</v>
      </c>
      <c r="J7" s="194">
        <v>21</v>
      </c>
      <c r="K7" s="194">
        <v>18</v>
      </c>
      <c r="L7" s="194">
        <v>27</v>
      </c>
      <c r="M7" s="194">
        <v>21</v>
      </c>
      <c r="N7" s="194">
        <v>32</v>
      </c>
      <c r="O7" s="194">
        <v>21</v>
      </c>
      <c r="P7" s="194">
        <v>21</v>
      </c>
      <c r="Q7" s="194">
        <v>32</v>
      </c>
      <c r="R7" s="194">
        <v>19</v>
      </c>
      <c r="S7" s="194">
        <v>23</v>
      </c>
      <c r="T7" s="194">
        <v>31</v>
      </c>
      <c r="U7" s="194">
        <v>42</v>
      </c>
      <c r="V7" s="194">
        <v>36</v>
      </c>
      <c r="W7" s="194">
        <v>38</v>
      </c>
      <c r="X7" s="194">
        <v>43</v>
      </c>
      <c r="Y7" s="194">
        <v>74</v>
      </c>
      <c r="Z7" s="194">
        <v>78</v>
      </c>
      <c r="AA7" s="194">
        <v>84</v>
      </c>
      <c r="AB7" s="194">
        <v>71</v>
      </c>
      <c r="AC7" s="194">
        <v>85</v>
      </c>
      <c r="AD7" s="194">
        <v>85</v>
      </c>
      <c r="AE7" s="194">
        <v>76</v>
      </c>
      <c r="AF7" s="194">
        <v>72</v>
      </c>
      <c r="AG7" s="194">
        <v>72</v>
      </c>
      <c r="AH7" s="194">
        <v>75</v>
      </c>
      <c r="AI7" s="194">
        <v>82</v>
      </c>
      <c r="AJ7" s="194">
        <v>75</v>
      </c>
      <c r="AK7" s="194">
        <v>73</v>
      </c>
      <c r="AL7" s="194">
        <v>54</v>
      </c>
      <c r="AM7" s="194">
        <v>69</v>
      </c>
      <c r="AN7" s="194">
        <v>68</v>
      </c>
      <c r="AO7" s="194">
        <v>72</v>
      </c>
      <c r="AP7" s="194">
        <v>59</v>
      </c>
      <c r="AQ7" s="194">
        <v>80</v>
      </c>
      <c r="AR7" s="194">
        <v>62</v>
      </c>
      <c r="AS7" s="194">
        <v>70</v>
      </c>
      <c r="AT7" s="194">
        <v>51</v>
      </c>
      <c r="AU7" s="194">
        <v>70</v>
      </c>
      <c r="AV7" s="194">
        <v>57</v>
      </c>
      <c r="AW7" s="194">
        <v>76</v>
      </c>
      <c r="AX7" s="194">
        <v>59</v>
      </c>
      <c r="AY7" s="194">
        <v>70</v>
      </c>
      <c r="AZ7" s="194">
        <v>68</v>
      </c>
      <c r="BA7" s="194">
        <v>62</v>
      </c>
      <c r="BB7" s="194">
        <v>66</v>
      </c>
      <c r="BC7" s="194">
        <v>80</v>
      </c>
      <c r="BD7" s="194">
        <v>75</v>
      </c>
      <c r="BE7" s="194">
        <v>44</v>
      </c>
      <c r="BF7" s="194">
        <v>63</v>
      </c>
      <c r="BG7" s="194">
        <v>51</v>
      </c>
      <c r="BH7" s="194">
        <v>65</v>
      </c>
      <c r="BI7" s="194">
        <v>52</v>
      </c>
      <c r="BJ7" s="194">
        <v>52</v>
      </c>
      <c r="BK7" s="194">
        <v>51</v>
      </c>
      <c r="BL7" s="194">
        <v>42</v>
      </c>
      <c r="BM7" s="194">
        <v>47</v>
      </c>
      <c r="BN7" s="194">
        <v>31</v>
      </c>
      <c r="BO7" s="194">
        <v>42</v>
      </c>
      <c r="BP7" s="194">
        <v>44</v>
      </c>
      <c r="BQ7" s="194">
        <v>45</v>
      </c>
      <c r="BR7" s="194">
        <v>48</v>
      </c>
      <c r="BS7" s="194">
        <v>28</v>
      </c>
      <c r="BT7" s="194">
        <v>48</v>
      </c>
      <c r="BU7" s="194">
        <v>47</v>
      </c>
      <c r="BV7" s="194">
        <v>58</v>
      </c>
      <c r="BW7" s="194">
        <v>37</v>
      </c>
      <c r="BX7" s="194">
        <v>47</v>
      </c>
      <c r="BY7" s="194">
        <v>38</v>
      </c>
      <c r="BZ7" s="194">
        <v>29</v>
      </c>
      <c r="CA7" s="194">
        <v>30</v>
      </c>
      <c r="CB7" s="194">
        <v>21</v>
      </c>
      <c r="CC7" s="194">
        <v>34</v>
      </c>
      <c r="CD7" s="194">
        <v>37</v>
      </c>
      <c r="CE7" s="194">
        <v>42</v>
      </c>
      <c r="CF7" s="194">
        <v>22</v>
      </c>
      <c r="CG7" s="194">
        <v>25</v>
      </c>
      <c r="CH7" s="194">
        <v>27</v>
      </c>
      <c r="CI7" s="194">
        <v>29</v>
      </c>
      <c r="CJ7" s="194">
        <v>27</v>
      </c>
      <c r="CK7" s="194">
        <v>36</v>
      </c>
      <c r="CL7" s="194">
        <v>32</v>
      </c>
      <c r="CM7" s="194">
        <v>28</v>
      </c>
      <c r="CN7" s="194">
        <v>16</v>
      </c>
      <c r="CO7" s="194">
        <v>8</v>
      </c>
      <c r="CP7" s="194">
        <v>18</v>
      </c>
      <c r="CQ7" s="194">
        <v>15</v>
      </c>
      <c r="CR7" s="194">
        <v>10</v>
      </c>
      <c r="CS7" s="194">
        <v>11</v>
      </c>
      <c r="CT7" s="194">
        <v>4</v>
      </c>
      <c r="CU7" s="194">
        <v>2</v>
      </c>
      <c r="CV7" s="194">
        <v>2</v>
      </c>
      <c r="CW7" s="194">
        <v>3</v>
      </c>
      <c r="CX7" s="194">
        <v>1</v>
      </c>
      <c r="CY7" s="194">
        <v>2</v>
      </c>
      <c r="CZ7" s="194">
        <v>1</v>
      </c>
      <c r="DA7" s="194">
        <v>0</v>
      </c>
      <c r="DB7" s="194">
        <v>1</v>
      </c>
    </row>
    <row r="8" spans="1:106" s="26" customFormat="1" ht="21" customHeight="1">
      <c r="A8" s="184" t="s">
        <v>924</v>
      </c>
      <c r="B8" s="191">
        <v>31</v>
      </c>
      <c r="C8" s="195">
        <v>26</v>
      </c>
      <c r="D8" s="195">
        <v>21</v>
      </c>
      <c r="E8" s="195">
        <v>20</v>
      </c>
      <c r="F8" s="195">
        <v>26</v>
      </c>
      <c r="G8" s="195">
        <v>25</v>
      </c>
      <c r="H8" s="195">
        <v>23</v>
      </c>
      <c r="I8" s="195">
        <v>23</v>
      </c>
      <c r="J8" s="195">
        <v>24</v>
      </c>
      <c r="K8" s="195">
        <v>16</v>
      </c>
      <c r="L8" s="195">
        <v>21</v>
      </c>
      <c r="M8" s="195">
        <v>22</v>
      </c>
      <c r="N8" s="195">
        <v>14</v>
      </c>
      <c r="O8" s="195">
        <v>19</v>
      </c>
      <c r="P8" s="195">
        <v>22</v>
      </c>
      <c r="Q8" s="195">
        <v>20</v>
      </c>
      <c r="R8" s="195">
        <v>16</v>
      </c>
      <c r="S8" s="195">
        <v>24</v>
      </c>
      <c r="T8" s="195">
        <v>22</v>
      </c>
      <c r="U8" s="195">
        <v>30</v>
      </c>
      <c r="V8" s="195">
        <v>28</v>
      </c>
      <c r="W8" s="195">
        <v>36</v>
      </c>
      <c r="X8" s="195">
        <v>46</v>
      </c>
      <c r="Y8" s="195">
        <v>62</v>
      </c>
      <c r="Z8" s="195">
        <v>77</v>
      </c>
      <c r="AA8" s="195">
        <v>87</v>
      </c>
      <c r="AB8" s="195">
        <v>92</v>
      </c>
      <c r="AC8" s="195">
        <v>98</v>
      </c>
      <c r="AD8" s="195">
        <v>70</v>
      </c>
      <c r="AE8" s="195">
        <v>97</v>
      </c>
      <c r="AF8" s="195">
        <v>79</v>
      </c>
      <c r="AG8" s="195">
        <v>59</v>
      </c>
      <c r="AH8" s="195">
        <v>71</v>
      </c>
      <c r="AI8" s="195">
        <v>72</v>
      </c>
      <c r="AJ8" s="195">
        <v>72</v>
      </c>
      <c r="AK8" s="195">
        <v>67</v>
      </c>
      <c r="AL8" s="195">
        <v>64</v>
      </c>
      <c r="AM8" s="195">
        <v>74</v>
      </c>
      <c r="AN8" s="195">
        <v>83</v>
      </c>
      <c r="AO8" s="195">
        <v>74</v>
      </c>
      <c r="AP8" s="195">
        <v>78</v>
      </c>
      <c r="AQ8" s="195">
        <v>51</v>
      </c>
      <c r="AR8" s="195">
        <v>70</v>
      </c>
      <c r="AS8" s="195">
        <v>60</v>
      </c>
      <c r="AT8" s="195">
        <v>67</v>
      </c>
      <c r="AU8" s="195">
        <v>67</v>
      </c>
      <c r="AV8" s="195">
        <v>60</v>
      </c>
      <c r="AW8" s="195">
        <v>71</v>
      </c>
      <c r="AX8" s="195">
        <v>54</v>
      </c>
      <c r="AY8" s="195">
        <v>66</v>
      </c>
      <c r="AZ8" s="195">
        <v>68</v>
      </c>
      <c r="BA8" s="195">
        <v>78</v>
      </c>
      <c r="BB8" s="195">
        <v>67</v>
      </c>
      <c r="BC8" s="195">
        <v>57</v>
      </c>
      <c r="BD8" s="195">
        <v>59</v>
      </c>
      <c r="BE8" s="195">
        <v>46</v>
      </c>
      <c r="BF8" s="195">
        <v>67</v>
      </c>
      <c r="BG8" s="195">
        <v>55</v>
      </c>
      <c r="BH8" s="195">
        <v>48</v>
      </c>
      <c r="BI8" s="195">
        <v>48</v>
      </c>
      <c r="BJ8" s="195">
        <v>55</v>
      </c>
      <c r="BK8" s="195">
        <v>58</v>
      </c>
      <c r="BL8" s="195">
        <v>40</v>
      </c>
      <c r="BM8" s="195">
        <v>49</v>
      </c>
      <c r="BN8" s="195">
        <v>28</v>
      </c>
      <c r="BO8" s="195">
        <v>33</v>
      </c>
      <c r="BP8" s="195">
        <v>33</v>
      </c>
      <c r="BQ8" s="195">
        <v>40</v>
      </c>
      <c r="BR8" s="195">
        <v>30</v>
      </c>
      <c r="BS8" s="195">
        <v>26</v>
      </c>
      <c r="BT8" s="195">
        <v>37</v>
      </c>
      <c r="BU8" s="195">
        <v>34</v>
      </c>
      <c r="BV8" s="195">
        <v>36</v>
      </c>
      <c r="BW8" s="195">
        <v>48</v>
      </c>
      <c r="BX8" s="195">
        <v>35</v>
      </c>
      <c r="BY8" s="195">
        <v>27</v>
      </c>
      <c r="BZ8" s="195">
        <v>22</v>
      </c>
      <c r="CA8" s="195">
        <v>38</v>
      </c>
      <c r="CB8" s="195">
        <v>42</v>
      </c>
      <c r="CC8" s="195">
        <v>26</v>
      </c>
      <c r="CD8" s="195">
        <v>30</v>
      </c>
      <c r="CE8" s="195">
        <v>30</v>
      </c>
      <c r="CF8" s="195">
        <v>23</v>
      </c>
      <c r="CG8" s="195">
        <v>22</v>
      </c>
      <c r="CH8" s="195">
        <v>24</v>
      </c>
      <c r="CI8" s="195">
        <v>22</v>
      </c>
      <c r="CJ8" s="195">
        <v>28</v>
      </c>
      <c r="CK8" s="195">
        <v>16</v>
      </c>
      <c r="CL8" s="195">
        <v>16</v>
      </c>
      <c r="CM8" s="195">
        <v>13</v>
      </c>
      <c r="CN8" s="195">
        <v>14</v>
      </c>
      <c r="CO8" s="195">
        <v>9</v>
      </c>
      <c r="CP8" s="195">
        <v>7</v>
      </c>
      <c r="CQ8" s="195">
        <v>9</v>
      </c>
      <c r="CR8" s="195">
        <v>5</v>
      </c>
      <c r="CS8" s="195">
        <v>5</v>
      </c>
      <c r="CT8" s="195">
        <v>3</v>
      </c>
      <c r="CU8" s="195">
        <v>1</v>
      </c>
      <c r="CV8" s="195">
        <v>1</v>
      </c>
      <c r="CW8" s="195">
        <v>0</v>
      </c>
      <c r="CX8" s="195">
        <v>0</v>
      </c>
      <c r="CY8" s="195">
        <v>0</v>
      </c>
      <c r="CZ8" s="195">
        <v>0</v>
      </c>
      <c r="DA8" s="195">
        <v>0</v>
      </c>
      <c r="DB8" s="195">
        <v>0</v>
      </c>
    </row>
    <row r="9" spans="1:106" s="26" customFormat="1" ht="21" customHeight="1">
      <c r="A9" s="183" t="s">
        <v>916</v>
      </c>
      <c r="B9" s="190">
        <v>54</v>
      </c>
      <c r="C9" s="194">
        <v>38</v>
      </c>
      <c r="D9" s="194">
        <v>30</v>
      </c>
      <c r="E9" s="194">
        <v>45</v>
      </c>
      <c r="F9" s="194">
        <v>42</v>
      </c>
      <c r="G9" s="194">
        <v>37</v>
      </c>
      <c r="H9" s="194">
        <v>37</v>
      </c>
      <c r="I9" s="194">
        <v>38</v>
      </c>
      <c r="J9" s="194">
        <v>31</v>
      </c>
      <c r="K9" s="194">
        <v>26</v>
      </c>
      <c r="L9" s="194">
        <v>29</v>
      </c>
      <c r="M9" s="194">
        <v>35</v>
      </c>
      <c r="N9" s="194">
        <v>32</v>
      </c>
      <c r="O9" s="194">
        <v>25</v>
      </c>
      <c r="P9" s="194">
        <v>31</v>
      </c>
      <c r="Q9" s="194">
        <v>30</v>
      </c>
      <c r="R9" s="194">
        <v>27</v>
      </c>
      <c r="S9" s="194">
        <v>31</v>
      </c>
      <c r="T9" s="194">
        <v>27</v>
      </c>
      <c r="U9" s="194">
        <v>34</v>
      </c>
      <c r="V9" s="194">
        <v>37</v>
      </c>
      <c r="W9" s="194">
        <v>34</v>
      </c>
      <c r="X9" s="194">
        <v>63</v>
      </c>
      <c r="Y9" s="194">
        <v>92</v>
      </c>
      <c r="Z9" s="194">
        <v>119</v>
      </c>
      <c r="AA9" s="194">
        <v>126</v>
      </c>
      <c r="AB9" s="194">
        <v>138</v>
      </c>
      <c r="AC9" s="194">
        <v>166</v>
      </c>
      <c r="AD9" s="194">
        <v>139</v>
      </c>
      <c r="AE9" s="194">
        <v>150</v>
      </c>
      <c r="AF9" s="194">
        <v>131</v>
      </c>
      <c r="AG9" s="194">
        <v>141</v>
      </c>
      <c r="AH9" s="194">
        <v>140</v>
      </c>
      <c r="AI9" s="194">
        <v>122</v>
      </c>
      <c r="AJ9" s="194">
        <v>135</v>
      </c>
      <c r="AK9" s="194">
        <v>130</v>
      </c>
      <c r="AL9" s="194">
        <v>106</v>
      </c>
      <c r="AM9" s="194">
        <v>128</v>
      </c>
      <c r="AN9" s="194">
        <v>106</v>
      </c>
      <c r="AO9" s="194">
        <v>135</v>
      </c>
      <c r="AP9" s="194">
        <v>115</v>
      </c>
      <c r="AQ9" s="194">
        <v>107</v>
      </c>
      <c r="AR9" s="194">
        <v>109</v>
      </c>
      <c r="AS9" s="194">
        <v>94</v>
      </c>
      <c r="AT9" s="194">
        <v>82</v>
      </c>
      <c r="AU9" s="194">
        <v>95</v>
      </c>
      <c r="AV9" s="194">
        <v>107</v>
      </c>
      <c r="AW9" s="194">
        <v>105</v>
      </c>
      <c r="AX9" s="194">
        <v>111</v>
      </c>
      <c r="AY9" s="194">
        <v>115</v>
      </c>
      <c r="AZ9" s="194">
        <v>97</v>
      </c>
      <c r="BA9" s="194">
        <v>85</v>
      </c>
      <c r="BB9" s="194">
        <v>114</v>
      </c>
      <c r="BC9" s="194">
        <v>91</v>
      </c>
      <c r="BD9" s="194">
        <v>79</v>
      </c>
      <c r="BE9" s="194">
        <v>54</v>
      </c>
      <c r="BF9" s="194">
        <v>79</v>
      </c>
      <c r="BG9" s="194">
        <v>64</v>
      </c>
      <c r="BH9" s="194">
        <v>72</v>
      </c>
      <c r="BI9" s="194">
        <v>61</v>
      </c>
      <c r="BJ9" s="194">
        <v>65</v>
      </c>
      <c r="BK9" s="194">
        <v>55</v>
      </c>
      <c r="BL9" s="194">
        <v>68</v>
      </c>
      <c r="BM9" s="194">
        <v>54</v>
      </c>
      <c r="BN9" s="194">
        <v>50</v>
      </c>
      <c r="BO9" s="194">
        <v>50</v>
      </c>
      <c r="BP9" s="194">
        <v>63</v>
      </c>
      <c r="BQ9" s="194">
        <v>48</v>
      </c>
      <c r="BR9" s="194">
        <v>53</v>
      </c>
      <c r="BS9" s="194">
        <v>45</v>
      </c>
      <c r="BT9" s="194">
        <v>33</v>
      </c>
      <c r="BU9" s="194">
        <v>66</v>
      </c>
      <c r="BV9" s="194">
        <v>66</v>
      </c>
      <c r="BW9" s="194">
        <v>60</v>
      </c>
      <c r="BX9" s="194">
        <v>57</v>
      </c>
      <c r="BY9" s="194">
        <v>29</v>
      </c>
      <c r="BZ9" s="194">
        <v>38</v>
      </c>
      <c r="CA9" s="194">
        <v>45</v>
      </c>
      <c r="CB9" s="194">
        <v>44</v>
      </c>
      <c r="CC9" s="194">
        <v>26</v>
      </c>
      <c r="CD9" s="194">
        <v>38</v>
      </c>
      <c r="CE9" s="194">
        <v>32</v>
      </c>
      <c r="CF9" s="194">
        <v>26</v>
      </c>
      <c r="CG9" s="194">
        <v>27</v>
      </c>
      <c r="CH9" s="194">
        <v>32</v>
      </c>
      <c r="CI9" s="194">
        <v>22</v>
      </c>
      <c r="CJ9" s="194">
        <v>24</v>
      </c>
      <c r="CK9" s="194">
        <v>25</v>
      </c>
      <c r="CL9" s="194">
        <v>23</v>
      </c>
      <c r="CM9" s="194">
        <v>13</v>
      </c>
      <c r="CN9" s="194">
        <v>21</v>
      </c>
      <c r="CO9" s="194">
        <v>27</v>
      </c>
      <c r="CP9" s="194">
        <v>15</v>
      </c>
      <c r="CQ9" s="194">
        <v>10</v>
      </c>
      <c r="CR9" s="194">
        <v>8</v>
      </c>
      <c r="CS9" s="194">
        <v>7</v>
      </c>
      <c r="CT9" s="194">
        <v>4</v>
      </c>
      <c r="CU9" s="194">
        <v>4</v>
      </c>
      <c r="CV9" s="194">
        <v>1</v>
      </c>
      <c r="CW9" s="194">
        <v>0</v>
      </c>
      <c r="CX9" s="194">
        <v>1</v>
      </c>
      <c r="CY9" s="194">
        <v>2</v>
      </c>
      <c r="CZ9" s="194">
        <v>2</v>
      </c>
      <c r="DA9" s="194">
        <v>0</v>
      </c>
      <c r="DB9" s="194">
        <v>0</v>
      </c>
    </row>
    <row r="10" spans="1:106" s="27" customFormat="1" ht="21" customHeight="1">
      <c r="A10" s="183" t="s">
        <v>911</v>
      </c>
      <c r="B10" s="190">
        <v>31</v>
      </c>
      <c r="C10" s="194">
        <v>29</v>
      </c>
      <c r="D10" s="194">
        <v>22</v>
      </c>
      <c r="E10" s="194">
        <v>34</v>
      </c>
      <c r="F10" s="194">
        <v>29</v>
      </c>
      <c r="G10" s="194">
        <v>25</v>
      </c>
      <c r="H10" s="194">
        <v>32</v>
      </c>
      <c r="I10" s="194">
        <v>40</v>
      </c>
      <c r="J10" s="194">
        <v>25</v>
      </c>
      <c r="K10" s="194">
        <v>21</v>
      </c>
      <c r="L10" s="194">
        <v>29</v>
      </c>
      <c r="M10" s="194">
        <v>19</v>
      </c>
      <c r="N10" s="194">
        <v>28</v>
      </c>
      <c r="O10" s="194">
        <v>26</v>
      </c>
      <c r="P10" s="194">
        <v>25</v>
      </c>
      <c r="Q10" s="194">
        <v>16</v>
      </c>
      <c r="R10" s="194">
        <v>24</v>
      </c>
      <c r="S10" s="194">
        <v>25</v>
      </c>
      <c r="T10" s="194">
        <v>22</v>
      </c>
      <c r="U10" s="194">
        <v>31</v>
      </c>
      <c r="V10" s="194">
        <v>43</v>
      </c>
      <c r="W10" s="194">
        <v>36</v>
      </c>
      <c r="X10" s="194">
        <v>55</v>
      </c>
      <c r="Y10" s="194">
        <v>77</v>
      </c>
      <c r="Z10" s="194">
        <v>92</v>
      </c>
      <c r="AA10" s="194">
        <v>125</v>
      </c>
      <c r="AB10" s="194">
        <v>100</v>
      </c>
      <c r="AC10" s="194">
        <v>126</v>
      </c>
      <c r="AD10" s="194">
        <v>108</v>
      </c>
      <c r="AE10" s="194">
        <v>102</v>
      </c>
      <c r="AF10" s="194">
        <v>115</v>
      </c>
      <c r="AG10" s="194">
        <v>102</v>
      </c>
      <c r="AH10" s="194">
        <v>101</v>
      </c>
      <c r="AI10" s="194">
        <v>108</v>
      </c>
      <c r="AJ10" s="194">
        <v>100</v>
      </c>
      <c r="AK10" s="194">
        <v>96</v>
      </c>
      <c r="AL10" s="194">
        <v>90</v>
      </c>
      <c r="AM10" s="194">
        <v>94</v>
      </c>
      <c r="AN10" s="194">
        <v>88</v>
      </c>
      <c r="AO10" s="194">
        <v>99</v>
      </c>
      <c r="AP10" s="194">
        <v>83</v>
      </c>
      <c r="AQ10" s="194">
        <v>91</v>
      </c>
      <c r="AR10" s="194">
        <v>80</v>
      </c>
      <c r="AS10" s="194">
        <v>83</v>
      </c>
      <c r="AT10" s="194">
        <v>72</v>
      </c>
      <c r="AU10" s="194">
        <v>100</v>
      </c>
      <c r="AV10" s="194">
        <v>100</v>
      </c>
      <c r="AW10" s="194">
        <v>102</v>
      </c>
      <c r="AX10" s="194">
        <v>98</v>
      </c>
      <c r="AY10" s="194">
        <v>83</v>
      </c>
      <c r="AZ10" s="194">
        <v>100</v>
      </c>
      <c r="BA10" s="194">
        <v>74</v>
      </c>
      <c r="BB10" s="194">
        <v>70</v>
      </c>
      <c r="BC10" s="194">
        <v>62</v>
      </c>
      <c r="BD10" s="194">
        <v>72</v>
      </c>
      <c r="BE10" s="194">
        <v>43</v>
      </c>
      <c r="BF10" s="194">
        <v>57</v>
      </c>
      <c r="BG10" s="194">
        <v>60</v>
      </c>
      <c r="BH10" s="194">
        <v>48</v>
      </c>
      <c r="BI10" s="194">
        <v>56</v>
      </c>
      <c r="BJ10" s="194">
        <v>51</v>
      </c>
      <c r="BK10" s="194">
        <v>42</v>
      </c>
      <c r="BL10" s="194">
        <v>38</v>
      </c>
      <c r="BM10" s="194">
        <v>40</v>
      </c>
      <c r="BN10" s="194">
        <v>38</v>
      </c>
      <c r="BO10" s="194">
        <v>42</v>
      </c>
      <c r="BP10" s="194">
        <v>43</v>
      </c>
      <c r="BQ10" s="194">
        <v>44</v>
      </c>
      <c r="BR10" s="194">
        <v>37</v>
      </c>
      <c r="BS10" s="194">
        <v>43</v>
      </c>
      <c r="BT10" s="194">
        <v>54</v>
      </c>
      <c r="BU10" s="194">
        <v>59</v>
      </c>
      <c r="BV10" s="194">
        <v>45</v>
      </c>
      <c r="BW10" s="194">
        <v>69</v>
      </c>
      <c r="BX10" s="194">
        <v>67</v>
      </c>
      <c r="BY10" s="194">
        <v>53</v>
      </c>
      <c r="BZ10" s="194">
        <v>39</v>
      </c>
      <c r="CA10" s="194">
        <v>39</v>
      </c>
      <c r="CB10" s="194">
        <v>42</v>
      </c>
      <c r="CC10" s="194">
        <v>35</v>
      </c>
      <c r="CD10" s="194">
        <v>45</v>
      </c>
      <c r="CE10" s="194">
        <v>22</v>
      </c>
      <c r="CF10" s="194">
        <v>26</v>
      </c>
      <c r="CG10" s="194">
        <v>24</v>
      </c>
      <c r="CH10" s="194">
        <v>34</v>
      </c>
      <c r="CI10" s="194">
        <v>30</v>
      </c>
      <c r="CJ10" s="194">
        <v>27</v>
      </c>
      <c r="CK10" s="194">
        <v>20</v>
      </c>
      <c r="CL10" s="194">
        <v>18</v>
      </c>
      <c r="CM10" s="194">
        <v>17</v>
      </c>
      <c r="CN10" s="194">
        <v>11</v>
      </c>
      <c r="CO10" s="194">
        <v>16</v>
      </c>
      <c r="CP10" s="194">
        <v>9</v>
      </c>
      <c r="CQ10" s="194">
        <v>4</v>
      </c>
      <c r="CR10" s="194">
        <v>2</v>
      </c>
      <c r="CS10" s="194">
        <v>3</v>
      </c>
      <c r="CT10" s="194">
        <v>2</v>
      </c>
      <c r="CU10" s="194">
        <v>2</v>
      </c>
      <c r="CV10" s="194">
        <v>2</v>
      </c>
      <c r="CW10" s="194">
        <v>0</v>
      </c>
      <c r="CX10" s="194">
        <v>2</v>
      </c>
      <c r="CY10" s="194">
        <v>0</v>
      </c>
      <c r="CZ10" s="194">
        <v>1</v>
      </c>
      <c r="DA10" s="194">
        <v>0</v>
      </c>
      <c r="DB10" s="194">
        <v>2</v>
      </c>
    </row>
    <row r="11" spans="1:106" s="26" customFormat="1" ht="21" customHeight="1">
      <c r="A11" s="183" t="s">
        <v>910</v>
      </c>
      <c r="B11" s="190">
        <v>21</v>
      </c>
      <c r="C11" s="194">
        <v>14</v>
      </c>
      <c r="D11" s="194">
        <v>15</v>
      </c>
      <c r="E11" s="194">
        <v>13</v>
      </c>
      <c r="F11" s="194">
        <v>14</v>
      </c>
      <c r="G11" s="194">
        <v>15</v>
      </c>
      <c r="H11" s="194">
        <v>16</v>
      </c>
      <c r="I11" s="194">
        <v>12</v>
      </c>
      <c r="J11" s="194">
        <v>17</v>
      </c>
      <c r="K11" s="194">
        <v>12</v>
      </c>
      <c r="L11" s="194">
        <v>10</v>
      </c>
      <c r="M11" s="194">
        <v>20</v>
      </c>
      <c r="N11" s="194">
        <v>12</v>
      </c>
      <c r="O11" s="194">
        <v>10</v>
      </c>
      <c r="P11" s="194">
        <v>6</v>
      </c>
      <c r="Q11" s="194">
        <v>21</v>
      </c>
      <c r="R11" s="194">
        <v>8</v>
      </c>
      <c r="S11" s="194">
        <v>18</v>
      </c>
      <c r="T11" s="194">
        <v>17</v>
      </c>
      <c r="U11" s="194">
        <v>16</v>
      </c>
      <c r="V11" s="194">
        <v>24</v>
      </c>
      <c r="W11" s="194">
        <v>23</v>
      </c>
      <c r="X11" s="194">
        <v>28</v>
      </c>
      <c r="Y11" s="194">
        <v>42</v>
      </c>
      <c r="Z11" s="194">
        <v>54</v>
      </c>
      <c r="AA11" s="194">
        <v>55</v>
      </c>
      <c r="AB11" s="194">
        <v>55</v>
      </c>
      <c r="AC11" s="194">
        <v>73</v>
      </c>
      <c r="AD11" s="194">
        <v>63</v>
      </c>
      <c r="AE11" s="194">
        <v>53</v>
      </c>
      <c r="AF11" s="194">
        <v>55</v>
      </c>
      <c r="AG11" s="194">
        <v>65</v>
      </c>
      <c r="AH11" s="194">
        <v>51</v>
      </c>
      <c r="AI11" s="194">
        <v>57</v>
      </c>
      <c r="AJ11" s="194">
        <v>56</v>
      </c>
      <c r="AK11" s="194">
        <v>44</v>
      </c>
      <c r="AL11" s="194">
        <v>63</v>
      </c>
      <c r="AM11" s="194">
        <v>54</v>
      </c>
      <c r="AN11" s="194">
        <v>49</v>
      </c>
      <c r="AO11" s="194">
        <v>45</v>
      </c>
      <c r="AP11" s="194">
        <v>35</v>
      </c>
      <c r="AQ11" s="194">
        <v>43</v>
      </c>
      <c r="AR11" s="194">
        <v>44</v>
      </c>
      <c r="AS11" s="194">
        <v>44</v>
      </c>
      <c r="AT11" s="194">
        <v>64</v>
      </c>
      <c r="AU11" s="194">
        <v>45</v>
      </c>
      <c r="AV11" s="194">
        <v>45</v>
      </c>
      <c r="AW11" s="194">
        <v>64</v>
      </c>
      <c r="AX11" s="194">
        <v>55</v>
      </c>
      <c r="AY11" s="194">
        <v>53</v>
      </c>
      <c r="AZ11" s="194">
        <v>46</v>
      </c>
      <c r="BA11" s="194">
        <v>46</v>
      </c>
      <c r="BB11" s="194">
        <v>54</v>
      </c>
      <c r="BC11" s="194">
        <v>46</v>
      </c>
      <c r="BD11" s="194">
        <v>42</v>
      </c>
      <c r="BE11" s="194">
        <v>28</v>
      </c>
      <c r="BF11" s="194">
        <v>46</v>
      </c>
      <c r="BG11" s="194">
        <v>23</v>
      </c>
      <c r="BH11" s="194">
        <v>34</v>
      </c>
      <c r="BI11" s="194">
        <v>28</v>
      </c>
      <c r="BJ11" s="194">
        <v>22</v>
      </c>
      <c r="BK11" s="194">
        <v>34</v>
      </c>
      <c r="BL11" s="194">
        <v>31</v>
      </c>
      <c r="BM11" s="194">
        <v>30</v>
      </c>
      <c r="BN11" s="194">
        <v>21</v>
      </c>
      <c r="BO11" s="194">
        <v>21</v>
      </c>
      <c r="BP11" s="194">
        <v>22</v>
      </c>
      <c r="BQ11" s="194">
        <v>20</v>
      </c>
      <c r="BR11" s="194">
        <v>23</v>
      </c>
      <c r="BS11" s="194">
        <v>23</v>
      </c>
      <c r="BT11" s="194">
        <v>30</v>
      </c>
      <c r="BU11" s="194">
        <v>24</v>
      </c>
      <c r="BV11" s="194">
        <v>33</v>
      </c>
      <c r="BW11" s="194">
        <v>33</v>
      </c>
      <c r="BX11" s="194">
        <v>42</v>
      </c>
      <c r="BY11" s="194">
        <v>23</v>
      </c>
      <c r="BZ11" s="194">
        <v>18</v>
      </c>
      <c r="CA11" s="194">
        <v>24</v>
      </c>
      <c r="CB11" s="194">
        <v>31</v>
      </c>
      <c r="CC11" s="194">
        <v>25</v>
      </c>
      <c r="CD11" s="194">
        <v>34</v>
      </c>
      <c r="CE11" s="194">
        <v>28</v>
      </c>
      <c r="CF11" s="194">
        <v>19</v>
      </c>
      <c r="CG11" s="194">
        <v>21</v>
      </c>
      <c r="CH11" s="194">
        <v>26</v>
      </c>
      <c r="CI11" s="194">
        <v>17</v>
      </c>
      <c r="CJ11" s="194">
        <v>23</v>
      </c>
      <c r="CK11" s="194">
        <v>9</v>
      </c>
      <c r="CL11" s="194">
        <v>15</v>
      </c>
      <c r="CM11" s="194">
        <v>17</v>
      </c>
      <c r="CN11" s="194">
        <v>6</v>
      </c>
      <c r="CO11" s="194">
        <v>8</v>
      </c>
      <c r="CP11" s="194">
        <v>11</v>
      </c>
      <c r="CQ11" s="194">
        <v>7</v>
      </c>
      <c r="CR11" s="194">
        <v>5</v>
      </c>
      <c r="CS11" s="194">
        <v>3</v>
      </c>
      <c r="CT11" s="194">
        <v>3</v>
      </c>
      <c r="CU11" s="194">
        <v>2</v>
      </c>
      <c r="CV11" s="194">
        <v>0</v>
      </c>
      <c r="CW11" s="194">
        <v>2</v>
      </c>
      <c r="CX11" s="194">
        <v>0</v>
      </c>
      <c r="CY11" s="194">
        <v>0</v>
      </c>
      <c r="CZ11" s="194">
        <v>0</v>
      </c>
      <c r="DA11" s="194">
        <v>0</v>
      </c>
      <c r="DB11" s="194">
        <v>0</v>
      </c>
    </row>
    <row r="12" spans="1:106" s="26" customFormat="1" ht="21" customHeight="1">
      <c r="A12" s="183" t="s">
        <v>907</v>
      </c>
      <c r="B12" s="190">
        <v>26</v>
      </c>
      <c r="C12" s="194">
        <v>11</v>
      </c>
      <c r="D12" s="194">
        <v>20</v>
      </c>
      <c r="E12" s="194">
        <v>12</v>
      </c>
      <c r="F12" s="194">
        <v>30</v>
      </c>
      <c r="G12" s="194">
        <v>25</v>
      </c>
      <c r="H12" s="194">
        <v>21</v>
      </c>
      <c r="I12" s="194">
        <v>19</v>
      </c>
      <c r="J12" s="194">
        <v>20</v>
      </c>
      <c r="K12" s="194">
        <v>19</v>
      </c>
      <c r="L12" s="194">
        <v>15</v>
      </c>
      <c r="M12" s="194">
        <v>10</v>
      </c>
      <c r="N12" s="194">
        <v>17</v>
      </c>
      <c r="O12" s="194">
        <v>11</v>
      </c>
      <c r="P12" s="194">
        <v>15</v>
      </c>
      <c r="Q12" s="194">
        <v>29</v>
      </c>
      <c r="R12" s="194">
        <v>18</v>
      </c>
      <c r="S12" s="194">
        <v>16</v>
      </c>
      <c r="T12" s="194">
        <v>16</v>
      </c>
      <c r="U12" s="194">
        <v>22</v>
      </c>
      <c r="V12" s="194">
        <v>22</v>
      </c>
      <c r="W12" s="194">
        <v>24</v>
      </c>
      <c r="X12" s="194">
        <v>33</v>
      </c>
      <c r="Y12" s="194">
        <v>45</v>
      </c>
      <c r="Z12" s="194">
        <v>54</v>
      </c>
      <c r="AA12" s="194">
        <v>50</v>
      </c>
      <c r="AB12" s="194">
        <v>68</v>
      </c>
      <c r="AC12" s="194">
        <v>71</v>
      </c>
      <c r="AD12" s="194">
        <v>51</v>
      </c>
      <c r="AE12" s="194">
        <v>66</v>
      </c>
      <c r="AF12" s="194">
        <v>66</v>
      </c>
      <c r="AG12" s="194">
        <v>39</v>
      </c>
      <c r="AH12" s="194">
        <v>56</v>
      </c>
      <c r="AI12" s="194">
        <v>62</v>
      </c>
      <c r="AJ12" s="194">
        <v>42</v>
      </c>
      <c r="AK12" s="194">
        <v>59</v>
      </c>
      <c r="AL12" s="194">
        <v>49</v>
      </c>
      <c r="AM12" s="194">
        <v>60</v>
      </c>
      <c r="AN12" s="194">
        <v>48</v>
      </c>
      <c r="AO12" s="194">
        <v>57</v>
      </c>
      <c r="AP12" s="194">
        <v>72</v>
      </c>
      <c r="AQ12" s="194">
        <v>59</v>
      </c>
      <c r="AR12" s="194">
        <v>51</v>
      </c>
      <c r="AS12" s="194">
        <v>63</v>
      </c>
      <c r="AT12" s="194">
        <v>52</v>
      </c>
      <c r="AU12" s="194">
        <v>56</v>
      </c>
      <c r="AV12" s="194">
        <v>48</v>
      </c>
      <c r="AW12" s="194">
        <v>52</v>
      </c>
      <c r="AX12" s="194">
        <v>67</v>
      </c>
      <c r="AY12" s="194">
        <v>59</v>
      </c>
      <c r="AZ12" s="194">
        <v>47</v>
      </c>
      <c r="BA12" s="194">
        <v>43</v>
      </c>
      <c r="BB12" s="194">
        <v>53</v>
      </c>
      <c r="BC12" s="194">
        <v>38</v>
      </c>
      <c r="BD12" s="194">
        <v>40</v>
      </c>
      <c r="BE12" s="194">
        <v>34</v>
      </c>
      <c r="BF12" s="194">
        <v>45</v>
      </c>
      <c r="BG12" s="194">
        <v>36</v>
      </c>
      <c r="BH12" s="194">
        <v>49</v>
      </c>
      <c r="BI12" s="194">
        <v>35</v>
      </c>
      <c r="BJ12" s="194">
        <v>32</v>
      </c>
      <c r="BK12" s="194">
        <v>27</v>
      </c>
      <c r="BL12" s="194">
        <v>29</v>
      </c>
      <c r="BM12" s="194">
        <v>34</v>
      </c>
      <c r="BN12" s="194">
        <v>26</v>
      </c>
      <c r="BO12" s="194">
        <v>44</v>
      </c>
      <c r="BP12" s="194">
        <v>17</v>
      </c>
      <c r="BQ12" s="194">
        <v>32</v>
      </c>
      <c r="BR12" s="194">
        <v>40</v>
      </c>
      <c r="BS12" s="194">
        <v>30</v>
      </c>
      <c r="BT12" s="194">
        <v>42</v>
      </c>
      <c r="BU12" s="194">
        <v>33</v>
      </c>
      <c r="BV12" s="194">
        <v>35</v>
      </c>
      <c r="BW12" s="194">
        <v>38</v>
      </c>
      <c r="BX12" s="194">
        <v>43</v>
      </c>
      <c r="BY12" s="194">
        <v>34</v>
      </c>
      <c r="BZ12" s="194">
        <v>21</v>
      </c>
      <c r="CA12" s="194">
        <v>26</v>
      </c>
      <c r="CB12" s="194">
        <v>32</v>
      </c>
      <c r="CC12" s="194">
        <v>44</v>
      </c>
      <c r="CD12" s="194">
        <v>33</v>
      </c>
      <c r="CE12" s="194">
        <v>26</v>
      </c>
      <c r="CF12" s="194">
        <v>22</v>
      </c>
      <c r="CG12" s="194">
        <v>24</v>
      </c>
      <c r="CH12" s="194">
        <v>21</v>
      </c>
      <c r="CI12" s="194">
        <v>23</v>
      </c>
      <c r="CJ12" s="194">
        <v>14</v>
      </c>
      <c r="CK12" s="194">
        <v>10</v>
      </c>
      <c r="CL12" s="194">
        <v>9</v>
      </c>
      <c r="CM12" s="194">
        <v>17</v>
      </c>
      <c r="CN12" s="194">
        <v>13</v>
      </c>
      <c r="CO12" s="194">
        <v>11</v>
      </c>
      <c r="CP12" s="194">
        <v>7</v>
      </c>
      <c r="CQ12" s="194">
        <v>6</v>
      </c>
      <c r="CR12" s="194">
        <v>3</v>
      </c>
      <c r="CS12" s="194">
        <v>2</v>
      </c>
      <c r="CT12" s="194">
        <v>3</v>
      </c>
      <c r="CU12" s="194">
        <v>1</v>
      </c>
      <c r="CV12" s="194">
        <v>2</v>
      </c>
      <c r="CW12" s="194">
        <v>0</v>
      </c>
      <c r="CX12" s="194">
        <v>0</v>
      </c>
      <c r="CY12" s="194">
        <v>0</v>
      </c>
      <c r="CZ12" s="194">
        <v>0</v>
      </c>
      <c r="DA12" s="194">
        <v>0</v>
      </c>
      <c r="DB12" s="194">
        <v>1</v>
      </c>
    </row>
    <row r="13" spans="1:106" s="26" customFormat="1" ht="21" customHeight="1">
      <c r="A13" s="183" t="s">
        <v>906</v>
      </c>
      <c r="B13" s="190">
        <v>28</v>
      </c>
      <c r="C13" s="194">
        <v>23</v>
      </c>
      <c r="D13" s="194">
        <v>23</v>
      </c>
      <c r="E13" s="194">
        <v>22</v>
      </c>
      <c r="F13" s="194">
        <v>27</v>
      </c>
      <c r="G13" s="194">
        <v>33</v>
      </c>
      <c r="H13" s="194">
        <v>19</v>
      </c>
      <c r="I13" s="194">
        <v>28</v>
      </c>
      <c r="J13" s="194">
        <v>32</v>
      </c>
      <c r="K13" s="194">
        <v>13</v>
      </c>
      <c r="L13" s="194">
        <v>22</v>
      </c>
      <c r="M13" s="194">
        <v>19</v>
      </c>
      <c r="N13" s="194">
        <v>24</v>
      </c>
      <c r="O13" s="194">
        <v>20</v>
      </c>
      <c r="P13" s="194">
        <v>9</v>
      </c>
      <c r="Q13" s="194">
        <v>14</v>
      </c>
      <c r="R13" s="194">
        <v>19</v>
      </c>
      <c r="S13" s="194">
        <v>12</v>
      </c>
      <c r="T13" s="194">
        <v>14</v>
      </c>
      <c r="U13" s="194">
        <v>17</v>
      </c>
      <c r="V13" s="194">
        <v>21</v>
      </c>
      <c r="W13" s="194">
        <v>28</v>
      </c>
      <c r="X13" s="194">
        <v>43</v>
      </c>
      <c r="Y13" s="194">
        <v>48</v>
      </c>
      <c r="Z13" s="194">
        <v>53</v>
      </c>
      <c r="AA13" s="194">
        <v>52</v>
      </c>
      <c r="AB13" s="194">
        <v>63</v>
      </c>
      <c r="AC13" s="194">
        <v>63</v>
      </c>
      <c r="AD13" s="194">
        <v>60</v>
      </c>
      <c r="AE13" s="194">
        <v>69</v>
      </c>
      <c r="AF13" s="194">
        <v>43</v>
      </c>
      <c r="AG13" s="194">
        <v>72</v>
      </c>
      <c r="AH13" s="194">
        <v>58</v>
      </c>
      <c r="AI13" s="194">
        <v>59</v>
      </c>
      <c r="AJ13" s="194">
        <v>55</v>
      </c>
      <c r="AK13" s="194">
        <v>56</v>
      </c>
      <c r="AL13" s="194">
        <v>59</v>
      </c>
      <c r="AM13" s="194">
        <v>52</v>
      </c>
      <c r="AN13" s="194">
        <v>71</v>
      </c>
      <c r="AO13" s="194">
        <v>64</v>
      </c>
      <c r="AP13" s="194">
        <v>75</v>
      </c>
      <c r="AQ13" s="194">
        <v>55</v>
      </c>
      <c r="AR13" s="194">
        <v>56</v>
      </c>
      <c r="AS13" s="194">
        <v>58</v>
      </c>
      <c r="AT13" s="194">
        <v>67</v>
      </c>
      <c r="AU13" s="194">
        <v>55</v>
      </c>
      <c r="AV13" s="194">
        <v>71</v>
      </c>
      <c r="AW13" s="194">
        <v>64</v>
      </c>
      <c r="AX13" s="194">
        <v>59</v>
      </c>
      <c r="AY13" s="194">
        <v>59</v>
      </c>
      <c r="AZ13" s="194">
        <v>55</v>
      </c>
      <c r="BA13" s="194">
        <v>42</v>
      </c>
      <c r="BB13" s="194">
        <v>35</v>
      </c>
      <c r="BC13" s="194">
        <v>48</v>
      </c>
      <c r="BD13" s="194">
        <v>50</v>
      </c>
      <c r="BE13" s="194">
        <v>31</v>
      </c>
      <c r="BF13" s="194">
        <v>55</v>
      </c>
      <c r="BG13" s="194">
        <v>40</v>
      </c>
      <c r="BH13" s="194">
        <v>33</v>
      </c>
      <c r="BI13" s="194">
        <v>46</v>
      </c>
      <c r="BJ13" s="194">
        <v>34</v>
      </c>
      <c r="BK13" s="194">
        <v>54</v>
      </c>
      <c r="BL13" s="194">
        <v>38</v>
      </c>
      <c r="BM13" s="194">
        <v>57</v>
      </c>
      <c r="BN13" s="194">
        <v>19</v>
      </c>
      <c r="BO13" s="194">
        <v>27</v>
      </c>
      <c r="BP13" s="194">
        <v>41</v>
      </c>
      <c r="BQ13" s="194">
        <v>29</v>
      </c>
      <c r="BR13" s="194">
        <v>29</v>
      </c>
      <c r="BS13" s="194">
        <v>42</v>
      </c>
      <c r="BT13" s="194">
        <v>45</v>
      </c>
      <c r="BU13" s="194">
        <v>42</v>
      </c>
      <c r="BV13" s="194">
        <v>36</v>
      </c>
      <c r="BW13" s="194">
        <v>39</v>
      </c>
      <c r="BX13" s="194">
        <v>39</v>
      </c>
      <c r="BY13" s="194">
        <v>31</v>
      </c>
      <c r="BZ13" s="194">
        <v>24</v>
      </c>
      <c r="CA13" s="194">
        <v>28</v>
      </c>
      <c r="CB13" s="194">
        <v>27</v>
      </c>
      <c r="CC13" s="194">
        <v>27</v>
      </c>
      <c r="CD13" s="194">
        <v>20</v>
      </c>
      <c r="CE13" s="194">
        <v>20</v>
      </c>
      <c r="CF13" s="194">
        <v>27</v>
      </c>
      <c r="CG13" s="194">
        <v>24</v>
      </c>
      <c r="CH13" s="194">
        <v>29</v>
      </c>
      <c r="CI13" s="194">
        <v>22</v>
      </c>
      <c r="CJ13" s="194">
        <v>24</v>
      </c>
      <c r="CK13" s="194">
        <v>14</v>
      </c>
      <c r="CL13" s="194">
        <v>12</v>
      </c>
      <c r="CM13" s="194">
        <v>13</v>
      </c>
      <c r="CN13" s="194">
        <v>11</v>
      </c>
      <c r="CO13" s="194">
        <v>2</v>
      </c>
      <c r="CP13" s="194">
        <v>7</v>
      </c>
      <c r="CQ13" s="194">
        <v>8</v>
      </c>
      <c r="CR13" s="194">
        <v>10</v>
      </c>
      <c r="CS13" s="194">
        <v>5</v>
      </c>
      <c r="CT13" s="194">
        <v>2</v>
      </c>
      <c r="CU13" s="194">
        <v>2</v>
      </c>
      <c r="CV13" s="194">
        <v>3</v>
      </c>
      <c r="CW13" s="194">
        <v>2</v>
      </c>
      <c r="CX13" s="194">
        <v>0</v>
      </c>
      <c r="CY13" s="194">
        <v>0</v>
      </c>
      <c r="CZ13" s="194">
        <v>1</v>
      </c>
      <c r="DA13" s="194">
        <v>0</v>
      </c>
      <c r="DB13" s="194">
        <v>0</v>
      </c>
    </row>
    <row r="14" spans="1:106" s="26" customFormat="1" ht="21" customHeight="1">
      <c r="A14" s="184" t="s">
        <v>905</v>
      </c>
      <c r="B14" s="191">
        <v>17</v>
      </c>
      <c r="C14" s="195">
        <v>24</v>
      </c>
      <c r="D14" s="195">
        <v>20</v>
      </c>
      <c r="E14" s="195">
        <v>12</v>
      </c>
      <c r="F14" s="195">
        <v>20</v>
      </c>
      <c r="G14" s="195">
        <v>17</v>
      </c>
      <c r="H14" s="195">
        <v>14</v>
      </c>
      <c r="I14" s="195">
        <v>5</v>
      </c>
      <c r="J14" s="195">
        <v>17</v>
      </c>
      <c r="K14" s="195">
        <v>12</v>
      </c>
      <c r="L14" s="195">
        <v>8</v>
      </c>
      <c r="M14" s="195">
        <v>6</v>
      </c>
      <c r="N14" s="195">
        <v>8</v>
      </c>
      <c r="O14" s="195">
        <v>10</v>
      </c>
      <c r="P14" s="195">
        <v>7</v>
      </c>
      <c r="Q14" s="195">
        <v>7</v>
      </c>
      <c r="R14" s="195">
        <v>8</v>
      </c>
      <c r="S14" s="195">
        <v>3</v>
      </c>
      <c r="T14" s="195">
        <v>15</v>
      </c>
      <c r="U14" s="195">
        <v>16</v>
      </c>
      <c r="V14" s="195">
        <v>22</v>
      </c>
      <c r="W14" s="195">
        <v>8</v>
      </c>
      <c r="X14" s="195">
        <v>9</v>
      </c>
      <c r="Y14" s="195">
        <v>15</v>
      </c>
      <c r="Z14" s="195">
        <v>25</v>
      </c>
      <c r="AA14" s="195">
        <v>33</v>
      </c>
      <c r="AB14" s="195">
        <v>20</v>
      </c>
      <c r="AC14" s="195">
        <v>21</v>
      </c>
      <c r="AD14" s="195">
        <v>21</v>
      </c>
      <c r="AE14" s="195">
        <v>22</v>
      </c>
      <c r="AF14" s="195">
        <v>19</v>
      </c>
      <c r="AG14" s="195">
        <v>32</v>
      </c>
      <c r="AH14" s="195">
        <v>30</v>
      </c>
      <c r="AI14" s="195">
        <v>16</v>
      </c>
      <c r="AJ14" s="195">
        <v>24</v>
      </c>
      <c r="AK14" s="195">
        <v>24</v>
      </c>
      <c r="AL14" s="195">
        <v>33</v>
      </c>
      <c r="AM14" s="195">
        <v>31</v>
      </c>
      <c r="AN14" s="195">
        <v>33</v>
      </c>
      <c r="AO14" s="195">
        <v>32</v>
      </c>
      <c r="AP14" s="195">
        <v>32</v>
      </c>
      <c r="AQ14" s="195">
        <v>19</v>
      </c>
      <c r="AR14" s="195">
        <v>29</v>
      </c>
      <c r="AS14" s="195">
        <v>35</v>
      </c>
      <c r="AT14" s="195">
        <v>29</v>
      </c>
      <c r="AU14" s="195">
        <v>26</v>
      </c>
      <c r="AV14" s="195">
        <v>29</v>
      </c>
      <c r="AW14" s="195">
        <v>25</v>
      </c>
      <c r="AX14" s="195">
        <v>36</v>
      </c>
      <c r="AY14" s="195">
        <v>27</v>
      </c>
      <c r="AZ14" s="195">
        <v>31</v>
      </c>
      <c r="BA14" s="195">
        <v>21</v>
      </c>
      <c r="BB14" s="195">
        <v>38</v>
      </c>
      <c r="BC14" s="195">
        <v>30</v>
      </c>
      <c r="BD14" s="195">
        <v>29</v>
      </c>
      <c r="BE14" s="195">
        <v>27</v>
      </c>
      <c r="BF14" s="195">
        <v>23</v>
      </c>
      <c r="BG14" s="195">
        <v>26</v>
      </c>
      <c r="BH14" s="195">
        <v>19</v>
      </c>
      <c r="BI14" s="195">
        <v>17</v>
      </c>
      <c r="BJ14" s="195">
        <v>12</v>
      </c>
      <c r="BK14" s="195">
        <v>18</v>
      </c>
      <c r="BL14" s="195">
        <v>13</v>
      </c>
      <c r="BM14" s="195">
        <v>16</v>
      </c>
      <c r="BN14" s="195">
        <v>14</v>
      </c>
      <c r="BO14" s="195">
        <v>10</v>
      </c>
      <c r="BP14" s="195">
        <v>15</v>
      </c>
      <c r="BQ14" s="195">
        <v>16</v>
      </c>
      <c r="BR14" s="195">
        <v>10</v>
      </c>
      <c r="BS14" s="195">
        <v>12</v>
      </c>
      <c r="BT14" s="195">
        <v>12</v>
      </c>
      <c r="BU14" s="195">
        <v>11</v>
      </c>
      <c r="BV14" s="195">
        <v>18</v>
      </c>
      <c r="BW14" s="195">
        <v>19</v>
      </c>
      <c r="BX14" s="195">
        <v>17</v>
      </c>
      <c r="BY14" s="195">
        <v>12</v>
      </c>
      <c r="BZ14" s="195">
        <v>10</v>
      </c>
      <c r="CA14" s="195">
        <v>6</v>
      </c>
      <c r="CB14" s="195">
        <v>18</v>
      </c>
      <c r="CC14" s="195">
        <v>17</v>
      </c>
      <c r="CD14" s="195">
        <v>15</v>
      </c>
      <c r="CE14" s="195">
        <v>14</v>
      </c>
      <c r="CF14" s="195">
        <v>12</v>
      </c>
      <c r="CG14" s="195">
        <v>18</v>
      </c>
      <c r="CH14" s="195">
        <v>13</v>
      </c>
      <c r="CI14" s="195">
        <v>12</v>
      </c>
      <c r="CJ14" s="195">
        <v>17</v>
      </c>
      <c r="CK14" s="195">
        <v>13</v>
      </c>
      <c r="CL14" s="195">
        <v>14</v>
      </c>
      <c r="CM14" s="195">
        <v>12</v>
      </c>
      <c r="CN14" s="195">
        <v>6</v>
      </c>
      <c r="CO14" s="195">
        <v>13</v>
      </c>
      <c r="CP14" s="195">
        <v>5</v>
      </c>
      <c r="CQ14" s="195">
        <v>4</v>
      </c>
      <c r="CR14" s="195">
        <v>5</v>
      </c>
      <c r="CS14" s="195">
        <v>2</v>
      </c>
      <c r="CT14" s="195">
        <v>0</v>
      </c>
      <c r="CU14" s="195">
        <v>0</v>
      </c>
      <c r="CV14" s="195">
        <v>1</v>
      </c>
      <c r="CW14" s="195">
        <v>2</v>
      </c>
      <c r="CX14" s="195">
        <v>0</v>
      </c>
      <c r="CY14" s="195">
        <v>0</v>
      </c>
      <c r="CZ14" s="195">
        <v>1</v>
      </c>
      <c r="DA14" s="195">
        <v>0</v>
      </c>
      <c r="DB14" s="195">
        <v>0</v>
      </c>
    </row>
    <row r="15" spans="1:106" s="26" customFormat="1" ht="21" customHeight="1">
      <c r="A15" s="183" t="s">
        <v>900</v>
      </c>
      <c r="B15" s="190">
        <v>25</v>
      </c>
      <c r="C15" s="194">
        <v>26</v>
      </c>
      <c r="D15" s="194">
        <v>27</v>
      </c>
      <c r="E15" s="194">
        <v>18</v>
      </c>
      <c r="F15" s="194">
        <v>32</v>
      </c>
      <c r="G15" s="194">
        <v>32</v>
      </c>
      <c r="H15" s="194">
        <v>30</v>
      </c>
      <c r="I15" s="194">
        <v>36</v>
      </c>
      <c r="J15" s="194">
        <v>18</v>
      </c>
      <c r="K15" s="194">
        <v>26</v>
      </c>
      <c r="L15" s="194">
        <v>14</v>
      </c>
      <c r="M15" s="194">
        <v>12</v>
      </c>
      <c r="N15" s="194">
        <v>20</v>
      </c>
      <c r="O15" s="194">
        <v>21</v>
      </c>
      <c r="P15" s="194">
        <v>11</v>
      </c>
      <c r="Q15" s="194">
        <v>21</v>
      </c>
      <c r="R15" s="194">
        <v>9</v>
      </c>
      <c r="S15" s="194">
        <v>16</v>
      </c>
      <c r="T15" s="194">
        <v>15</v>
      </c>
      <c r="U15" s="194">
        <v>19</v>
      </c>
      <c r="V15" s="194">
        <v>16</v>
      </c>
      <c r="W15" s="194">
        <v>21</v>
      </c>
      <c r="X15" s="194">
        <v>28</v>
      </c>
      <c r="Y15" s="194">
        <v>44</v>
      </c>
      <c r="Z15" s="194">
        <v>68</v>
      </c>
      <c r="AA15" s="194">
        <v>51</v>
      </c>
      <c r="AB15" s="194">
        <v>61</v>
      </c>
      <c r="AC15" s="194">
        <v>49</v>
      </c>
      <c r="AD15" s="194">
        <v>57</v>
      </c>
      <c r="AE15" s="194">
        <v>62</v>
      </c>
      <c r="AF15" s="194">
        <v>70</v>
      </c>
      <c r="AG15" s="194">
        <v>69</v>
      </c>
      <c r="AH15" s="194">
        <v>66</v>
      </c>
      <c r="AI15" s="194">
        <v>58</v>
      </c>
      <c r="AJ15" s="194">
        <v>75</v>
      </c>
      <c r="AK15" s="194">
        <v>86</v>
      </c>
      <c r="AL15" s="194">
        <v>67</v>
      </c>
      <c r="AM15" s="194">
        <v>85</v>
      </c>
      <c r="AN15" s="194">
        <v>72</v>
      </c>
      <c r="AO15" s="194">
        <v>63</v>
      </c>
      <c r="AP15" s="194">
        <v>61</v>
      </c>
      <c r="AQ15" s="194">
        <v>60</v>
      </c>
      <c r="AR15" s="194">
        <v>78</v>
      </c>
      <c r="AS15" s="194">
        <v>52</v>
      </c>
      <c r="AT15" s="194">
        <v>66</v>
      </c>
      <c r="AU15" s="194">
        <v>61</v>
      </c>
      <c r="AV15" s="194">
        <v>78</v>
      </c>
      <c r="AW15" s="194">
        <v>78</v>
      </c>
      <c r="AX15" s="194">
        <v>61</v>
      </c>
      <c r="AY15" s="194">
        <v>55</v>
      </c>
      <c r="AZ15" s="194">
        <v>56</v>
      </c>
      <c r="BA15" s="194">
        <v>65</v>
      </c>
      <c r="BB15" s="194">
        <v>59</v>
      </c>
      <c r="BC15" s="194">
        <v>56</v>
      </c>
      <c r="BD15" s="194">
        <v>62</v>
      </c>
      <c r="BE15" s="194">
        <v>44</v>
      </c>
      <c r="BF15" s="194">
        <v>51</v>
      </c>
      <c r="BG15" s="194">
        <v>31</v>
      </c>
      <c r="BH15" s="194">
        <v>34</v>
      </c>
      <c r="BI15" s="194">
        <v>35</v>
      </c>
      <c r="BJ15" s="194">
        <v>37</v>
      </c>
      <c r="BK15" s="194">
        <v>46</v>
      </c>
      <c r="BL15" s="194">
        <v>35</v>
      </c>
      <c r="BM15" s="194">
        <v>37</v>
      </c>
      <c r="BN15" s="194">
        <v>36</v>
      </c>
      <c r="BO15" s="194">
        <v>40</v>
      </c>
      <c r="BP15" s="194">
        <v>34</v>
      </c>
      <c r="BQ15" s="194">
        <v>37</v>
      </c>
      <c r="BR15" s="194">
        <v>29</v>
      </c>
      <c r="BS15" s="194">
        <v>36</v>
      </c>
      <c r="BT15" s="194">
        <v>35</v>
      </c>
      <c r="BU15" s="194">
        <v>37</v>
      </c>
      <c r="BV15" s="194">
        <v>44</v>
      </c>
      <c r="BW15" s="194">
        <v>43</v>
      </c>
      <c r="BX15" s="194">
        <v>42</v>
      </c>
      <c r="BY15" s="194">
        <v>26</v>
      </c>
      <c r="BZ15" s="194">
        <v>20</v>
      </c>
      <c r="CA15" s="194">
        <v>33</v>
      </c>
      <c r="CB15" s="194">
        <v>24</v>
      </c>
      <c r="CC15" s="194">
        <v>27</v>
      </c>
      <c r="CD15" s="194">
        <v>25</v>
      </c>
      <c r="CE15" s="194">
        <v>25</v>
      </c>
      <c r="CF15" s="194">
        <v>15</v>
      </c>
      <c r="CG15" s="194">
        <v>21</v>
      </c>
      <c r="CH15" s="194">
        <v>25</v>
      </c>
      <c r="CI15" s="194">
        <v>22</v>
      </c>
      <c r="CJ15" s="194">
        <v>12</v>
      </c>
      <c r="CK15" s="194">
        <v>18</v>
      </c>
      <c r="CL15" s="194">
        <v>14</v>
      </c>
      <c r="CM15" s="194">
        <v>13</v>
      </c>
      <c r="CN15" s="194">
        <v>8</v>
      </c>
      <c r="CO15" s="194">
        <v>7</v>
      </c>
      <c r="CP15" s="194">
        <v>7</v>
      </c>
      <c r="CQ15" s="194">
        <v>8</v>
      </c>
      <c r="CR15" s="194">
        <v>4</v>
      </c>
      <c r="CS15" s="194">
        <v>3</v>
      </c>
      <c r="CT15" s="194">
        <v>1</v>
      </c>
      <c r="CU15" s="194">
        <v>3</v>
      </c>
      <c r="CV15" s="194">
        <v>2</v>
      </c>
      <c r="CW15" s="194">
        <v>1</v>
      </c>
      <c r="CX15" s="194">
        <v>0</v>
      </c>
      <c r="CY15" s="194">
        <v>1</v>
      </c>
      <c r="CZ15" s="194">
        <v>1</v>
      </c>
      <c r="DA15" s="194">
        <v>0</v>
      </c>
      <c r="DB15" s="194">
        <v>0</v>
      </c>
    </row>
    <row r="16" spans="1:106" s="26" customFormat="1" ht="21" customHeight="1">
      <c r="A16" s="183" t="s">
        <v>144</v>
      </c>
      <c r="B16" s="190">
        <v>29</v>
      </c>
      <c r="C16" s="194">
        <v>27</v>
      </c>
      <c r="D16" s="194">
        <v>12</v>
      </c>
      <c r="E16" s="194">
        <v>21</v>
      </c>
      <c r="F16" s="194">
        <v>29</v>
      </c>
      <c r="G16" s="194">
        <v>22</v>
      </c>
      <c r="H16" s="194">
        <v>29</v>
      </c>
      <c r="I16" s="194">
        <v>24</v>
      </c>
      <c r="J16" s="194">
        <v>33</v>
      </c>
      <c r="K16" s="194">
        <v>26</v>
      </c>
      <c r="L16" s="194">
        <v>23</v>
      </c>
      <c r="M16" s="194">
        <v>19</v>
      </c>
      <c r="N16" s="194">
        <v>22</v>
      </c>
      <c r="O16" s="194">
        <v>18</v>
      </c>
      <c r="P16" s="194">
        <v>21</v>
      </c>
      <c r="Q16" s="194">
        <v>9</v>
      </c>
      <c r="R16" s="194">
        <v>21</v>
      </c>
      <c r="S16" s="194">
        <v>15</v>
      </c>
      <c r="T16" s="194">
        <v>21</v>
      </c>
      <c r="U16" s="194">
        <v>32</v>
      </c>
      <c r="V16" s="194">
        <v>29</v>
      </c>
      <c r="W16" s="194">
        <v>20</v>
      </c>
      <c r="X16" s="194">
        <v>68</v>
      </c>
      <c r="Y16" s="194">
        <v>66</v>
      </c>
      <c r="Z16" s="194">
        <v>74</v>
      </c>
      <c r="AA16" s="194">
        <v>102</v>
      </c>
      <c r="AB16" s="194">
        <v>80</v>
      </c>
      <c r="AC16" s="194">
        <v>101</v>
      </c>
      <c r="AD16" s="194">
        <v>93</v>
      </c>
      <c r="AE16" s="194">
        <v>94</v>
      </c>
      <c r="AF16" s="194">
        <v>103</v>
      </c>
      <c r="AG16" s="194">
        <v>87</v>
      </c>
      <c r="AH16" s="194">
        <v>84</v>
      </c>
      <c r="AI16" s="194">
        <v>93</v>
      </c>
      <c r="AJ16" s="194">
        <v>89</v>
      </c>
      <c r="AK16" s="194">
        <v>93</v>
      </c>
      <c r="AL16" s="194">
        <v>86</v>
      </c>
      <c r="AM16" s="194">
        <v>82</v>
      </c>
      <c r="AN16" s="194">
        <v>92</v>
      </c>
      <c r="AO16" s="194">
        <v>95</v>
      </c>
      <c r="AP16" s="194">
        <v>83</v>
      </c>
      <c r="AQ16" s="194">
        <v>71</v>
      </c>
      <c r="AR16" s="194">
        <v>80</v>
      </c>
      <c r="AS16" s="194">
        <v>76</v>
      </c>
      <c r="AT16" s="194">
        <v>63</v>
      </c>
      <c r="AU16" s="194">
        <v>70</v>
      </c>
      <c r="AV16" s="194">
        <v>76</v>
      </c>
      <c r="AW16" s="194">
        <v>81</v>
      </c>
      <c r="AX16" s="194">
        <v>79</v>
      </c>
      <c r="AY16" s="194">
        <v>73</v>
      </c>
      <c r="AZ16" s="194">
        <v>73</v>
      </c>
      <c r="BA16" s="194">
        <v>62</v>
      </c>
      <c r="BB16" s="194">
        <v>60</v>
      </c>
      <c r="BC16" s="194">
        <v>64</v>
      </c>
      <c r="BD16" s="194">
        <v>50</v>
      </c>
      <c r="BE16" s="194">
        <v>40</v>
      </c>
      <c r="BF16" s="194">
        <v>61</v>
      </c>
      <c r="BG16" s="194">
        <v>50</v>
      </c>
      <c r="BH16" s="194">
        <v>51</v>
      </c>
      <c r="BI16" s="194">
        <v>35</v>
      </c>
      <c r="BJ16" s="194">
        <v>45</v>
      </c>
      <c r="BK16" s="194">
        <v>54</v>
      </c>
      <c r="BL16" s="194">
        <v>44</v>
      </c>
      <c r="BM16" s="194">
        <v>41</v>
      </c>
      <c r="BN16" s="194">
        <v>36</v>
      </c>
      <c r="BO16" s="194">
        <v>35</v>
      </c>
      <c r="BP16" s="194">
        <v>34</v>
      </c>
      <c r="BQ16" s="194">
        <v>38</v>
      </c>
      <c r="BR16" s="194">
        <v>30</v>
      </c>
      <c r="BS16" s="194">
        <v>42</v>
      </c>
      <c r="BT16" s="194">
        <v>40</v>
      </c>
      <c r="BU16" s="194">
        <v>47</v>
      </c>
      <c r="BV16" s="194">
        <v>58</v>
      </c>
      <c r="BW16" s="194">
        <v>55</v>
      </c>
      <c r="BX16" s="194">
        <v>43</v>
      </c>
      <c r="BY16" s="194">
        <v>40</v>
      </c>
      <c r="BZ16" s="194">
        <v>25</v>
      </c>
      <c r="CA16" s="194">
        <v>32</v>
      </c>
      <c r="CB16" s="194">
        <v>38</v>
      </c>
      <c r="CC16" s="194">
        <v>33</v>
      </c>
      <c r="CD16" s="194">
        <v>26</v>
      </c>
      <c r="CE16" s="194">
        <v>24</v>
      </c>
      <c r="CF16" s="194">
        <v>22</v>
      </c>
      <c r="CG16" s="194">
        <v>30</v>
      </c>
      <c r="CH16" s="194">
        <v>21</v>
      </c>
      <c r="CI16" s="194">
        <v>25</v>
      </c>
      <c r="CJ16" s="194">
        <v>24</v>
      </c>
      <c r="CK16" s="194">
        <v>13</v>
      </c>
      <c r="CL16" s="194">
        <v>18</v>
      </c>
      <c r="CM16" s="194">
        <v>17</v>
      </c>
      <c r="CN16" s="194">
        <v>16</v>
      </c>
      <c r="CO16" s="194">
        <v>17</v>
      </c>
      <c r="CP16" s="194">
        <v>7</v>
      </c>
      <c r="CQ16" s="194">
        <v>5</v>
      </c>
      <c r="CR16" s="194">
        <v>7</v>
      </c>
      <c r="CS16" s="194">
        <v>3</v>
      </c>
      <c r="CT16" s="194">
        <v>4</v>
      </c>
      <c r="CU16" s="194">
        <v>6</v>
      </c>
      <c r="CV16" s="194">
        <v>3</v>
      </c>
      <c r="CW16" s="194">
        <v>1</v>
      </c>
      <c r="CX16" s="194">
        <v>1</v>
      </c>
      <c r="CY16" s="194">
        <v>0</v>
      </c>
      <c r="CZ16" s="194">
        <v>0</v>
      </c>
      <c r="DA16" s="194">
        <v>0</v>
      </c>
      <c r="DB16" s="194">
        <v>0</v>
      </c>
    </row>
    <row r="17" spans="1:106" s="27" customFormat="1" ht="21" customHeight="1">
      <c r="A17" s="183" t="s">
        <v>893</v>
      </c>
      <c r="B17" s="190">
        <v>44</v>
      </c>
      <c r="C17" s="194">
        <v>35</v>
      </c>
      <c r="D17" s="194">
        <v>40</v>
      </c>
      <c r="E17" s="194">
        <v>35</v>
      </c>
      <c r="F17" s="194">
        <v>34</v>
      </c>
      <c r="G17" s="194">
        <v>37</v>
      </c>
      <c r="H17" s="194">
        <v>39</v>
      </c>
      <c r="I17" s="194">
        <v>34</v>
      </c>
      <c r="J17" s="194">
        <v>27</v>
      </c>
      <c r="K17" s="194">
        <v>41</v>
      </c>
      <c r="L17" s="194">
        <v>26</v>
      </c>
      <c r="M17" s="194">
        <v>25</v>
      </c>
      <c r="N17" s="194">
        <v>25</v>
      </c>
      <c r="O17" s="194">
        <v>17</v>
      </c>
      <c r="P17" s="194">
        <v>22</v>
      </c>
      <c r="Q17" s="194">
        <v>29</v>
      </c>
      <c r="R17" s="194">
        <v>22</v>
      </c>
      <c r="S17" s="194">
        <v>18</v>
      </c>
      <c r="T17" s="194">
        <v>18</v>
      </c>
      <c r="U17" s="194">
        <v>28</v>
      </c>
      <c r="V17" s="194">
        <v>30</v>
      </c>
      <c r="W17" s="194">
        <v>33</v>
      </c>
      <c r="X17" s="194">
        <v>48</v>
      </c>
      <c r="Y17" s="194">
        <v>85</v>
      </c>
      <c r="Z17" s="194">
        <v>98</v>
      </c>
      <c r="AA17" s="194">
        <v>115</v>
      </c>
      <c r="AB17" s="194">
        <v>108</v>
      </c>
      <c r="AC17" s="194">
        <v>143</v>
      </c>
      <c r="AD17" s="194">
        <v>137</v>
      </c>
      <c r="AE17" s="194">
        <v>135</v>
      </c>
      <c r="AF17" s="194">
        <v>142</v>
      </c>
      <c r="AG17" s="194">
        <v>113</v>
      </c>
      <c r="AH17" s="194">
        <v>108</v>
      </c>
      <c r="AI17" s="194">
        <v>118</v>
      </c>
      <c r="AJ17" s="194">
        <v>107</v>
      </c>
      <c r="AK17" s="194">
        <v>114</v>
      </c>
      <c r="AL17" s="194">
        <v>115</v>
      </c>
      <c r="AM17" s="194">
        <v>107</v>
      </c>
      <c r="AN17" s="194">
        <v>101</v>
      </c>
      <c r="AO17" s="194">
        <v>119</v>
      </c>
      <c r="AP17" s="194">
        <v>108</v>
      </c>
      <c r="AQ17" s="194">
        <v>91</v>
      </c>
      <c r="AR17" s="194">
        <v>99</v>
      </c>
      <c r="AS17" s="194">
        <v>102</v>
      </c>
      <c r="AT17" s="194">
        <v>103</v>
      </c>
      <c r="AU17" s="194">
        <v>118</v>
      </c>
      <c r="AV17" s="194">
        <v>107</v>
      </c>
      <c r="AW17" s="194">
        <v>98</v>
      </c>
      <c r="AX17" s="194">
        <v>108</v>
      </c>
      <c r="AY17" s="194">
        <v>88</v>
      </c>
      <c r="AZ17" s="194">
        <v>95</v>
      </c>
      <c r="BA17" s="194">
        <v>79</v>
      </c>
      <c r="BB17" s="194">
        <v>80</v>
      </c>
      <c r="BC17" s="194">
        <v>69</v>
      </c>
      <c r="BD17" s="194">
        <v>96</v>
      </c>
      <c r="BE17" s="194">
        <v>53</v>
      </c>
      <c r="BF17" s="194">
        <v>66</v>
      </c>
      <c r="BG17" s="194">
        <v>56</v>
      </c>
      <c r="BH17" s="194">
        <v>67</v>
      </c>
      <c r="BI17" s="194">
        <v>54</v>
      </c>
      <c r="BJ17" s="194">
        <v>52</v>
      </c>
      <c r="BK17" s="194">
        <v>36</v>
      </c>
      <c r="BL17" s="194">
        <v>46</v>
      </c>
      <c r="BM17" s="194">
        <v>49</v>
      </c>
      <c r="BN17" s="194">
        <v>34</v>
      </c>
      <c r="BO17" s="194">
        <v>31</v>
      </c>
      <c r="BP17" s="194">
        <v>24</v>
      </c>
      <c r="BQ17" s="194">
        <v>43</v>
      </c>
      <c r="BR17" s="194">
        <v>35</v>
      </c>
      <c r="BS17" s="194">
        <v>31</v>
      </c>
      <c r="BT17" s="194">
        <v>40</v>
      </c>
      <c r="BU17" s="194">
        <v>43</v>
      </c>
      <c r="BV17" s="194">
        <v>49</v>
      </c>
      <c r="BW17" s="194">
        <v>46</v>
      </c>
      <c r="BX17" s="194">
        <v>53</v>
      </c>
      <c r="BY17" s="194">
        <v>39</v>
      </c>
      <c r="BZ17" s="194">
        <v>30</v>
      </c>
      <c r="CA17" s="194">
        <v>24</v>
      </c>
      <c r="CB17" s="194">
        <v>37</v>
      </c>
      <c r="CC17" s="194">
        <v>27</v>
      </c>
      <c r="CD17" s="194">
        <v>31</v>
      </c>
      <c r="CE17" s="194">
        <v>26</v>
      </c>
      <c r="CF17" s="194">
        <v>33</v>
      </c>
      <c r="CG17" s="194">
        <v>16</v>
      </c>
      <c r="CH17" s="194">
        <v>17</v>
      </c>
      <c r="CI17" s="194">
        <v>22</v>
      </c>
      <c r="CJ17" s="194">
        <v>26</v>
      </c>
      <c r="CK17" s="194">
        <v>16</v>
      </c>
      <c r="CL17" s="194">
        <v>16</v>
      </c>
      <c r="CM17" s="194">
        <v>16</v>
      </c>
      <c r="CN17" s="194">
        <v>7</v>
      </c>
      <c r="CO17" s="194">
        <v>15</v>
      </c>
      <c r="CP17" s="194">
        <v>6</v>
      </c>
      <c r="CQ17" s="194">
        <v>4</v>
      </c>
      <c r="CR17" s="194">
        <v>4</v>
      </c>
      <c r="CS17" s="194">
        <v>4</v>
      </c>
      <c r="CT17" s="194">
        <v>4</v>
      </c>
      <c r="CU17" s="194">
        <v>5</v>
      </c>
      <c r="CV17" s="194">
        <v>0</v>
      </c>
      <c r="CW17" s="194">
        <v>0</v>
      </c>
      <c r="CX17" s="194">
        <v>0</v>
      </c>
      <c r="CY17" s="194">
        <v>1</v>
      </c>
      <c r="CZ17" s="194">
        <v>0</v>
      </c>
      <c r="DA17" s="194">
        <v>0</v>
      </c>
      <c r="DB17" s="194">
        <v>0</v>
      </c>
    </row>
    <row r="18" spans="1:106" s="26" customFormat="1" ht="21" customHeight="1">
      <c r="A18" s="183" t="s">
        <v>606</v>
      </c>
      <c r="B18" s="190">
        <v>42</v>
      </c>
      <c r="C18" s="194">
        <v>38</v>
      </c>
      <c r="D18" s="194">
        <v>45</v>
      </c>
      <c r="E18" s="194">
        <v>27</v>
      </c>
      <c r="F18" s="194">
        <v>30</v>
      </c>
      <c r="G18" s="194">
        <v>35</v>
      </c>
      <c r="H18" s="194">
        <v>42</v>
      </c>
      <c r="I18" s="194">
        <v>37</v>
      </c>
      <c r="J18" s="194">
        <v>31</v>
      </c>
      <c r="K18" s="194">
        <v>43</v>
      </c>
      <c r="L18" s="194">
        <v>37</v>
      </c>
      <c r="M18" s="194">
        <v>37</v>
      </c>
      <c r="N18" s="194">
        <v>30</v>
      </c>
      <c r="O18" s="194">
        <v>27</v>
      </c>
      <c r="P18" s="194">
        <v>32</v>
      </c>
      <c r="Q18" s="194">
        <v>39</v>
      </c>
      <c r="R18" s="194">
        <v>28</v>
      </c>
      <c r="S18" s="194">
        <v>26</v>
      </c>
      <c r="T18" s="194">
        <v>35</v>
      </c>
      <c r="U18" s="194">
        <v>41</v>
      </c>
      <c r="V18" s="194">
        <v>42</v>
      </c>
      <c r="W18" s="194">
        <v>43</v>
      </c>
      <c r="X18" s="194">
        <v>62</v>
      </c>
      <c r="Y18" s="194">
        <v>96</v>
      </c>
      <c r="Z18" s="194">
        <v>106</v>
      </c>
      <c r="AA18" s="194">
        <v>134</v>
      </c>
      <c r="AB18" s="194">
        <v>144</v>
      </c>
      <c r="AC18" s="194">
        <v>146</v>
      </c>
      <c r="AD18" s="194">
        <v>175</v>
      </c>
      <c r="AE18" s="194">
        <v>165</v>
      </c>
      <c r="AF18" s="194">
        <v>141</v>
      </c>
      <c r="AG18" s="194">
        <v>130</v>
      </c>
      <c r="AH18" s="194">
        <v>136</v>
      </c>
      <c r="AI18" s="194">
        <v>141</v>
      </c>
      <c r="AJ18" s="194">
        <v>148</v>
      </c>
      <c r="AK18" s="194">
        <v>112</v>
      </c>
      <c r="AL18" s="194">
        <v>130</v>
      </c>
      <c r="AM18" s="194">
        <v>120</v>
      </c>
      <c r="AN18" s="194">
        <v>132</v>
      </c>
      <c r="AO18" s="194">
        <v>111</v>
      </c>
      <c r="AP18" s="194">
        <v>119</v>
      </c>
      <c r="AQ18" s="194">
        <v>96</v>
      </c>
      <c r="AR18" s="194">
        <v>111</v>
      </c>
      <c r="AS18" s="194">
        <v>130</v>
      </c>
      <c r="AT18" s="194">
        <v>121</v>
      </c>
      <c r="AU18" s="194">
        <v>116</v>
      </c>
      <c r="AV18" s="194">
        <v>150</v>
      </c>
      <c r="AW18" s="194">
        <v>126</v>
      </c>
      <c r="AX18" s="194">
        <v>110</v>
      </c>
      <c r="AY18" s="194">
        <v>114</v>
      </c>
      <c r="AZ18" s="194">
        <v>124</v>
      </c>
      <c r="BA18" s="194">
        <v>109</v>
      </c>
      <c r="BB18" s="194">
        <v>78</v>
      </c>
      <c r="BC18" s="194">
        <v>97</v>
      </c>
      <c r="BD18" s="194">
        <v>112</v>
      </c>
      <c r="BE18" s="194">
        <v>77</v>
      </c>
      <c r="BF18" s="194">
        <v>114</v>
      </c>
      <c r="BG18" s="194">
        <v>95</v>
      </c>
      <c r="BH18" s="194">
        <v>91</v>
      </c>
      <c r="BI18" s="194">
        <v>77</v>
      </c>
      <c r="BJ18" s="194">
        <v>75</v>
      </c>
      <c r="BK18" s="194">
        <v>87</v>
      </c>
      <c r="BL18" s="194">
        <v>62</v>
      </c>
      <c r="BM18" s="194">
        <v>67</v>
      </c>
      <c r="BN18" s="194">
        <v>53</v>
      </c>
      <c r="BO18" s="194">
        <v>58</v>
      </c>
      <c r="BP18" s="194">
        <v>55</v>
      </c>
      <c r="BQ18" s="194">
        <v>52</v>
      </c>
      <c r="BR18" s="194">
        <v>63</v>
      </c>
      <c r="BS18" s="194">
        <v>64</v>
      </c>
      <c r="BT18" s="194">
        <v>82</v>
      </c>
      <c r="BU18" s="194">
        <v>68</v>
      </c>
      <c r="BV18" s="194">
        <v>77</v>
      </c>
      <c r="BW18" s="194">
        <v>83</v>
      </c>
      <c r="BX18" s="194">
        <v>82</v>
      </c>
      <c r="BY18" s="194">
        <v>62</v>
      </c>
      <c r="BZ18" s="194">
        <v>53</v>
      </c>
      <c r="CA18" s="194">
        <v>56</v>
      </c>
      <c r="CB18" s="194">
        <v>64</v>
      </c>
      <c r="CC18" s="194">
        <v>49</v>
      </c>
      <c r="CD18" s="194">
        <v>48</v>
      </c>
      <c r="CE18" s="194">
        <v>40</v>
      </c>
      <c r="CF18" s="194">
        <v>48</v>
      </c>
      <c r="CG18" s="194">
        <v>33</v>
      </c>
      <c r="CH18" s="194">
        <v>45</v>
      </c>
      <c r="CI18" s="194">
        <v>47</v>
      </c>
      <c r="CJ18" s="194">
        <v>47</v>
      </c>
      <c r="CK18" s="194">
        <v>20</v>
      </c>
      <c r="CL18" s="194">
        <v>18</v>
      </c>
      <c r="CM18" s="194">
        <v>31</v>
      </c>
      <c r="CN18" s="194">
        <v>18</v>
      </c>
      <c r="CO18" s="194">
        <v>22</v>
      </c>
      <c r="CP18" s="194">
        <v>14</v>
      </c>
      <c r="CQ18" s="194">
        <v>14</v>
      </c>
      <c r="CR18" s="194">
        <v>17</v>
      </c>
      <c r="CS18" s="194">
        <v>6</v>
      </c>
      <c r="CT18" s="194">
        <v>9</v>
      </c>
      <c r="CU18" s="194">
        <v>1</v>
      </c>
      <c r="CV18" s="194">
        <v>4</v>
      </c>
      <c r="CW18" s="194">
        <v>2</v>
      </c>
      <c r="CX18" s="194">
        <v>1</v>
      </c>
      <c r="CY18" s="194">
        <v>0</v>
      </c>
      <c r="CZ18" s="194">
        <v>0</v>
      </c>
      <c r="DA18" s="194">
        <v>1</v>
      </c>
      <c r="DB18" s="194">
        <v>1</v>
      </c>
    </row>
    <row r="19" spans="1:106" s="26" customFormat="1" ht="21" customHeight="1">
      <c r="A19" s="183" t="s">
        <v>887</v>
      </c>
      <c r="B19" s="190">
        <v>24</v>
      </c>
      <c r="C19" s="194">
        <v>30</v>
      </c>
      <c r="D19" s="194">
        <v>24</v>
      </c>
      <c r="E19" s="194">
        <v>16</v>
      </c>
      <c r="F19" s="194">
        <v>20</v>
      </c>
      <c r="G19" s="194">
        <v>24</v>
      </c>
      <c r="H19" s="194">
        <v>18</v>
      </c>
      <c r="I19" s="194">
        <v>12</v>
      </c>
      <c r="J19" s="194">
        <v>21</v>
      </c>
      <c r="K19" s="194">
        <v>10</v>
      </c>
      <c r="L19" s="194">
        <v>14</v>
      </c>
      <c r="M19" s="194">
        <v>16</v>
      </c>
      <c r="N19" s="194">
        <v>16</v>
      </c>
      <c r="O19" s="194">
        <v>19</v>
      </c>
      <c r="P19" s="194">
        <v>18</v>
      </c>
      <c r="Q19" s="194">
        <v>16</v>
      </c>
      <c r="R19" s="194">
        <v>15</v>
      </c>
      <c r="S19" s="194">
        <v>12</v>
      </c>
      <c r="T19" s="194">
        <v>13</v>
      </c>
      <c r="U19" s="194">
        <v>25</v>
      </c>
      <c r="V19" s="194">
        <v>20</v>
      </c>
      <c r="W19" s="194">
        <v>27</v>
      </c>
      <c r="X19" s="194">
        <v>44</v>
      </c>
      <c r="Y19" s="194">
        <v>59</v>
      </c>
      <c r="Z19" s="194">
        <v>61</v>
      </c>
      <c r="AA19" s="194">
        <v>79</v>
      </c>
      <c r="AB19" s="194">
        <v>80</v>
      </c>
      <c r="AC19" s="194">
        <v>92</v>
      </c>
      <c r="AD19" s="194">
        <v>78</v>
      </c>
      <c r="AE19" s="194">
        <v>96</v>
      </c>
      <c r="AF19" s="194">
        <v>82</v>
      </c>
      <c r="AG19" s="194">
        <v>84</v>
      </c>
      <c r="AH19" s="194">
        <v>78</v>
      </c>
      <c r="AI19" s="194">
        <v>78</v>
      </c>
      <c r="AJ19" s="194">
        <v>78</v>
      </c>
      <c r="AK19" s="194">
        <v>75</v>
      </c>
      <c r="AL19" s="194">
        <v>72</v>
      </c>
      <c r="AM19" s="194">
        <v>65</v>
      </c>
      <c r="AN19" s="194">
        <v>65</v>
      </c>
      <c r="AO19" s="194">
        <v>58</v>
      </c>
      <c r="AP19" s="194">
        <v>51</v>
      </c>
      <c r="AQ19" s="194">
        <v>61</v>
      </c>
      <c r="AR19" s="194">
        <v>67</v>
      </c>
      <c r="AS19" s="194">
        <v>67</v>
      </c>
      <c r="AT19" s="194">
        <v>61</v>
      </c>
      <c r="AU19" s="194">
        <v>67</v>
      </c>
      <c r="AV19" s="194">
        <v>75</v>
      </c>
      <c r="AW19" s="194">
        <v>50</v>
      </c>
      <c r="AX19" s="194">
        <v>72</v>
      </c>
      <c r="AY19" s="194">
        <v>45</v>
      </c>
      <c r="AZ19" s="194">
        <v>59</v>
      </c>
      <c r="BA19" s="194">
        <v>52</v>
      </c>
      <c r="BB19" s="194">
        <v>42</v>
      </c>
      <c r="BC19" s="194">
        <v>53</v>
      </c>
      <c r="BD19" s="194">
        <v>62</v>
      </c>
      <c r="BE19" s="194">
        <v>53</v>
      </c>
      <c r="BF19" s="194">
        <v>40</v>
      </c>
      <c r="BG19" s="194">
        <v>55</v>
      </c>
      <c r="BH19" s="194">
        <v>49</v>
      </c>
      <c r="BI19" s="194">
        <v>37</v>
      </c>
      <c r="BJ19" s="194">
        <v>33</v>
      </c>
      <c r="BK19" s="194">
        <v>37</v>
      </c>
      <c r="BL19" s="194">
        <v>42</v>
      </c>
      <c r="BM19" s="194">
        <v>41</v>
      </c>
      <c r="BN19" s="194">
        <v>31</v>
      </c>
      <c r="BO19" s="194">
        <v>43</v>
      </c>
      <c r="BP19" s="194">
        <v>31</v>
      </c>
      <c r="BQ19" s="194">
        <v>25</v>
      </c>
      <c r="BR19" s="194">
        <v>29</v>
      </c>
      <c r="BS19" s="194">
        <v>36</v>
      </c>
      <c r="BT19" s="194">
        <v>31</v>
      </c>
      <c r="BU19" s="194">
        <v>41</v>
      </c>
      <c r="BV19" s="194">
        <v>36</v>
      </c>
      <c r="BW19" s="194">
        <v>37</v>
      </c>
      <c r="BX19" s="194">
        <v>48</v>
      </c>
      <c r="BY19" s="194">
        <v>21</v>
      </c>
      <c r="BZ19" s="194">
        <v>27</v>
      </c>
      <c r="CA19" s="194">
        <v>22</v>
      </c>
      <c r="CB19" s="194">
        <v>23</v>
      </c>
      <c r="CC19" s="194">
        <v>33</v>
      </c>
      <c r="CD19" s="194">
        <v>30</v>
      </c>
      <c r="CE19" s="194">
        <v>18</v>
      </c>
      <c r="CF19" s="194">
        <v>14</v>
      </c>
      <c r="CG19" s="194">
        <v>16</v>
      </c>
      <c r="CH19" s="194">
        <v>14</v>
      </c>
      <c r="CI19" s="194">
        <v>23</v>
      </c>
      <c r="CJ19" s="194">
        <v>10</v>
      </c>
      <c r="CK19" s="194">
        <v>12</v>
      </c>
      <c r="CL19" s="194">
        <v>15</v>
      </c>
      <c r="CM19" s="194">
        <v>11</v>
      </c>
      <c r="CN19" s="194">
        <v>12</v>
      </c>
      <c r="CO19" s="194">
        <v>7</v>
      </c>
      <c r="CP19" s="194">
        <v>9</v>
      </c>
      <c r="CQ19" s="194">
        <v>8</v>
      </c>
      <c r="CR19" s="194">
        <v>8</v>
      </c>
      <c r="CS19" s="194">
        <v>1</v>
      </c>
      <c r="CT19" s="194">
        <v>2</v>
      </c>
      <c r="CU19" s="194">
        <v>6</v>
      </c>
      <c r="CV19" s="194">
        <v>2</v>
      </c>
      <c r="CW19" s="194">
        <v>0</v>
      </c>
      <c r="CX19" s="194">
        <v>2</v>
      </c>
      <c r="CY19" s="194">
        <v>1</v>
      </c>
      <c r="CZ19" s="194">
        <v>0</v>
      </c>
      <c r="DA19" s="194">
        <v>0</v>
      </c>
      <c r="DB19" s="194">
        <v>0</v>
      </c>
    </row>
    <row r="20" spans="1:106" s="26" customFormat="1" ht="21" customHeight="1">
      <c r="A20" s="184" t="s">
        <v>882</v>
      </c>
      <c r="B20" s="191">
        <v>32</v>
      </c>
      <c r="C20" s="195">
        <v>26</v>
      </c>
      <c r="D20" s="195">
        <v>23</v>
      </c>
      <c r="E20" s="195">
        <v>23</v>
      </c>
      <c r="F20" s="195">
        <v>33</v>
      </c>
      <c r="G20" s="195">
        <v>27</v>
      </c>
      <c r="H20" s="195">
        <v>25</v>
      </c>
      <c r="I20" s="195">
        <v>23</v>
      </c>
      <c r="J20" s="195">
        <v>27</v>
      </c>
      <c r="K20" s="195">
        <v>12</v>
      </c>
      <c r="L20" s="195">
        <v>25</v>
      </c>
      <c r="M20" s="195">
        <v>25</v>
      </c>
      <c r="N20" s="195">
        <v>19</v>
      </c>
      <c r="O20" s="195">
        <v>15</v>
      </c>
      <c r="P20" s="195">
        <v>15</v>
      </c>
      <c r="Q20" s="195">
        <v>18</v>
      </c>
      <c r="R20" s="195">
        <v>27</v>
      </c>
      <c r="S20" s="195">
        <v>24</v>
      </c>
      <c r="T20" s="195">
        <v>31</v>
      </c>
      <c r="U20" s="195">
        <v>33</v>
      </c>
      <c r="V20" s="195">
        <v>30</v>
      </c>
      <c r="W20" s="195">
        <v>49</v>
      </c>
      <c r="X20" s="195">
        <v>47</v>
      </c>
      <c r="Y20" s="195">
        <v>81</v>
      </c>
      <c r="Z20" s="195">
        <v>79</v>
      </c>
      <c r="AA20" s="195">
        <v>90</v>
      </c>
      <c r="AB20" s="195">
        <v>80</v>
      </c>
      <c r="AC20" s="195">
        <v>104</v>
      </c>
      <c r="AD20" s="195">
        <v>97</v>
      </c>
      <c r="AE20" s="195">
        <v>87</v>
      </c>
      <c r="AF20" s="195">
        <v>81</v>
      </c>
      <c r="AG20" s="195">
        <v>93</v>
      </c>
      <c r="AH20" s="195">
        <v>69</v>
      </c>
      <c r="AI20" s="195">
        <v>81</v>
      </c>
      <c r="AJ20" s="195">
        <v>82</v>
      </c>
      <c r="AK20" s="195">
        <v>85</v>
      </c>
      <c r="AL20" s="195">
        <v>83</v>
      </c>
      <c r="AM20" s="195">
        <v>81</v>
      </c>
      <c r="AN20" s="195">
        <v>71</v>
      </c>
      <c r="AO20" s="195">
        <v>85</v>
      </c>
      <c r="AP20" s="195">
        <v>70</v>
      </c>
      <c r="AQ20" s="195">
        <v>61</v>
      </c>
      <c r="AR20" s="195">
        <v>81</v>
      </c>
      <c r="AS20" s="195">
        <v>62</v>
      </c>
      <c r="AT20" s="195">
        <v>75</v>
      </c>
      <c r="AU20" s="195">
        <v>93</v>
      </c>
      <c r="AV20" s="195">
        <v>72</v>
      </c>
      <c r="AW20" s="195">
        <v>91</v>
      </c>
      <c r="AX20" s="195">
        <v>81</v>
      </c>
      <c r="AY20" s="195">
        <v>97</v>
      </c>
      <c r="AZ20" s="195">
        <v>69</v>
      </c>
      <c r="BA20" s="195">
        <v>97</v>
      </c>
      <c r="BB20" s="195">
        <v>87</v>
      </c>
      <c r="BC20" s="195">
        <v>80</v>
      </c>
      <c r="BD20" s="195">
        <v>89</v>
      </c>
      <c r="BE20" s="195">
        <v>58</v>
      </c>
      <c r="BF20" s="195">
        <v>72</v>
      </c>
      <c r="BG20" s="195">
        <v>55</v>
      </c>
      <c r="BH20" s="195">
        <v>63</v>
      </c>
      <c r="BI20" s="195">
        <v>52</v>
      </c>
      <c r="BJ20" s="195">
        <v>44</v>
      </c>
      <c r="BK20" s="195">
        <v>55</v>
      </c>
      <c r="BL20" s="195">
        <v>63</v>
      </c>
      <c r="BM20" s="195">
        <v>46</v>
      </c>
      <c r="BN20" s="195">
        <v>50</v>
      </c>
      <c r="BO20" s="195">
        <v>43</v>
      </c>
      <c r="BP20" s="195">
        <v>45</v>
      </c>
      <c r="BQ20" s="195">
        <v>51</v>
      </c>
      <c r="BR20" s="195">
        <v>51</v>
      </c>
      <c r="BS20" s="195">
        <v>49</v>
      </c>
      <c r="BT20" s="195">
        <v>39</v>
      </c>
      <c r="BU20" s="195">
        <v>43</v>
      </c>
      <c r="BV20" s="195">
        <v>56</v>
      </c>
      <c r="BW20" s="195">
        <v>71</v>
      </c>
      <c r="BX20" s="195">
        <v>47</v>
      </c>
      <c r="BY20" s="195">
        <v>42</v>
      </c>
      <c r="BZ20" s="195">
        <v>34</v>
      </c>
      <c r="CA20" s="195">
        <v>46</v>
      </c>
      <c r="CB20" s="195">
        <v>38</v>
      </c>
      <c r="CC20" s="195">
        <v>35</v>
      </c>
      <c r="CD20" s="195">
        <v>38</v>
      </c>
      <c r="CE20" s="195">
        <v>44</v>
      </c>
      <c r="CF20" s="195">
        <v>36</v>
      </c>
      <c r="CG20" s="195">
        <v>34</v>
      </c>
      <c r="CH20" s="195">
        <v>34</v>
      </c>
      <c r="CI20" s="195">
        <v>24</v>
      </c>
      <c r="CJ20" s="195">
        <v>36</v>
      </c>
      <c r="CK20" s="195">
        <v>21</v>
      </c>
      <c r="CL20" s="195">
        <v>16</v>
      </c>
      <c r="CM20" s="195">
        <v>15</v>
      </c>
      <c r="CN20" s="195">
        <v>12</v>
      </c>
      <c r="CO20" s="195">
        <v>12</v>
      </c>
      <c r="CP20" s="195">
        <v>9</v>
      </c>
      <c r="CQ20" s="195">
        <v>7</v>
      </c>
      <c r="CR20" s="195">
        <v>5</v>
      </c>
      <c r="CS20" s="195">
        <v>4</v>
      </c>
      <c r="CT20" s="195">
        <v>3</v>
      </c>
      <c r="CU20" s="195">
        <v>4</v>
      </c>
      <c r="CV20" s="195">
        <v>2</v>
      </c>
      <c r="CW20" s="195">
        <v>1</v>
      </c>
      <c r="CX20" s="195">
        <v>0</v>
      </c>
      <c r="CY20" s="195">
        <v>2</v>
      </c>
      <c r="CZ20" s="195">
        <v>1</v>
      </c>
      <c r="DA20" s="195">
        <v>0</v>
      </c>
      <c r="DB20" s="195">
        <v>2</v>
      </c>
    </row>
    <row r="21" spans="1:106" s="26" customFormat="1" ht="21" customHeight="1">
      <c r="A21" s="183" t="s">
        <v>787</v>
      </c>
      <c r="B21" s="190">
        <v>34</v>
      </c>
      <c r="C21" s="194">
        <v>29</v>
      </c>
      <c r="D21" s="194">
        <v>37</v>
      </c>
      <c r="E21" s="194">
        <v>33</v>
      </c>
      <c r="F21" s="194">
        <v>30</v>
      </c>
      <c r="G21" s="194">
        <v>43</v>
      </c>
      <c r="H21" s="194">
        <v>24</v>
      </c>
      <c r="I21" s="194">
        <v>29</v>
      </c>
      <c r="J21" s="194">
        <v>37</v>
      </c>
      <c r="K21" s="194">
        <v>27</v>
      </c>
      <c r="L21" s="194">
        <v>32</v>
      </c>
      <c r="M21" s="194">
        <v>30</v>
      </c>
      <c r="N21" s="194">
        <v>34</v>
      </c>
      <c r="O21" s="194">
        <v>14</v>
      </c>
      <c r="P21" s="194">
        <v>31</v>
      </c>
      <c r="Q21" s="194">
        <v>26</v>
      </c>
      <c r="R21" s="194">
        <v>25</v>
      </c>
      <c r="S21" s="194">
        <v>20</v>
      </c>
      <c r="T21" s="194">
        <v>29</v>
      </c>
      <c r="U21" s="194">
        <v>32</v>
      </c>
      <c r="V21" s="194">
        <v>30</v>
      </c>
      <c r="W21" s="194">
        <v>41</v>
      </c>
      <c r="X21" s="194">
        <v>42</v>
      </c>
      <c r="Y21" s="194">
        <v>84</v>
      </c>
      <c r="Z21" s="194">
        <v>108</v>
      </c>
      <c r="AA21" s="194">
        <v>112</v>
      </c>
      <c r="AB21" s="194">
        <v>116</v>
      </c>
      <c r="AC21" s="194">
        <v>135</v>
      </c>
      <c r="AD21" s="194">
        <v>105</v>
      </c>
      <c r="AE21" s="194">
        <v>116</v>
      </c>
      <c r="AF21" s="194">
        <v>118</v>
      </c>
      <c r="AG21" s="194">
        <v>134</v>
      </c>
      <c r="AH21" s="194">
        <v>113</v>
      </c>
      <c r="AI21" s="194">
        <v>117</v>
      </c>
      <c r="AJ21" s="194">
        <v>120</v>
      </c>
      <c r="AK21" s="194">
        <v>98</v>
      </c>
      <c r="AL21" s="194">
        <v>128</v>
      </c>
      <c r="AM21" s="194">
        <v>111</v>
      </c>
      <c r="AN21" s="194">
        <v>120</v>
      </c>
      <c r="AO21" s="194">
        <v>127</v>
      </c>
      <c r="AP21" s="194">
        <v>92</v>
      </c>
      <c r="AQ21" s="194">
        <v>98</v>
      </c>
      <c r="AR21" s="194">
        <v>116</v>
      </c>
      <c r="AS21" s="194">
        <v>98</v>
      </c>
      <c r="AT21" s="194">
        <v>100</v>
      </c>
      <c r="AU21" s="194">
        <v>104</v>
      </c>
      <c r="AV21" s="194">
        <v>106</v>
      </c>
      <c r="AW21" s="194">
        <v>105</v>
      </c>
      <c r="AX21" s="194">
        <v>117</v>
      </c>
      <c r="AY21" s="194">
        <v>91</v>
      </c>
      <c r="AZ21" s="194">
        <v>98</v>
      </c>
      <c r="BA21" s="194">
        <v>81</v>
      </c>
      <c r="BB21" s="194">
        <v>81</v>
      </c>
      <c r="BC21" s="194">
        <v>87</v>
      </c>
      <c r="BD21" s="194">
        <v>87</v>
      </c>
      <c r="BE21" s="194">
        <v>54</v>
      </c>
      <c r="BF21" s="194">
        <v>88</v>
      </c>
      <c r="BG21" s="194">
        <v>77</v>
      </c>
      <c r="BH21" s="194">
        <v>66</v>
      </c>
      <c r="BI21" s="194">
        <v>52</v>
      </c>
      <c r="BJ21" s="194">
        <v>72</v>
      </c>
      <c r="BK21" s="194">
        <v>52</v>
      </c>
      <c r="BL21" s="194">
        <v>53</v>
      </c>
      <c r="BM21" s="194">
        <v>57</v>
      </c>
      <c r="BN21" s="194">
        <v>50</v>
      </c>
      <c r="BO21" s="194">
        <v>52</v>
      </c>
      <c r="BP21" s="194">
        <v>42</v>
      </c>
      <c r="BQ21" s="194">
        <v>38</v>
      </c>
      <c r="BR21" s="194">
        <v>50</v>
      </c>
      <c r="BS21" s="194">
        <v>32</v>
      </c>
      <c r="BT21" s="194">
        <v>40</v>
      </c>
      <c r="BU21" s="194">
        <v>41</v>
      </c>
      <c r="BV21" s="194">
        <v>46</v>
      </c>
      <c r="BW21" s="194">
        <v>48</v>
      </c>
      <c r="BX21" s="194">
        <v>64</v>
      </c>
      <c r="BY21" s="194">
        <v>28</v>
      </c>
      <c r="BZ21" s="194">
        <v>31</v>
      </c>
      <c r="CA21" s="194">
        <v>36</v>
      </c>
      <c r="CB21" s="194">
        <v>27</v>
      </c>
      <c r="CC21" s="194">
        <v>48</v>
      </c>
      <c r="CD21" s="194">
        <v>46</v>
      </c>
      <c r="CE21" s="194">
        <v>23</v>
      </c>
      <c r="CF21" s="194">
        <v>31</v>
      </c>
      <c r="CG21" s="194">
        <v>14</v>
      </c>
      <c r="CH21" s="194">
        <v>20</v>
      </c>
      <c r="CI21" s="194">
        <v>22</v>
      </c>
      <c r="CJ21" s="194">
        <v>24</v>
      </c>
      <c r="CK21" s="194">
        <v>24</v>
      </c>
      <c r="CL21" s="194">
        <v>20</v>
      </c>
      <c r="CM21" s="194">
        <v>6</v>
      </c>
      <c r="CN21" s="194">
        <v>15</v>
      </c>
      <c r="CO21" s="194">
        <v>13</v>
      </c>
      <c r="CP21" s="194">
        <v>6</v>
      </c>
      <c r="CQ21" s="194">
        <v>8</v>
      </c>
      <c r="CR21" s="194">
        <v>5</v>
      </c>
      <c r="CS21" s="194">
        <v>5</v>
      </c>
      <c r="CT21" s="194">
        <v>7</v>
      </c>
      <c r="CU21" s="194">
        <v>2</v>
      </c>
      <c r="CV21" s="194">
        <v>4</v>
      </c>
      <c r="CW21" s="194">
        <v>2</v>
      </c>
      <c r="CX21" s="194">
        <v>1</v>
      </c>
      <c r="CY21" s="194">
        <v>0</v>
      </c>
      <c r="CZ21" s="194">
        <v>0</v>
      </c>
      <c r="DA21" s="194">
        <v>0</v>
      </c>
      <c r="DB21" s="194">
        <v>0</v>
      </c>
    </row>
    <row r="22" spans="1:106" s="26" customFormat="1" ht="21" customHeight="1">
      <c r="A22" s="183" t="s">
        <v>702</v>
      </c>
      <c r="B22" s="190">
        <v>51</v>
      </c>
      <c r="C22" s="194">
        <v>52</v>
      </c>
      <c r="D22" s="194">
        <v>53</v>
      </c>
      <c r="E22" s="194">
        <v>38</v>
      </c>
      <c r="F22" s="194">
        <v>47</v>
      </c>
      <c r="G22" s="194">
        <v>48</v>
      </c>
      <c r="H22" s="194">
        <v>42</v>
      </c>
      <c r="I22" s="194">
        <v>36</v>
      </c>
      <c r="J22" s="194">
        <v>35</v>
      </c>
      <c r="K22" s="194">
        <v>44</v>
      </c>
      <c r="L22" s="194">
        <v>27</v>
      </c>
      <c r="M22" s="194">
        <v>30</v>
      </c>
      <c r="N22" s="194">
        <v>30</v>
      </c>
      <c r="O22" s="194">
        <v>41</v>
      </c>
      <c r="P22" s="194">
        <v>32</v>
      </c>
      <c r="Q22" s="194">
        <v>22</v>
      </c>
      <c r="R22" s="194">
        <v>27</v>
      </c>
      <c r="S22" s="194">
        <v>22</v>
      </c>
      <c r="T22" s="194">
        <v>18</v>
      </c>
      <c r="U22" s="194">
        <v>40</v>
      </c>
      <c r="V22" s="194">
        <v>49</v>
      </c>
      <c r="W22" s="194">
        <v>43</v>
      </c>
      <c r="X22" s="194">
        <v>69</v>
      </c>
      <c r="Y22" s="194">
        <v>95</v>
      </c>
      <c r="Z22" s="194">
        <v>97</v>
      </c>
      <c r="AA22" s="194">
        <v>115</v>
      </c>
      <c r="AB22" s="194">
        <v>96</v>
      </c>
      <c r="AC22" s="194">
        <v>132</v>
      </c>
      <c r="AD22" s="194">
        <v>138</v>
      </c>
      <c r="AE22" s="194">
        <v>134</v>
      </c>
      <c r="AF22" s="194">
        <v>141</v>
      </c>
      <c r="AG22" s="194">
        <v>132</v>
      </c>
      <c r="AH22" s="194">
        <v>121</v>
      </c>
      <c r="AI22" s="194">
        <v>120</v>
      </c>
      <c r="AJ22" s="194">
        <v>132</v>
      </c>
      <c r="AK22" s="194">
        <v>117</v>
      </c>
      <c r="AL22" s="194">
        <v>124</v>
      </c>
      <c r="AM22" s="194">
        <v>123</v>
      </c>
      <c r="AN22" s="194">
        <v>129</v>
      </c>
      <c r="AO22" s="194">
        <v>113</v>
      </c>
      <c r="AP22" s="194">
        <v>103</v>
      </c>
      <c r="AQ22" s="194">
        <v>109</v>
      </c>
      <c r="AR22" s="194">
        <v>95</v>
      </c>
      <c r="AS22" s="194">
        <v>116</v>
      </c>
      <c r="AT22" s="194">
        <v>111</v>
      </c>
      <c r="AU22" s="194">
        <v>111</v>
      </c>
      <c r="AV22" s="194">
        <v>97</v>
      </c>
      <c r="AW22" s="194">
        <v>110</v>
      </c>
      <c r="AX22" s="194">
        <v>99</v>
      </c>
      <c r="AY22" s="194">
        <v>108</v>
      </c>
      <c r="AZ22" s="194">
        <v>95</v>
      </c>
      <c r="BA22" s="194">
        <v>92</v>
      </c>
      <c r="BB22" s="194">
        <v>100</v>
      </c>
      <c r="BC22" s="194">
        <v>89</v>
      </c>
      <c r="BD22" s="194">
        <v>91</v>
      </c>
      <c r="BE22" s="194">
        <v>69</v>
      </c>
      <c r="BF22" s="194">
        <v>79</v>
      </c>
      <c r="BG22" s="194">
        <v>74</v>
      </c>
      <c r="BH22" s="194">
        <v>74</v>
      </c>
      <c r="BI22" s="194">
        <v>65</v>
      </c>
      <c r="BJ22" s="194">
        <v>48</v>
      </c>
      <c r="BK22" s="194">
        <v>49</v>
      </c>
      <c r="BL22" s="194">
        <v>40</v>
      </c>
      <c r="BM22" s="194">
        <v>51</v>
      </c>
      <c r="BN22" s="194">
        <v>51</v>
      </c>
      <c r="BO22" s="194">
        <v>40</v>
      </c>
      <c r="BP22" s="194">
        <v>44</v>
      </c>
      <c r="BQ22" s="194">
        <v>56</v>
      </c>
      <c r="BR22" s="194">
        <v>56</v>
      </c>
      <c r="BS22" s="194">
        <v>46</v>
      </c>
      <c r="BT22" s="194">
        <v>53</v>
      </c>
      <c r="BU22" s="194">
        <v>49</v>
      </c>
      <c r="BV22" s="194">
        <v>73</v>
      </c>
      <c r="BW22" s="194">
        <v>62</v>
      </c>
      <c r="BX22" s="194">
        <v>71</v>
      </c>
      <c r="BY22" s="194">
        <v>42</v>
      </c>
      <c r="BZ22" s="194">
        <v>39</v>
      </c>
      <c r="CA22" s="194">
        <v>35</v>
      </c>
      <c r="CB22" s="194">
        <v>46</v>
      </c>
      <c r="CC22" s="194">
        <v>39</v>
      </c>
      <c r="CD22" s="194">
        <v>48</v>
      </c>
      <c r="CE22" s="194">
        <v>39</v>
      </c>
      <c r="CF22" s="194">
        <v>34</v>
      </c>
      <c r="CG22" s="194">
        <v>34</v>
      </c>
      <c r="CH22" s="194">
        <v>38</v>
      </c>
      <c r="CI22" s="194">
        <v>35</v>
      </c>
      <c r="CJ22" s="194">
        <v>29</v>
      </c>
      <c r="CK22" s="194">
        <v>23</v>
      </c>
      <c r="CL22" s="194">
        <v>26</v>
      </c>
      <c r="CM22" s="194">
        <v>21</v>
      </c>
      <c r="CN22" s="194">
        <v>15</v>
      </c>
      <c r="CO22" s="194">
        <v>12</v>
      </c>
      <c r="CP22" s="194">
        <v>22</v>
      </c>
      <c r="CQ22" s="194">
        <v>11</v>
      </c>
      <c r="CR22" s="194">
        <v>8</v>
      </c>
      <c r="CS22" s="194">
        <v>12</v>
      </c>
      <c r="CT22" s="194">
        <v>10</v>
      </c>
      <c r="CU22" s="194">
        <v>4</v>
      </c>
      <c r="CV22" s="194">
        <v>3</v>
      </c>
      <c r="CW22" s="194">
        <v>3</v>
      </c>
      <c r="CX22" s="194">
        <v>0</v>
      </c>
      <c r="CY22" s="194">
        <v>1</v>
      </c>
      <c r="CZ22" s="194">
        <v>0</v>
      </c>
      <c r="DA22" s="194">
        <v>0</v>
      </c>
      <c r="DB22" s="194">
        <v>1</v>
      </c>
    </row>
    <row r="23" spans="1:106" s="26" customFormat="1" ht="21" customHeight="1">
      <c r="A23" s="183" t="s">
        <v>878</v>
      </c>
      <c r="B23" s="190">
        <v>35</v>
      </c>
      <c r="C23" s="194">
        <v>29</v>
      </c>
      <c r="D23" s="194">
        <v>29</v>
      </c>
      <c r="E23" s="194">
        <v>31</v>
      </c>
      <c r="F23" s="194">
        <v>33</v>
      </c>
      <c r="G23" s="194">
        <v>21</v>
      </c>
      <c r="H23" s="194">
        <v>31</v>
      </c>
      <c r="I23" s="194">
        <v>23</v>
      </c>
      <c r="J23" s="194">
        <v>20</v>
      </c>
      <c r="K23" s="194">
        <v>24</v>
      </c>
      <c r="L23" s="194">
        <v>20</v>
      </c>
      <c r="M23" s="194">
        <v>21</v>
      </c>
      <c r="N23" s="194">
        <v>21</v>
      </c>
      <c r="O23" s="194">
        <v>23</v>
      </c>
      <c r="P23" s="194">
        <v>30</v>
      </c>
      <c r="Q23" s="194">
        <v>17</v>
      </c>
      <c r="R23" s="194">
        <v>17</v>
      </c>
      <c r="S23" s="194">
        <v>28</v>
      </c>
      <c r="T23" s="194">
        <v>25</v>
      </c>
      <c r="U23" s="194">
        <v>29</v>
      </c>
      <c r="V23" s="194">
        <v>49</v>
      </c>
      <c r="W23" s="194">
        <v>48</v>
      </c>
      <c r="X23" s="194">
        <v>65</v>
      </c>
      <c r="Y23" s="194">
        <v>98</v>
      </c>
      <c r="Z23" s="194">
        <v>110</v>
      </c>
      <c r="AA23" s="194">
        <v>123</v>
      </c>
      <c r="AB23" s="194">
        <v>134</v>
      </c>
      <c r="AC23" s="194">
        <v>126</v>
      </c>
      <c r="AD23" s="194">
        <v>157</v>
      </c>
      <c r="AE23" s="194">
        <v>134</v>
      </c>
      <c r="AF23" s="194">
        <v>139</v>
      </c>
      <c r="AG23" s="194">
        <v>119</v>
      </c>
      <c r="AH23" s="194">
        <v>109</v>
      </c>
      <c r="AI23" s="194">
        <v>98</v>
      </c>
      <c r="AJ23" s="194">
        <v>107</v>
      </c>
      <c r="AK23" s="194">
        <v>106</v>
      </c>
      <c r="AL23" s="194">
        <v>118</v>
      </c>
      <c r="AM23" s="194">
        <v>108</v>
      </c>
      <c r="AN23" s="194">
        <v>97</v>
      </c>
      <c r="AO23" s="194">
        <v>92</v>
      </c>
      <c r="AP23" s="194">
        <v>78</v>
      </c>
      <c r="AQ23" s="194">
        <v>97</v>
      </c>
      <c r="AR23" s="194">
        <v>84</v>
      </c>
      <c r="AS23" s="194">
        <v>79</v>
      </c>
      <c r="AT23" s="194">
        <v>89</v>
      </c>
      <c r="AU23" s="194">
        <v>100</v>
      </c>
      <c r="AV23" s="194">
        <v>79</v>
      </c>
      <c r="AW23" s="194">
        <v>84</v>
      </c>
      <c r="AX23" s="194">
        <v>91</v>
      </c>
      <c r="AY23" s="194">
        <v>86</v>
      </c>
      <c r="AZ23" s="194">
        <v>85</v>
      </c>
      <c r="BA23" s="194">
        <v>73</v>
      </c>
      <c r="BB23" s="194">
        <v>57</v>
      </c>
      <c r="BC23" s="194">
        <v>63</v>
      </c>
      <c r="BD23" s="194">
        <v>79</v>
      </c>
      <c r="BE23" s="194">
        <v>45</v>
      </c>
      <c r="BF23" s="194">
        <v>76</v>
      </c>
      <c r="BG23" s="194">
        <v>58</v>
      </c>
      <c r="BH23" s="194">
        <v>53</v>
      </c>
      <c r="BI23" s="194">
        <v>74</v>
      </c>
      <c r="BJ23" s="194">
        <v>51</v>
      </c>
      <c r="BK23" s="194">
        <v>48</v>
      </c>
      <c r="BL23" s="194">
        <v>49</v>
      </c>
      <c r="BM23" s="194">
        <v>42</v>
      </c>
      <c r="BN23" s="194">
        <v>40</v>
      </c>
      <c r="BO23" s="194">
        <v>34</v>
      </c>
      <c r="BP23" s="194">
        <v>38</v>
      </c>
      <c r="BQ23" s="194">
        <v>54</v>
      </c>
      <c r="BR23" s="194">
        <v>39</v>
      </c>
      <c r="BS23" s="194">
        <v>50</v>
      </c>
      <c r="BT23" s="194">
        <v>49</v>
      </c>
      <c r="BU23" s="194">
        <v>43</v>
      </c>
      <c r="BV23" s="194">
        <v>57</v>
      </c>
      <c r="BW23" s="194">
        <v>56</v>
      </c>
      <c r="BX23" s="194">
        <v>63</v>
      </c>
      <c r="BY23" s="194">
        <v>37</v>
      </c>
      <c r="BZ23" s="194">
        <v>20</v>
      </c>
      <c r="CA23" s="194">
        <v>35</v>
      </c>
      <c r="CB23" s="194">
        <v>45</v>
      </c>
      <c r="CC23" s="194">
        <v>38</v>
      </c>
      <c r="CD23" s="194">
        <v>40</v>
      </c>
      <c r="CE23" s="194">
        <v>34</v>
      </c>
      <c r="CF23" s="194">
        <v>21</v>
      </c>
      <c r="CG23" s="194">
        <v>26</v>
      </c>
      <c r="CH23" s="194">
        <v>38</v>
      </c>
      <c r="CI23" s="194">
        <v>22</v>
      </c>
      <c r="CJ23" s="194">
        <v>18</v>
      </c>
      <c r="CK23" s="194">
        <v>20</v>
      </c>
      <c r="CL23" s="194">
        <v>19</v>
      </c>
      <c r="CM23" s="194">
        <v>10</v>
      </c>
      <c r="CN23" s="194">
        <v>17</v>
      </c>
      <c r="CO23" s="194">
        <v>14</v>
      </c>
      <c r="CP23" s="194">
        <v>11</v>
      </c>
      <c r="CQ23" s="194">
        <v>4</v>
      </c>
      <c r="CR23" s="194">
        <v>8</v>
      </c>
      <c r="CS23" s="194">
        <v>7</v>
      </c>
      <c r="CT23" s="194">
        <v>4</v>
      </c>
      <c r="CU23" s="194">
        <v>3</v>
      </c>
      <c r="CV23" s="194">
        <v>1</v>
      </c>
      <c r="CW23" s="194">
        <v>5</v>
      </c>
      <c r="CX23" s="194">
        <v>0</v>
      </c>
      <c r="CY23" s="194">
        <v>1</v>
      </c>
      <c r="CZ23" s="194">
        <v>0</v>
      </c>
      <c r="DA23" s="194">
        <v>0</v>
      </c>
      <c r="DB23" s="194">
        <v>0</v>
      </c>
    </row>
    <row r="24" spans="1:106" s="27" customFormat="1" ht="21" customHeight="1">
      <c r="A24" s="183" t="s">
        <v>874</v>
      </c>
      <c r="B24" s="190">
        <v>45</v>
      </c>
      <c r="C24" s="194">
        <v>36</v>
      </c>
      <c r="D24" s="194">
        <v>36</v>
      </c>
      <c r="E24" s="194">
        <v>31</v>
      </c>
      <c r="F24" s="194">
        <v>43</v>
      </c>
      <c r="G24" s="194">
        <v>34</v>
      </c>
      <c r="H24" s="194">
        <v>41</v>
      </c>
      <c r="I24" s="194">
        <v>30</v>
      </c>
      <c r="J24" s="194">
        <v>38</v>
      </c>
      <c r="K24" s="194">
        <v>35</v>
      </c>
      <c r="L24" s="194">
        <v>40</v>
      </c>
      <c r="M24" s="194">
        <v>37</v>
      </c>
      <c r="N24" s="194">
        <v>35</v>
      </c>
      <c r="O24" s="194">
        <v>32</v>
      </c>
      <c r="P24" s="194">
        <v>29</v>
      </c>
      <c r="Q24" s="194">
        <v>39</v>
      </c>
      <c r="R24" s="194">
        <v>25</v>
      </c>
      <c r="S24" s="194">
        <v>28</v>
      </c>
      <c r="T24" s="194">
        <v>24</v>
      </c>
      <c r="U24" s="194">
        <v>40</v>
      </c>
      <c r="V24" s="194">
        <v>45</v>
      </c>
      <c r="W24" s="194">
        <v>67</v>
      </c>
      <c r="X24" s="194">
        <v>76</v>
      </c>
      <c r="Y24" s="194">
        <v>102</v>
      </c>
      <c r="Z24" s="194">
        <v>116</v>
      </c>
      <c r="AA24" s="194">
        <v>115</v>
      </c>
      <c r="AB24" s="194">
        <v>130</v>
      </c>
      <c r="AC24" s="194">
        <v>151</v>
      </c>
      <c r="AD24" s="194">
        <v>151</v>
      </c>
      <c r="AE24" s="194">
        <v>123</v>
      </c>
      <c r="AF24" s="194">
        <v>141</v>
      </c>
      <c r="AG24" s="194">
        <v>129</v>
      </c>
      <c r="AH24" s="194">
        <v>134</v>
      </c>
      <c r="AI24" s="194">
        <v>137</v>
      </c>
      <c r="AJ24" s="194">
        <v>106</v>
      </c>
      <c r="AK24" s="194">
        <v>130</v>
      </c>
      <c r="AL24" s="194">
        <v>127</v>
      </c>
      <c r="AM24" s="194">
        <v>130</v>
      </c>
      <c r="AN24" s="194">
        <v>125</v>
      </c>
      <c r="AO24" s="194">
        <v>129</v>
      </c>
      <c r="AP24" s="194">
        <v>123</v>
      </c>
      <c r="AQ24" s="194">
        <v>116</v>
      </c>
      <c r="AR24" s="194">
        <v>117</v>
      </c>
      <c r="AS24" s="194">
        <v>103</v>
      </c>
      <c r="AT24" s="194">
        <v>110</v>
      </c>
      <c r="AU24" s="194">
        <v>117</v>
      </c>
      <c r="AV24" s="194">
        <v>103</v>
      </c>
      <c r="AW24" s="194">
        <v>103</v>
      </c>
      <c r="AX24" s="194">
        <v>123</v>
      </c>
      <c r="AY24" s="194">
        <v>110</v>
      </c>
      <c r="AZ24" s="194">
        <v>121</v>
      </c>
      <c r="BA24" s="194">
        <v>97</v>
      </c>
      <c r="BB24" s="194">
        <v>109</v>
      </c>
      <c r="BC24" s="194">
        <v>95</v>
      </c>
      <c r="BD24" s="194">
        <v>88</v>
      </c>
      <c r="BE24" s="194">
        <v>84</v>
      </c>
      <c r="BF24" s="194">
        <v>73</v>
      </c>
      <c r="BG24" s="194">
        <v>87</v>
      </c>
      <c r="BH24" s="194">
        <v>71</v>
      </c>
      <c r="BI24" s="194">
        <v>54</v>
      </c>
      <c r="BJ24" s="194">
        <v>57</v>
      </c>
      <c r="BK24" s="194">
        <v>55</v>
      </c>
      <c r="BL24" s="194">
        <v>61</v>
      </c>
      <c r="BM24" s="194">
        <v>52</v>
      </c>
      <c r="BN24" s="194">
        <v>52</v>
      </c>
      <c r="BO24" s="194">
        <v>36</v>
      </c>
      <c r="BP24" s="194">
        <v>45</v>
      </c>
      <c r="BQ24" s="194">
        <v>43</v>
      </c>
      <c r="BR24" s="194">
        <v>49</v>
      </c>
      <c r="BS24" s="194">
        <v>62</v>
      </c>
      <c r="BT24" s="194">
        <v>56</v>
      </c>
      <c r="BU24" s="194">
        <v>46</v>
      </c>
      <c r="BV24" s="194">
        <v>57</v>
      </c>
      <c r="BW24" s="194">
        <v>77</v>
      </c>
      <c r="BX24" s="194">
        <v>72</v>
      </c>
      <c r="BY24" s="194">
        <v>50</v>
      </c>
      <c r="BZ24" s="194">
        <v>34</v>
      </c>
      <c r="CA24" s="194">
        <v>42</v>
      </c>
      <c r="CB24" s="194">
        <v>57</v>
      </c>
      <c r="CC24" s="194">
        <v>50</v>
      </c>
      <c r="CD24" s="194">
        <v>46</v>
      </c>
      <c r="CE24" s="194">
        <v>45</v>
      </c>
      <c r="CF24" s="194">
        <v>33</v>
      </c>
      <c r="CG24" s="194">
        <v>32</v>
      </c>
      <c r="CH24" s="194">
        <v>40</v>
      </c>
      <c r="CI24" s="194">
        <v>35</v>
      </c>
      <c r="CJ24" s="194">
        <v>35</v>
      </c>
      <c r="CK24" s="194">
        <v>27</v>
      </c>
      <c r="CL24" s="194">
        <v>29</v>
      </c>
      <c r="CM24" s="194">
        <v>23</v>
      </c>
      <c r="CN24" s="194">
        <v>22</v>
      </c>
      <c r="CO24" s="194">
        <v>13</v>
      </c>
      <c r="CP24" s="194">
        <v>13</v>
      </c>
      <c r="CQ24" s="194">
        <v>14</v>
      </c>
      <c r="CR24" s="194">
        <v>9</v>
      </c>
      <c r="CS24" s="194">
        <v>7</v>
      </c>
      <c r="CT24" s="194">
        <v>3</v>
      </c>
      <c r="CU24" s="194">
        <v>2</v>
      </c>
      <c r="CV24" s="194">
        <v>3</v>
      </c>
      <c r="CW24" s="194">
        <v>1</v>
      </c>
      <c r="CX24" s="194">
        <v>2</v>
      </c>
      <c r="CY24" s="194">
        <v>1</v>
      </c>
      <c r="CZ24" s="194">
        <v>0</v>
      </c>
      <c r="DA24" s="194">
        <v>0</v>
      </c>
      <c r="DB24" s="194">
        <v>0</v>
      </c>
    </row>
    <row r="25" spans="1:106" s="26" customFormat="1" ht="21" customHeight="1">
      <c r="A25" s="184" t="s">
        <v>872</v>
      </c>
      <c r="B25" s="191">
        <v>26</v>
      </c>
      <c r="C25" s="195">
        <v>30</v>
      </c>
      <c r="D25" s="195">
        <v>30</v>
      </c>
      <c r="E25" s="195">
        <v>25</v>
      </c>
      <c r="F25" s="195">
        <v>30</v>
      </c>
      <c r="G25" s="195">
        <v>44</v>
      </c>
      <c r="H25" s="195">
        <v>43</v>
      </c>
      <c r="I25" s="195">
        <v>29</v>
      </c>
      <c r="J25" s="195">
        <v>27</v>
      </c>
      <c r="K25" s="195">
        <v>35</v>
      </c>
      <c r="L25" s="195">
        <v>37</v>
      </c>
      <c r="M25" s="195">
        <v>20</v>
      </c>
      <c r="N25" s="195">
        <v>36</v>
      </c>
      <c r="O25" s="195">
        <v>30</v>
      </c>
      <c r="P25" s="195">
        <v>30</v>
      </c>
      <c r="Q25" s="195">
        <v>23</v>
      </c>
      <c r="R25" s="195">
        <v>19</v>
      </c>
      <c r="S25" s="195">
        <v>23</v>
      </c>
      <c r="T25" s="195">
        <v>27</v>
      </c>
      <c r="U25" s="195">
        <v>36</v>
      </c>
      <c r="V25" s="195">
        <v>41</v>
      </c>
      <c r="W25" s="195">
        <v>47</v>
      </c>
      <c r="X25" s="195">
        <v>52</v>
      </c>
      <c r="Y25" s="195">
        <v>82</v>
      </c>
      <c r="Z25" s="195">
        <v>90</v>
      </c>
      <c r="AA25" s="195">
        <v>101</v>
      </c>
      <c r="AB25" s="195">
        <v>102</v>
      </c>
      <c r="AC25" s="195">
        <v>117</v>
      </c>
      <c r="AD25" s="195">
        <v>106</v>
      </c>
      <c r="AE25" s="195">
        <v>98</v>
      </c>
      <c r="AF25" s="195">
        <v>102</v>
      </c>
      <c r="AG25" s="195">
        <v>112</v>
      </c>
      <c r="AH25" s="195">
        <v>101</v>
      </c>
      <c r="AI25" s="195">
        <v>102</v>
      </c>
      <c r="AJ25" s="195">
        <v>75</v>
      </c>
      <c r="AK25" s="195">
        <v>84</v>
      </c>
      <c r="AL25" s="195">
        <v>78</v>
      </c>
      <c r="AM25" s="195">
        <v>91</v>
      </c>
      <c r="AN25" s="195">
        <v>92</v>
      </c>
      <c r="AO25" s="195">
        <v>103</v>
      </c>
      <c r="AP25" s="195">
        <v>83</v>
      </c>
      <c r="AQ25" s="195">
        <v>96</v>
      </c>
      <c r="AR25" s="195">
        <v>106</v>
      </c>
      <c r="AS25" s="195">
        <v>100</v>
      </c>
      <c r="AT25" s="195">
        <v>79</v>
      </c>
      <c r="AU25" s="195">
        <v>79</v>
      </c>
      <c r="AV25" s="195">
        <v>86</v>
      </c>
      <c r="AW25" s="195">
        <v>97</v>
      </c>
      <c r="AX25" s="195">
        <v>92</v>
      </c>
      <c r="AY25" s="195">
        <v>92</v>
      </c>
      <c r="AZ25" s="195">
        <v>97</v>
      </c>
      <c r="BA25" s="195">
        <v>84</v>
      </c>
      <c r="BB25" s="195">
        <v>75</v>
      </c>
      <c r="BC25" s="195">
        <v>67</v>
      </c>
      <c r="BD25" s="195">
        <v>87</v>
      </c>
      <c r="BE25" s="195">
        <v>56</v>
      </c>
      <c r="BF25" s="195">
        <v>82</v>
      </c>
      <c r="BG25" s="195">
        <v>64</v>
      </c>
      <c r="BH25" s="195">
        <v>76</v>
      </c>
      <c r="BI25" s="195">
        <v>86</v>
      </c>
      <c r="BJ25" s="195">
        <v>50</v>
      </c>
      <c r="BK25" s="195">
        <v>64</v>
      </c>
      <c r="BL25" s="195">
        <v>40</v>
      </c>
      <c r="BM25" s="195">
        <v>54</v>
      </c>
      <c r="BN25" s="195">
        <v>47</v>
      </c>
      <c r="BO25" s="195">
        <v>56</v>
      </c>
      <c r="BP25" s="195">
        <v>54</v>
      </c>
      <c r="BQ25" s="195">
        <v>32</v>
      </c>
      <c r="BR25" s="195">
        <v>52</v>
      </c>
      <c r="BS25" s="195">
        <v>38</v>
      </c>
      <c r="BT25" s="195">
        <v>50</v>
      </c>
      <c r="BU25" s="195">
        <v>55</v>
      </c>
      <c r="BV25" s="195">
        <v>68</v>
      </c>
      <c r="BW25" s="195">
        <v>62</v>
      </c>
      <c r="BX25" s="195">
        <v>61</v>
      </c>
      <c r="BY25" s="195">
        <v>40</v>
      </c>
      <c r="BZ25" s="195">
        <v>41</v>
      </c>
      <c r="CA25" s="195">
        <v>31</v>
      </c>
      <c r="CB25" s="195">
        <v>40</v>
      </c>
      <c r="CC25" s="195">
        <v>42</v>
      </c>
      <c r="CD25" s="195">
        <v>46</v>
      </c>
      <c r="CE25" s="195">
        <v>35</v>
      </c>
      <c r="CF25" s="195">
        <v>36</v>
      </c>
      <c r="CG25" s="195">
        <v>31</v>
      </c>
      <c r="CH25" s="195">
        <v>35</v>
      </c>
      <c r="CI25" s="195">
        <v>24</v>
      </c>
      <c r="CJ25" s="195">
        <v>36</v>
      </c>
      <c r="CK25" s="195">
        <v>26</v>
      </c>
      <c r="CL25" s="195">
        <v>25</v>
      </c>
      <c r="CM25" s="195">
        <v>13</v>
      </c>
      <c r="CN25" s="195">
        <v>26</v>
      </c>
      <c r="CO25" s="195">
        <v>14</v>
      </c>
      <c r="CP25" s="195">
        <v>6</v>
      </c>
      <c r="CQ25" s="195">
        <v>16</v>
      </c>
      <c r="CR25" s="195">
        <v>6</v>
      </c>
      <c r="CS25" s="195">
        <v>2</v>
      </c>
      <c r="CT25" s="195">
        <v>2</v>
      </c>
      <c r="CU25" s="195">
        <v>3</v>
      </c>
      <c r="CV25" s="195">
        <v>3</v>
      </c>
      <c r="CW25" s="195">
        <v>6</v>
      </c>
      <c r="CX25" s="195">
        <v>1</v>
      </c>
      <c r="CY25" s="195">
        <v>0</v>
      </c>
      <c r="CZ25" s="195">
        <v>0</v>
      </c>
      <c r="DA25" s="195">
        <v>2</v>
      </c>
      <c r="DB25" s="195">
        <v>1</v>
      </c>
    </row>
    <row r="26" spans="1:106" s="26" customFormat="1" ht="21" customHeight="1">
      <c r="A26" s="183" t="s">
        <v>867</v>
      </c>
      <c r="B26" s="190">
        <v>63</v>
      </c>
      <c r="C26" s="194">
        <v>49</v>
      </c>
      <c r="D26" s="194">
        <v>57</v>
      </c>
      <c r="E26" s="194">
        <v>65</v>
      </c>
      <c r="F26" s="194">
        <v>41</v>
      </c>
      <c r="G26" s="194">
        <v>47</v>
      </c>
      <c r="H26" s="194">
        <v>48</v>
      </c>
      <c r="I26" s="194">
        <v>38</v>
      </c>
      <c r="J26" s="194">
        <v>47</v>
      </c>
      <c r="K26" s="194">
        <v>41</v>
      </c>
      <c r="L26" s="194">
        <v>33</v>
      </c>
      <c r="M26" s="194">
        <v>34</v>
      </c>
      <c r="N26" s="194">
        <v>33</v>
      </c>
      <c r="O26" s="194">
        <v>25</v>
      </c>
      <c r="P26" s="194">
        <v>25</v>
      </c>
      <c r="Q26" s="194">
        <v>17</v>
      </c>
      <c r="R26" s="194">
        <v>25</v>
      </c>
      <c r="S26" s="194">
        <v>31</v>
      </c>
      <c r="T26" s="194">
        <v>18</v>
      </c>
      <c r="U26" s="194">
        <v>31</v>
      </c>
      <c r="V26" s="194">
        <v>45</v>
      </c>
      <c r="W26" s="194">
        <v>52</v>
      </c>
      <c r="X26" s="194">
        <v>64</v>
      </c>
      <c r="Y26" s="194">
        <v>97</v>
      </c>
      <c r="Z26" s="194">
        <v>135</v>
      </c>
      <c r="AA26" s="194">
        <v>131</v>
      </c>
      <c r="AB26" s="194">
        <v>140</v>
      </c>
      <c r="AC26" s="194">
        <v>137</v>
      </c>
      <c r="AD26" s="194">
        <v>143</v>
      </c>
      <c r="AE26" s="194">
        <v>145</v>
      </c>
      <c r="AF26" s="194">
        <v>147</v>
      </c>
      <c r="AG26" s="194">
        <v>167</v>
      </c>
      <c r="AH26" s="194">
        <v>152</v>
      </c>
      <c r="AI26" s="194">
        <v>146</v>
      </c>
      <c r="AJ26" s="194">
        <v>161</v>
      </c>
      <c r="AK26" s="194">
        <v>142</v>
      </c>
      <c r="AL26" s="194">
        <v>140</v>
      </c>
      <c r="AM26" s="194">
        <v>150</v>
      </c>
      <c r="AN26" s="194">
        <v>151</v>
      </c>
      <c r="AO26" s="194">
        <v>140</v>
      </c>
      <c r="AP26" s="194">
        <v>130</v>
      </c>
      <c r="AQ26" s="194">
        <v>129</v>
      </c>
      <c r="AR26" s="194">
        <v>143</v>
      </c>
      <c r="AS26" s="194">
        <v>105</v>
      </c>
      <c r="AT26" s="194">
        <v>112</v>
      </c>
      <c r="AU26" s="194">
        <v>129</v>
      </c>
      <c r="AV26" s="194">
        <v>114</v>
      </c>
      <c r="AW26" s="194">
        <v>130</v>
      </c>
      <c r="AX26" s="194">
        <v>132</v>
      </c>
      <c r="AY26" s="194">
        <v>117</v>
      </c>
      <c r="AZ26" s="194">
        <v>89</v>
      </c>
      <c r="BA26" s="194">
        <v>98</v>
      </c>
      <c r="BB26" s="194">
        <v>102</v>
      </c>
      <c r="BC26" s="194">
        <v>117</v>
      </c>
      <c r="BD26" s="194">
        <v>101</v>
      </c>
      <c r="BE26" s="194">
        <v>64</v>
      </c>
      <c r="BF26" s="194">
        <v>89</v>
      </c>
      <c r="BG26" s="194">
        <v>85</v>
      </c>
      <c r="BH26" s="194">
        <v>79</v>
      </c>
      <c r="BI26" s="194">
        <v>65</v>
      </c>
      <c r="BJ26" s="194">
        <v>66</v>
      </c>
      <c r="BK26" s="194">
        <v>69</v>
      </c>
      <c r="BL26" s="194">
        <v>58</v>
      </c>
      <c r="BM26" s="194">
        <v>55</v>
      </c>
      <c r="BN26" s="194">
        <v>50</v>
      </c>
      <c r="BO26" s="194">
        <v>53</v>
      </c>
      <c r="BP26" s="194">
        <v>61</v>
      </c>
      <c r="BQ26" s="194">
        <v>40</v>
      </c>
      <c r="BR26" s="194">
        <v>67</v>
      </c>
      <c r="BS26" s="194">
        <v>57</v>
      </c>
      <c r="BT26" s="194">
        <v>52</v>
      </c>
      <c r="BU26" s="194">
        <v>52</v>
      </c>
      <c r="BV26" s="194">
        <v>60</v>
      </c>
      <c r="BW26" s="194">
        <v>57</v>
      </c>
      <c r="BX26" s="194">
        <v>48</v>
      </c>
      <c r="BY26" s="194">
        <v>28</v>
      </c>
      <c r="BZ26" s="194">
        <v>37</v>
      </c>
      <c r="CA26" s="194">
        <v>32</v>
      </c>
      <c r="CB26" s="194">
        <v>40</v>
      </c>
      <c r="CC26" s="194">
        <v>37</v>
      </c>
      <c r="CD26" s="194">
        <v>25</v>
      </c>
      <c r="CE26" s="194">
        <v>23</v>
      </c>
      <c r="CF26" s="194">
        <v>30</v>
      </c>
      <c r="CG26" s="194">
        <v>27</v>
      </c>
      <c r="CH26" s="194">
        <v>33</v>
      </c>
      <c r="CI26" s="194">
        <v>34</v>
      </c>
      <c r="CJ26" s="194">
        <v>25</v>
      </c>
      <c r="CK26" s="194">
        <v>27</v>
      </c>
      <c r="CL26" s="194">
        <v>26</v>
      </c>
      <c r="CM26" s="194">
        <v>13</v>
      </c>
      <c r="CN26" s="194">
        <v>15</v>
      </c>
      <c r="CO26" s="194">
        <v>22</v>
      </c>
      <c r="CP26" s="194">
        <v>16</v>
      </c>
      <c r="CQ26" s="194">
        <v>9</v>
      </c>
      <c r="CR26" s="194">
        <v>9</v>
      </c>
      <c r="CS26" s="194">
        <v>5</v>
      </c>
      <c r="CT26" s="194">
        <v>10</v>
      </c>
      <c r="CU26" s="194">
        <v>4</v>
      </c>
      <c r="CV26" s="194">
        <v>1</v>
      </c>
      <c r="CW26" s="194">
        <v>0</v>
      </c>
      <c r="CX26" s="194">
        <v>3</v>
      </c>
      <c r="CY26" s="194">
        <v>1</v>
      </c>
      <c r="CZ26" s="194">
        <v>0</v>
      </c>
      <c r="DA26" s="194">
        <v>0</v>
      </c>
      <c r="DB26" s="194">
        <v>0</v>
      </c>
    </row>
    <row r="27" spans="1:106" s="26" customFormat="1" ht="21" customHeight="1">
      <c r="A27" s="183" t="s">
        <v>297</v>
      </c>
      <c r="B27" s="190">
        <v>30</v>
      </c>
      <c r="C27" s="194">
        <v>29</v>
      </c>
      <c r="D27" s="194">
        <v>24</v>
      </c>
      <c r="E27" s="194">
        <v>22</v>
      </c>
      <c r="F27" s="194">
        <v>28</v>
      </c>
      <c r="G27" s="194">
        <v>20</v>
      </c>
      <c r="H27" s="194">
        <v>19</v>
      </c>
      <c r="I27" s="194">
        <v>22</v>
      </c>
      <c r="J27" s="194">
        <v>24</v>
      </c>
      <c r="K27" s="194">
        <v>21</v>
      </c>
      <c r="L27" s="194">
        <v>13</v>
      </c>
      <c r="M27" s="194">
        <v>26</v>
      </c>
      <c r="N27" s="194">
        <v>21</v>
      </c>
      <c r="O27" s="194">
        <v>26</v>
      </c>
      <c r="P27" s="194">
        <v>24</v>
      </c>
      <c r="Q27" s="194">
        <v>31</v>
      </c>
      <c r="R27" s="194">
        <v>23</v>
      </c>
      <c r="S27" s="194">
        <v>27</v>
      </c>
      <c r="T27" s="194">
        <v>31</v>
      </c>
      <c r="U27" s="194">
        <v>37</v>
      </c>
      <c r="V27" s="194">
        <v>38</v>
      </c>
      <c r="W27" s="194">
        <v>40</v>
      </c>
      <c r="X27" s="194">
        <v>50</v>
      </c>
      <c r="Y27" s="194">
        <v>66</v>
      </c>
      <c r="Z27" s="194">
        <v>72</v>
      </c>
      <c r="AA27" s="194">
        <v>65</v>
      </c>
      <c r="AB27" s="194">
        <v>83</v>
      </c>
      <c r="AC27" s="194">
        <v>89</v>
      </c>
      <c r="AD27" s="194">
        <v>87</v>
      </c>
      <c r="AE27" s="194">
        <v>82</v>
      </c>
      <c r="AF27" s="194">
        <v>85</v>
      </c>
      <c r="AG27" s="194">
        <v>92</v>
      </c>
      <c r="AH27" s="194">
        <v>69</v>
      </c>
      <c r="AI27" s="194">
        <v>81</v>
      </c>
      <c r="AJ27" s="194">
        <v>73</v>
      </c>
      <c r="AK27" s="194">
        <v>66</v>
      </c>
      <c r="AL27" s="194">
        <v>77</v>
      </c>
      <c r="AM27" s="194">
        <v>71</v>
      </c>
      <c r="AN27" s="194">
        <v>72</v>
      </c>
      <c r="AO27" s="194">
        <v>59</v>
      </c>
      <c r="AP27" s="194">
        <v>68</v>
      </c>
      <c r="AQ27" s="194">
        <v>56</v>
      </c>
      <c r="AR27" s="194">
        <v>66</v>
      </c>
      <c r="AS27" s="194">
        <v>68</v>
      </c>
      <c r="AT27" s="194">
        <v>63</v>
      </c>
      <c r="AU27" s="194">
        <v>89</v>
      </c>
      <c r="AV27" s="194">
        <v>66</v>
      </c>
      <c r="AW27" s="194">
        <v>89</v>
      </c>
      <c r="AX27" s="194">
        <v>75</v>
      </c>
      <c r="AY27" s="194">
        <v>75</v>
      </c>
      <c r="AZ27" s="194">
        <v>88</v>
      </c>
      <c r="BA27" s="194">
        <v>57</v>
      </c>
      <c r="BB27" s="194">
        <v>69</v>
      </c>
      <c r="BC27" s="194">
        <v>61</v>
      </c>
      <c r="BD27" s="194">
        <v>63</v>
      </c>
      <c r="BE27" s="194">
        <v>54</v>
      </c>
      <c r="BF27" s="194">
        <v>64</v>
      </c>
      <c r="BG27" s="194">
        <v>78</v>
      </c>
      <c r="BH27" s="194">
        <v>56</v>
      </c>
      <c r="BI27" s="194">
        <v>65</v>
      </c>
      <c r="BJ27" s="194">
        <v>54</v>
      </c>
      <c r="BK27" s="194">
        <v>55</v>
      </c>
      <c r="BL27" s="194">
        <v>45</v>
      </c>
      <c r="BM27" s="194">
        <v>55</v>
      </c>
      <c r="BN27" s="194">
        <v>46</v>
      </c>
      <c r="BO27" s="194">
        <v>41</v>
      </c>
      <c r="BP27" s="194">
        <v>48</v>
      </c>
      <c r="BQ27" s="194">
        <v>39</v>
      </c>
      <c r="BR27" s="194">
        <v>50</v>
      </c>
      <c r="BS27" s="194">
        <v>50</v>
      </c>
      <c r="BT27" s="194">
        <v>46</v>
      </c>
      <c r="BU27" s="194">
        <v>45</v>
      </c>
      <c r="BV27" s="194">
        <v>53</v>
      </c>
      <c r="BW27" s="194">
        <v>64</v>
      </c>
      <c r="BX27" s="194">
        <v>44</v>
      </c>
      <c r="BY27" s="194">
        <v>30</v>
      </c>
      <c r="BZ27" s="194">
        <v>29</v>
      </c>
      <c r="CA27" s="194">
        <v>35</v>
      </c>
      <c r="CB27" s="194">
        <v>27</v>
      </c>
      <c r="CC27" s="194">
        <v>24</v>
      </c>
      <c r="CD27" s="194">
        <v>35</v>
      </c>
      <c r="CE27" s="194">
        <v>31</v>
      </c>
      <c r="CF27" s="194">
        <v>13</v>
      </c>
      <c r="CG27" s="194">
        <v>22</v>
      </c>
      <c r="CH27" s="194">
        <v>15</v>
      </c>
      <c r="CI27" s="194">
        <v>25</v>
      </c>
      <c r="CJ27" s="194">
        <v>32</v>
      </c>
      <c r="CK27" s="194">
        <v>21</v>
      </c>
      <c r="CL27" s="194">
        <v>13</v>
      </c>
      <c r="CM27" s="194">
        <v>22</v>
      </c>
      <c r="CN27" s="194">
        <v>11</v>
      </c>
      <c r="CO27" s="194">
        <v>18</v>
      </c>
      <c r="CP27" s="194">
        <v>12</v>
      </c>
      <c r="CQ27" s="194">
        <v>8</v>
      </c>
      <c r="CR27" s="194">
        <v>10</v>
      </c>
      <c r="CS27" s="194">
        <v>4</v>
      </c>
      <c r="CT27" s="194">
        <v>6</v>
      </c>
      <c r="CU27" s="194">
        <v>7</v>
      </c>
      <c r="CV27" s="194">
        <v>1</v>
      </c>
      <c r="CW27" s="194">
        <v>1</v>
      </c>
      <c r="CX27" s="194">
        <v>0</v>
      </c>
      <c r="CY27" s="194">
        <v>1</v>
      </c>
      <c r="CZ27" s="194">
        <v>0</v>
      </c>
      <c r="DA27" s="194">
        <v>0</v>
      </c>
      <c r="DB27" s="194">
        <v>0</v>
      </c>
    </row>
    <row r="28" spans="1:106" s="26" customFormat="1" ht="21" customHeight="1">
      <c r="A28" s="183" t="s">
        <v>233</v>
      </c>
      <c r="B28" s="190">
        <v>14</v>
      </c>
      <c r="C28" s="194">
        <v>26</v>
      </c>
      <c r="D28" s="194">
        <v>14</v>
      </c>
      <c r="E28" s="194">
        <v>19</v>
      </c>
      <c r="F28" s="194">
        <v>16</v>
      </c>
      <c r="G28" s="194">
        <v>18</v>
      </c>
      <c r="H28" s="194">
        <v>14</v>
      </c>
      <c r="I28" s="194">
        <v>22</v>
      </c>
      <c r="J28" s="194">
        <v>16</v>
      </c>
      <c r="K28" s="194">
        <v>19</v>
      </c>
      <c r="L28" s="194">
        <v>11</v>
      </c>
      <c r="M28" s="194">
        <v>12</v>
      </c>
      <c r="N28" s="194">
        <v>12</v>
      </c>
      <c r="O28" s="194">
        <v>18</v>
      </c>
      <c r="P28" s="194">
        <v>7</v>
      </c>
      <c r="Q28" s="194">
        <v>13</v>
      </c>
      <c r="R28" s="194">
        <v>12</v>
      </c>
      <c r="S28" s="194">
        <v>15</v>
      </c>
      <c r="T28" s="194">
        <v>8</v>
      </c>
      <c r="U28" s="194">
        <v>13</v>
      </c>
      <c r="V28" s="194">
        <v>18</v>
      </c>
      <c r="W28" s="194">
        <v>28</v>
      </c>
      <c r="X28" s="194">
        <v>36</v>
      </c>
      <c r="Y28" s="194">
        <v>55</v>
      </c>
      <c r="Z28" s="194">
        <v>48</v>
      </c>
      <c r="AA28" s="194">
        <v>73</v>
      </c>
      <c r="AB28" s="194">
        <v>75</v>
      </c>
      <c r="AC28" s="194">
        <v>68</v>
      </c>
      <c r="AD28" s="194">
        <v>62</v>
      </c>
      <c r="AE28" s="194">
        <v>74</v>
      </c>
      <c r="AF28" s="194">
        <v>91</v>
      </c>
      <c r="AG28" s="194">
        <v>74</v>
      </c>
      <c r="AH28" s="194">
        <v>72</v>
      </c>
      <c r="AI28" s="194">
        <v>65</v>
      </c>
      <c r="AJ28" s="194">
        <v>55</v>
      </c>
      <c r="AK28" s="194">
        <v>65</v>
      </c>
      <c r="AL28" s="194">
        <v>58</v>
      </c>
      <c r="AM28" s="194">
        <v>61</v>
      </c>
      <c r="AN28" s="194">
        <v>78</v>
      </c>
      <c r="AO28" s="194">
        <v>55</v>
      </c>
      <c r="AP28" s="194">
        <v>61</v>
      </c>
      <c r="AQ28" s="194">
        <v>54</v>
      </c>
      <c r="AR28" s="194">
        <v>63</v>
      </c>
      <c r="AS28" s="194">
        <v>51</v>
      </c>
      <c r="AT28" s="194">
        <v>51</v>
      </c>
      <c r="AU28" s="194">
        <v>64</v>
      </c>
      <c r="AV28" s="194">
        <v>38</v>
      </c>
      <c r="AW28" s="194">
        <v>55</v>
      </c>
      <c r="AX28" s="194">
        <v>53</v>
      </c>
      <c r="AY28" s="194">
        <v>58</v>
      </c>
      <c r="AZ28" s="194">
        <v>43</v>
      </c>
      <c r="BA28" s="194">
        <v>52</v>
      </c>
      <c r="BB28" s="194">
        <v>34</v>
      </c>
      <c r="BC28" s="194">
        <v>42</v>
      </c>
      <c r="BD28" s="194">
        <v>33</v>
      </c>
      <c r="BE28" s="194">
        <v>26</v>
      </c>
      <c r="BF28" s="194">
        <v>40</v>
      </c>
      <c r="BG28" s="194">
        <v>41</v>
      </c>
      <c r="BH28" s="194">
        <v>34</v>
      </c>
      <c r="BI28" s="194">
        <v>28</v>
      </c>
      <c r="BJ28" s="194">
        <v>42</v>
      </c>
      <c r="BK28" s="194">
        <v>30</v>
      </c>
      <c r="BL28" s="194">
        <v>30</v>
      </c>
      <c r="BM28" s="194">
        <v>25</v>
      </c>
      <c r="BN28" s="194">
        <v>28</v>
      </c>
      <c r="BO28" s="194">
        <v>22</v>
      </c>
      <c r="BP28" s="194">
        <v>27</v>
      </c>
      <c r="BQ28" s="194">
        <v>31</v>
      </c>
      <c r="BR28" s="194">
        <v>28</v>
      </c>
      <c r="BS28" s="194">
        <v>31</v>
      </c>
      <c r="BT28" s="194">
        <v>34</v>
      </c>
      <c r="BU28" s="194">
        <v>32</v>
      </c>
      <c r="BV28" s="194">
        <v>26</v>
      </c>
      <c r="BW28" s="194">
        <v>35</v>
      </c>
      <c r="BX28" s="194">
        <v>31</v>
      </c>
      <c r="BY28" s="194">
        <v>24</v>
      </c>
      <c r="BZ28" s="194">
        <v>24</v>
      </c>
      <c r="CA28" s="194">
        <v>26</v>
      </c>
      <c r="CB28" s="194">
        <v>20</v>
      </c>
      <c r="CC28" s="194">
        <v>33</v>
      </c>
      <c r="CD28" s="194">
        <v>31</v>
      </c>
      <c r="CE28" s="194">
        <v>20</v>
      </c>
      <c r="CF28" s="194">
        <v>20</v>
      </c>
      <c r="CG28" s="194">
        <v>9</v>
      </c>
      <c r="CH28" s="194">
        <v>20</v>
      </c>
      <c r="CI28" s="194">
        <v>15</v>
      </c>
      <c r="CJ28" s="194">
        <v>15</v>
      </c>
      <c r="CK28" s="194">
        <v>12</v>
      </c>
      <c r="CL28" s="194">
        <v>14</v>
      </c>
      <c r="CM28" s="194">
        <v>9</v>
      </c>
      <c r="CN28" s="194">
        <v>9</v>
      </c>
      <c r="CO28" s="194">
        <v>8</v>
      </c>
      <c r="CP28" s="194">
        <v>4</v>
      </c>
      <c r="CQ28" s="194">
        <v>6</v>
      </c>
      <c r="CR28" s="194">
        <v>7</v>
      </c>
      <c r="CS28" s="194">
        <v>8</v>
      </c>
      <c r="CT28" s="194">
        <v>4</v>
      </c>
      <c r="CU28" s="194">
        <v>4</v>
      </c>
      <c r="CV28" s="194">
        <v>1</v>
      </c>
      <c r="CW28" s="194">
        <v>0</v>
      </c>
      <c r="CX28" s="194">
        <v>0</v>
      </c>
      <c r="CY28" s="194">
        <v>0</v>
      </c>
      <c r="CZ28" s="194">
        <v>0</v>
      </c>
      <c r="DA28" s="194">
        <v>0</v>
      </c>
      <c r="DB28" s="194">
        <v>0</v>
      </c>
    </row>
    <row r="29" spans="1:106" s="26" customFormat="1" ht="21" customHeight="1">
      <c r="A29" s="183" t="s">
        <v>863</v>
      </c>
      <c r="B29" s="190">
        <v>33</v>
      </c>
      <c r="C29" s="194">
        <v>36</v>
      </c>
      <c r="D29" s="194">
        <v>33</v>
      </c>
      <c r="E29" s="194">
        <v>31</v>
      </c>
      <c r="F29" s="194">
        <v>27</v>
      </c>
      <c r="G29" s="194">
        <v>25</v>
      </c>
      <c r="H29" s="194">
        <v>24</v>
      </c>
      <c r="I29" s="194">
        <v>24</v>
      </c>
      <c r="J29" s="194">
        <v>15</v>
      </c>
      <c r="K29" s="194">
        <v>18</v>
      </c>
      <c r="L29" s="194">
        <v>22</v>
      </c>
      <c r="M29" s="194">
        <v>17</v>
      </c>
      <c r="N29" s="194">
        <v>18</v>
      </c>
      <c r="O29" s="194">
        <v>15</v>
      </c>
      <c r="P29" s="194">
        <v>16</v>
      </c>
      <c r="Q29" s="194">
        <v>20</v>
      </c>
      <c r="R29" s="194">
        <v>18</v>
      </c>
      <c r="S29" s="194">
        <v>16</v>
      </c>
      <c r="T29" s="194">
        <v>14</v>
      </c>
      <c r="U29" s="194">
        <v>18</v>
      </c>
      <c r="V29" s="194">
        <v>27</v>
      </c>
      <c r="W29" s="194">
        <v>62</v>
      </c>
      <c r="X29" s="194">
        <v>58</v>
      </c>
      <c r="Y29" s="194">
        <v>66</v>
      </c>
      <c r="Z29" s="194">
        <v>76</v>
      </c>
      <c r="AA29" s="194">
        <v>91</v>
      </c>
      <c r="AB29" s="194">
        <v>95</v>
      </c>
      <c r="AC29" s="194">
        <v>114</v>
      </c>
      <c r="AD29" s="194">
        <v>101</v>
      </c>
      <c r="AE29" s="194">
        <v>95</v>
      </c>
      <c r="AF29" s="194">
        <v>78</v>
      </c>
      <c r="AG29" s="194">
        <v>79</v>
      </c>
      <c r="AH29" s="194">
        <v>89</v>
      </c>
      <c r="AI29" s="194">
        <v>88</v>
      </c>
      <c r="AJ29" s="194">
        <v>89</v>
      </c>
      <c r="AK29" s="194">
        <v>78</v>
      </c>
      <c r="AL29" s="194">
        <v>73</v>
      </c>
      <c r="AM29" s="194">
        <v>75</v>
      </c>
      <c r="AN29" s="194">
        <v>77</v>
      </c>
      <c r="AO29" s="194">
        <v>75</v>
      </c>
      <c r="AP29" s="194">
        <v>77</v>
      </c>
      <c r="AQ29" s="194">
        <v>72</v>
      </c>
      <c r="AR29" s="194">
        <v>88</v>
      </c>
      <c r="AS29" s="194">
        <v>78</v>
      </c>
      <c r="AT29" s="194">
        <v>71</v>
      </c>
      <c r="AU29" s="194">
        <v>80</v>
      </c>
      <c r="AV29" s="194">
        <v>84</v>
      </c>
      <c r="AW29" s="194">
        <v>76</v>
      </c>
      <c r="AX29" s="194">
        <v>87</v>
      </c>
      <c r="AY29" s="194">
        <v>66</v>
      </c>
      <c r="AZ29" s="194">
        <v>80</v>
      </c>
      <c r="BA29" s="194">
        <v>54</v>
      </c>
      <c r="BB29" s="194">
        <v>70</v>
      </c>
      <c r="BC29" s="194">
        <v>62</v>
      </c>
      <c r="BD29" s="194">
        <v>68</v>
      </c>
      <c r="BE29" s="194">
        <v>44</v>
      </c>
      <c r="BF29" s="194">
        <v>47</v>
      </c>
      <c r="BG29" s="194">
        <v>39</v>
      </c>
      <c r="BH29" s="194">
        <v>53</v>
      </c>
      <c r="BI29" s="194">
        <v>44</v>
      </c>
      <c r="BJ29" s="194">
        <v>36</v>
      </c>
      <c r="BK29" s="194">
        <v>37</v>
      </c>
      <c r="BL29" s="194">
        <v>43</v>
      </c>
      <c r="BM29" s="194">
        <v>44</v>
      </c>
      <c r="BN29" s="194">
        <v>34</v>
      </c>
      <c r="BO29" s="194">
        <v>24</v>
      </c>
      <c r="BP29" s="194">
        <v>28</v>
      </c>
      <c r="BQ29" s="194">
        <v>34</v>
      </c>
      <c r="BR29" s="194">
        <v>42</v>
      </c>
      <c r="BS29" s="194">
        <v>34</v>
      </c>
      <c r="BT29" s="194">
        <v>33</v>
      </c>
      <c r="BU29" s="194">
        <v>43</v>
      </c>
      <c r="BV29" s="194">
        <v>50</v>
      </c>
      <c r="BW29" s="194">
        <v>43</v>
      </c>
      <c r="BX29" s="194">
        <v>36</v>
      </c>
      <c r="BY29" s="194">
        <v>34</v>
      </c>
      <c r="BZ29" s="194">
        <v>24</v>
      </c>
      <c r="CA29" s="194">
        <v>33</v>
      </c>
      <c r="CB29" s="194">
        <v>37</v>
      </c>
      <c r="CC29" s="194">
        <v>30</v>
      </c>
      <c r="CD29" s="194">
        <v>31</v>
      </c>
      <c r="CE29" s="194">
        <v>19</v>
      </c>
      <c r="CF29" s="194">
        <v>15</v>
      </c>
      <c r="CG29" s="194">
        <v>18</v>
      </c>
      <c r="CH29" s="194">
        <v>27</v>
      </c>
      <c r="CI29" s="194">
        <v>25</v>
      </c>
      <c r="CJ29" s="194">
        <v>26</v>
      </c>
      <c r="CK29" s="194">
        <v>23</v>
      </c>
      <c r="CL29" s="194">
        <v>15</v>
      </c>
      <c r="CM29" s="194">
        <v>18</v>
      </c>
      <c r="CN29" s="194">
        <v>13</v>
      </c>
      <c r="CO29" s="194">
        <v>2</v>
      </c>
      <c r="CP29" s="194">
        <v>7</v>
      </c>
      <c r="CQ29" s="194">
        <v>7</v>
      </c>
      <c r="CR29" s="194">
        <v>9</v>
      </c>
      <c r="CS29" s="194">
        <v>2</v>
      </c>
      <c r="CT29" s="194">
        <v>4</v>
      </c>
      <c r="CU29" s="194">
        <v>2</v>
      </c>
      <c r="CV29" s="194">
        <v>5</v>
      </c>
      <c r="CW29" s="194">
        <v>0</v>
      </c>
      <c r="CX29" s="194">
        <v>0</v>
      </c>
      <c r="CY29" s="194">
        <v>0</v>
      </c>
      <c r="CZ29" s="194">
        <v>1</v>
      </c>
      <c r="DA29" s="194">
        <v>0</v>
      </c>
      <c r="DB29" s="194">
        <v>0</v>
      </c>
    </row>
    <row r="30" spans="1:106" s="27" customFormat="1" ht="21" customHeight="1">
      <c r="A30" s="184" t="s">
        <v>859</v>
      </c>
      <c r="B30" s="191">
        <v>63</v>
      </c>
      <c r="C30" s="195">
        <v>62</v>
      </c>
      <c r="D30" s="195">
        <v>34</v>
      </c>
      <c r="E30" s="195">
        <v>49</v>
      </c>
      <c r="F30" s="195">
        <v>35</v>
      </c>
      <c r="G30" s="195">
        <v>40</v>
      </c>
      <c r="H30" s="195">
        <v>29</v>
      </c>
      <c r="I30" s="195">
        <v>40</v>
      </c>
      <c r="J30" s="195">
        <v>27</v>
      </c>
      <c r="K30" s="195">
        <v>24</v>
      </c>
      <c r="L30" s="195">
        <v>20</v>
      </c>
      <c r="M30" s="195">
        <v>26</v>
      </c>
      <c r="N30" s="195">
        <v>21</v>
      </c>
      <c r="O30" s="195">
        <v>16</v>
      </c>
      <c r="P30" s="195">
        <v>23</v>
      </c>
      <c r="Q30" s="195">
        <v>20</v>
      </c>
      <c r="R30" s="195">
        <v>23</v>
      </c>
      <c r="S30" s="195">
        <v>24</v>
      </c>
      <c r="T30" s="195">
        <v>13</v>
      </c>
      <c r="U30" s="195">
        <v>22</v>
      </c>
      <c r="V30" s="195">
        <v>32</v>
      </c>
      <c r="W30" s="195">
        <v>37</v>
      </c>
      <c r="X30" s="195">
        <v>33</v>
      </c>
      <c r="Y30" s="195">
        <v>52</v>
      </c>
      <c r="Z30" s="195">
        <v>49</v>
      </c>
      <c r="AA30" s="195">
        <v>66</v>
      </c>
      <c r="AB30" s="195">
        <v>64</v>
      </c>
      <c r="AC30" s="195">
        <v>105</v>
      </c>
      <c r="AD30" s="195">
        <v>98</v>
      </c>
      <c r="AE30" s="195">
        <v>96</v>
      </c>
      <c r="AF30" s="195">
        <v>97</v>
      </c>
      <c r="AG30" s="195">
        <v>102</v>
      </c>
      <c r="AH30" s="195">
        <v>90</v>
      </c>
      <c r="AI30" s="195">
        <v>96</v>
      </c>
      <c r="AJ30" s="195">
        <v>91</v>
      </c>
      <c r="AK30" s="195">
        <v>104</v>
      </c>
      <c r="AL30" s="195">
        <v>109</v>
      </c>
      <c r="AM30" s="195">
        <v>97</v>
      </c>
      <c r="AN30" s="195">
        <v>88</v>
      </c>
      <c r="AO30" s="195">
        <v>94</v>
      </c>
      <c r="AP30" s="195">
        <v>88</v>
      </c>
      <c r="AQ30" s="195">
        <v>86</v>
      </c>
      <c r="AR30" s="195">
        <v>97</v>
      </c>
      <c r="AS30" s="195">
        <v>99</v>
      </c>
      <c r="AT30" s="195">
        <v>85</v>
      </c>
      <c r="AU30" s="195">
        <v>74</v>
      </c>
      <c r="AV30" s="195">
        <v>88</v>
      </c>
      <c r="AW30" s="195">
        <v>92</v>
      </c>
      <c r="AX30" s="195">
        <v>75</v>
      </c>
      <c r="AY30" s="195">
        <v>89</v>
      </c>
      <c r="AZ30" s="195">
        <v>92</v>
      </c>
      <c r="BA30" s="195">
        <v>93</v>
      </c>
      <c r="BB30" s="195">
        <v>70</v>
      </c>
      <c r="BC30" s="195">
        <v>86</v>
      </c>
      <c r="BD30" s="195">
        <v>85</v>
      </c>
      <c r="BE30" s="195">
        <v>54</v>
      </c>
      <c r="BF30" s="195">
        <v>65</v>
      </c>
      <c r="BG30" s="195">
        <v>74</v>
      </c>
      <c r="BH30" s="195">
        <v>67</v>
      </c>
      <c r="BI30" s="195">
        <v>58</v>
      </c>
      <c r="BJ30" s="195">
        <v>47</v>
      </c>
      <c r="BK30" s="195">
        <v>42</v>
      </c>
      <c r="BL30" s="195">
        <v>47</v>
      </c>
      <c r="BM30" s="195">
        <v>45</v>
      </c>
      <c r="BN30" s="195">
        <v>35</v>
      </c>
      <c r="BO30" s="195">
        <v>35</v>
      </c>
      <c r="BP30" s="195">
        <v>25</v>
      </c>
      <c r="BQ30" s="195">
        <v>37</v>
      </c>
      <c r="BR30" s="195">
        <v>23</v>
      </c>
      <c r="BS30" s="195">
        <v>29</v>
      </c>
      <c r="BT30" s="195">
        <v>27</v>
      </c>
      <c r="BU30" s="195">
        <v>33</v>
      </c>
      <c r="BV30" s="195">
        <v>62</v>
      </c>
      <c r="BW30" s="195">
        <v>40</v>
      </c>
      <c r="BX30" s="195">
        <v>41</v>
      </c>
      <c r="BY30" s="195">
        <v>31</v>
      </c>
      <c r="BZ30" s="195">
        <v>25</v>
      </c>
      <c r="CA30" s="195">
        <v>24</v>
      </c>
      <c r="CB30" s="195">
        <v>34</v>
      </c>
      <c r="CC30" s="195">
        <v>36</v>
      </c>
      <c r="CD30" s="195">
        <v>34</v>
      </c>
      <c r="CE30" s="195">
        <v>30</v>
      </c>
      <c r="CF30" s="195">
        <v>24</v>
      </c>
      <c r="CG30" s="195">
        <v>27</v>
      </c>
      <c r="CH30" s="195">
        <v>17</v>
      </c>
      <c r="CI30" s="195">
        <v>15</v>
      </c>
      <c r="CJ30" s="195">
        <v>29</v>
      </c>
      <c r="CK30" s="195">
        <v>16</v>
      </c>
      <c r="CL30" s="195">
        <v>13</v>
      </c>
      <c r="CM30" s="195">
        <v>13</v>
      </c>
      <c r="CN30" s="195">
        <v>11</v>
      </c>
      <c r="CO30" s="195">
        <v>13</v>
      </c>
      <c r="CP30" s="195">
        <v>15</v>
      </c>
      <c r="CQ30" s="195">
        <v>11</v>
      </c>
      <c r="CR30" s="195">
        <v>4</v>
      </c>
      <c r="CS30" s="195">
        <v>5</v>
      </c>
      <c r="CT30" s="195">
        <v>5</v>
      </c>
      <c r="CU30" s="195">
        <v>3</v>
      </c>
      <c r="CV30" s="195">
        <v>4</v>
      </c>
      <c r="CW30" s="195">
        <v>0</v>
      </c>
      <c r="CX30" s="195">
        <v>0</v>
      </c>
      <c r="CY30" s="195">
        <v>1</v>
      </c>
      <c r="CZ30" s="195">
        <v>0</v>
      </c>
      <c r="DA30" s="195">
        <v>0</v>
      </c>
      <c r="DB30" s="195">
        <v>0</v>
      </c>
    </row>
    <row r="31" spans="1:106" s="26" customFormat="1" ht="21" customHeight="1">
      <c r="A31" s="183" t="s">
        <v>439</v>
      </c>
      <c r="B31" s="190">
        <v>42</v>
      </c>
      <c r="C31" s="194">
        <v>45</v>
      </c>
      <c r="D31" s="194">
        <v>40</v>
      </c>
      <c r="E31" s="194">
        <v>42</v>
      </c>
      <c r="F31" s="194">
        <v>43</v>
      </c>
      <c r="G31" s="194">
        <v>42</v>
      </c>
      <c r="H31" s="194">
        <v>42</v>
      </c>
      <c r="I31" s="194">
        <v>54</v>
      </c>
      <c r="J31" s="194">
        <v>42</v>
      </c>
      <c r="K31" s="194">
        <v>34</v>
      </c>
      <c r="L31" s="194">
        <v>21</v>
      </c>
      <c r="M31" s="194">
        <v>35</v>
      </c>
      <c r="N31" s="194">
        <v>35</v>
      </c>
      <c r="O31" s="194">
        <v>32</v>
      </c>
      <c r="P31" s="194">
        <v>35</v>
      </c>
      <c r="Q31" s="194">
        <v>24</v>
      </c>
      <c r="R31" s="194">
        <v>34</v>
      </c>
      <c r="S31" s="194">
        <v>32</v>
      </c>
      <c r="T31" s="194">
        <v>33</v>
      </c>
      <c r="U31" s="194">
        <v>41</v>
      </c>
      <c r="V31" s="194">
        <v>53</v>
      </c>
      <c r="W31" s="194">
        <v>76</v>
      </c>
      <c r="X31" s="194">
        <v>78</v>
      </c>
      <c r="Y31" s="194">
        <v>112</v>
      </c>
      <c r="Z31" s="194">
        <v>110</v>
      </c>
      <c r="AA31" s="194">
        <v>123</v>
      </c>
      <c r="AB31" s="194">
        <v>134</v>
      </c>
      <c r="AC31" s="194">
        <v>120</v>
      </c>
      <c r="AD31" s="194">
        <v>93</v>
      </c>
      <c r="AE31" s="194">
        <v>116</v>
      </c>
      <c r="AF31" s="194">
        <v>123</v>
      </c>
      <c r="AG31" s="194">
        <v>117</v>
      </c>
      <c r="AH31" s="194">
        <v>115</v>
      </c>
      <c r="AI31" s="194">
        <v>96</v>
      </c>
      <c r="AJ31" s="194">
        <v>116</v>
      </c>
      <c r="AK31" s="194">
        <v>122</v>
      </c>
      <c r="AL31" s="194">
        <v>92</v>
      </c>
      <c r="AM31" s="194">
        <v>111</v>
      </c>
      <c r="AN31" s="194">
        <v>128</v>
      </c>
      <c r="AO31" s="194">
        <v>107</v>
      </c>
      <c r="AP31" s="194">
        <v>100</v>
      </c>
      <c r="AQ31" s="194">
        <v>102</v>
      </c>
      <c r="AR31" s="194">
        <v>91</v>
      </c>
      <c r="AS31" s="194">
        <v>86</v>
      </c>
      <c r="AT31" s="194">
        <v>82</v>
      </c>
      <c r="AU31" s="194">
        <v>96</v>
      </c>
      <c r="AV31" s="194">
        <v>96</v>
      </c>
      <c r="AW31" s="194">
        <v>94</v>
      </c>
      <c r="AX31" s="194">
        <v>96</v>
      </c>
      <c r="AY31" s="194">
        <v>87</v>
      </c>
      <c r="AZ31" s="194">
        <v>95</v>
      </c>
      <c r="BA31" s="194">
        <v>84</v>
      </c>
      <c r="BB31" s="194">
        <v>87</v>
      </c>
      <c r="BC31" s="194">
        <v>80</v>
      </c>
      <c r="BD31" s="194">
        <v>104</v>
      </c>
      <c r="BE31" s="194">
        <v>61</v>
      </c>
      <c r="BF31" s="194">
        <v>62</v>
      </c>
      <c r="BG31" s="194">
        <v>68</v>
      </c>
      <c r="BH31" s="194">
        <v>72</v>
      </c>
      <c r="BI31" s="194">
        <v>61</v>
      </c>
      <c r="BJ31" s="194">
        <v>70</v>
      </c>
      <c r="BK31" s="194">
        <v>62</v>
      </c>
      <c r="BL31" s="194">
        <v>75</v>
      </c>
      <c r="BM31" s="194">
        <v>44</v>
      </c>
      <c r="BN31" s="194">
        <v>45</v>
      </c>
      <c r="BO31" s="194">
        <v>51</v>
      </c>
      <c r="BP31" s="194">
        <v>58</v>
      </c>
      <c r="BQ31" s="194">
        <v>39</v>
      </c>
      <c r="BR31" s="194">
        <v>44</v>
      </c>
      <c r="BS31" s="194">
        <v>51</v>
      </c>
      <c r="BT31" s="194">
        <v>55</v>
      </c>
      <c r="BU31" s="194">
        <v>65</v>
      </c>
      <c r="BV31" s="194">
        <v>65</v>
      </c>
      <c r="BW31" s="194">
        <v>55</v>
      </c>
      <c r="BX31" s="194">
        <v>68</v>
      </c>
      <c r="BY31" s="194">
        <v>52</v>
      </c>
      <c r="BZ31" s="194">
        <v>33</v>
      </c>
      <c r="CA31" s="194">
        <v>36</v>
      </c>
      <c r="CB31" s="194">
        <v>53</v>
      </c>
      <c r="CC31" s="194">
        <v>45</v>
      </c>
      <c r="CD31" s="194">
        <v>43</v>
      </c>
      <c r="CE31" s="194">
        <v>40</v>
      </c>
      <c r="CF31" s="194">
        <v>29</v>
      </c>
      <c r="CG31" s="194">
        <v>18</v>
      </c>
      <c r="CH31" s="194">
        <v>31</v>
      </c>
      <c r="CI31" s="194">
        <v>29</v>
      </c>
      <c r="CJ31" s="194">
        <v>23</v>
      </c>
      <c r="CK31" s="194">
        <v>28</v>
      </c>
      <c r="CL31" s="194">
        <v>19</v>
      </c>
      <c r="CM31" s="194">
        <v>30</v>
      </c>
      <c r="CN31" s="194">
        <v>21</v>
      </c>
      <c r="CO31" s="194">
        <v>17</v>
      </c>
      <c r="CP31" s="194">
        <v>9</v>
      </c>
      <c r="CQ31" s="194">
        <v>10</v>
      </c>
      <c r="CR31" s="194">
        <v>9</v>
      </c>
      <c r="CS31" s="194">
        <v>11</v>
      </c>
      <c r="CT31" s="194">
        <v>8</v>
      </c>
      <c r="CU31" s="194">
        <v>4</v>
      </c>
      <c r="CV31" s="194">
        <v>1</v>
      </c>
      <c r="CW31" s="194">
        <v>1</v>
      </c>
      <c r="CX31" s="194">
        <v>2</v>
      </c>
      <c r="CY31" s="194">
        <v>0</v>
      </c>
      <c r="CZ31" s="194">
        <v>0</v>
      </c>
      <c r="DA31" s="194">
        <v>2</v>
      </c>
      <c r="DB31" s="194">
        <v>0</v>
      </c>
    </row>
    <row r="32" spans="1:106" s="26" customFormat="1" ht="21" customHeight="1">
      <c r="A32" s="183" t="s">
        <v>845</v>
      </c>
      <c r="B32" s="190">
        <v>40</v>
      </c>
      <c r="C32" s="194">
        <v>29</v>
      </c>
      <c r="D32" s="194">
        <v>21</v>
      </c>
      <c r="E32" s="194">
        <v>27</v>
      </c>
      <c r="F32" s="194">
        <v>24</v>
      </c>
      <c r="G32" s="194">
        <v>23</v>
      </c>
      <c r="H32" s="194">
        <v>19</v>
      </c>
      <c r="I32" s="194">
        <v>15</v>
      </c>
      <c r="J32" s="194">
        <v>17</v>
      </c>
      <c r="K32" s="194">
        <v>18</v>
      </c>
      <c r="L32" s="194">
        <v>18</v>
      </c>
      <c r="M32" s="194">
        <v>10</v>
      </c>
      <c r="N32" s="194">
        <v>15</v>
      </c>
      <c r="O32" s="194">
        <v>12</v>
      </c>
      <c r="P32" s="194">
        <v>12</v>
      </c>
      <c r="Q32" s="194">
        <v>3</v>
      </c>
      <c r="R32" s="194">
        <v>7</v>
      </c>
      <c r="S32" s="194">
        <v>9</v>
      </c>
      <c r="T32" s="194">
        <v>8</v>
      </c>
      <c r="U32" s="194">
        <v>14</v>
      </c>
      <c r="V32" s="194">
        <v>19</v>
      </c>
      <c r="W32" s="194">
        <v>21</v>
      </c>
      <c r="X32" s="194">
        <v>21</v>
      </c>
      <c r="Y32" s="194">
        <v>34</v>
      </c>
      <c r="Z32" s="194">
        <v>34</v>
      </c>
      <c r="AA32" s="194">
        <v>38</v>
      </c>
      <c r="AB32" s="194">
        <v>51</v>
      </c>
      <c r="AC32" s="194">
        <v>54</v>
      </c>
      <c r="AD32" s="194">
        <v>48</v>
      </c>
      <c r="AE32" s="194">
        <v>56</v>
      </c>
      <c r="AF32" s="194">
        <v>65</v>
      </c>
      <c r="AG32" s="194">
        <v>73</v>
      </c>
      <c r="AH32" s="194">
        <v>72</v>
      </c>
      <c r="AI32" s="194">
        <v>73</v>
      </c>
      <c r="AJ32" s="194">
        <v>67</v>
      </c>
      <c r="AK32" s="194">
        <v>60</v>
      </c>
      <c r="AL32" s="194">
        <v>59</v>
      </c>
      <c r="AM32" s="194">
        <v>63</v>
      </c>
      <c r="AN32" s="194">
        <v>42</v>
      </c>
      <c r="AO32" s="194">
        <v>53</v>
      </c>
      <c r="AP32" s="194">
        <v>46</v>
      </c>
      <c r="AQ32" s="194">
        <v>47</v>
      </c>
      <c r="AR32" s="194">
        <v>43</v>
      </c>
      <c r="AS32" s="194">
        <v>41</v>
      </c>
      <c r="AT32" s="194">
        <v>51</v>
      </c>
      <c r="AU32" s="194">
        <v>45</v>
      </c>
      <c r="AV32" s="194">
        <v>35</v>
      </c>
      <c r="AW32" s="194">
        <v>47</v>
      </c>
      <c r="AX32" s="194">
        <v>42</v>
      </c>
      <c r="AY32" s="194">
        <v>37</v>
      </c>
      <c r="AZ32" s="194">
        <v>42</v>
      </c>
      <c r="BA32" s="194">
        <v>30</v>
      </c>
      <c r="BB32" s="194">
        <v>39</v>
      </c>
      <c r="BC32" s="194">
        <v>47</v>
      </c>
      <c r="BD32" s="194">
        <v>40</v>
      </c>
      <c r="BE32" s="194">
        <v>33</v>
      </c>
      <c r="BF32" s="194">
        <v>39</v>
      </c>
      <c r="BG32" s="194">
        <v>24</v>
      </c>
      <c r="BH32" s="194">
        <v>29</v>
      </c>
      <c r="BI32" s="194">
        <v>26</v>
      </c>
      <c r="BJ32" s="194">
        <v>27</v>
      </c>
      <c r="BK32" s="194">
        <v>29</v>
      </c>
      <c r="BL32" s="194">
        <v>20</v>
      </c>
      <c r="BM32" s="194">
        <v>25</v>
      </c>
      <c r="BN32" s="194">
        <v>19</v>
      </c>
      <c r="BO32" s="194">
        <v>15</v>
      </c>
      <c r="BP32" s="194">
        <v>19</v>
      </c>
      <c r="BQ32" s="194">
        <v>17</v>
      </c>
      <c r="BR32" s="194">
        <v>24</v>
      </c>
      <c r="BS32" s="194">
        <v>21</v>
      </c>
      <c r="BT32" s="194">
        <v>26</v>
      </c>
      <c r="BU32" s="194">
        <v>22</v>
      </c>
      <c r="BV32" s="194">
        <v>27</v>
      </c>
      <c r="BW32" s="194">
        <v>28</v>
      </c>
      <c r="BX32" s="194">
        <v>24</v>
      </c>
      <c r="BY32" s="194">
        <v>18</v>
      </c>
      <c r="BZ32" s="194">
        <v>19</v>
      </c>
      <c r="CA32" s="194">
        <v>12</v>
      </c>
      <c r="CB32" s="194">
        <v>27</v>
      </c>
      <c r="CC32" s="194">
        <v>13</v>
      </c>
      <c r="CD32" s="194">
        <v>11</v>
      </c>
      <c r="CE32" s="194">
        <v>8</v>
      </c>
      <c r="CF32" s="194">
        <v>19</v>
      </c>
      <c r="CG32" s="194">
        <v>11</v>
      </c>
      <c r="CH32" s="194">
        <v>19</v>
      </c>
      <c r="CI32" s="194">
        <v>19</v>
      </c>
      <c r="CJ32" s="194">
        <v>18</v>
      </c>
      <c r="CK32" s="194">
        <v>17</v>
      </c>
      <c r="CL32" s="194">
        <v>16</v>
      </c>
      <c r="CM32" s="194">
        <v>5</v>
      </c>
      <c r="CN32" s="194">
        <v>11</v>
      </c>
      <c r="CO32" s="194">
        <v>5</v>
      </c>
      <c r="CP32" s="194">
        <v>6</v>
      </c>
      <c r="CQ32" s="194">
        <v>5</v>
      </c>
      <c r="CR32" s="194">
        <v>8</v>
      </c>
      <c r="CS32" s="194">
        <v>7</v>
      </c>
      <c r="CT32" s="194">
        <v>4</v>
      </c>
      <c r="CU32" s="194">
        <v>1</v>
      </c>
      <c r="CV32" s="194">
        <v>1</v>
      </c>
      <c r="CW32" s="194">
        <v>0</v>
      </c>
      <c r="CX32" s="194">
        <v>0</v>
      </c>
      <c r="CY32" s="194">
        <v>0</v>
      </c>
      <c r="CZ32" s="194">
        <v>0</v>
      </c>
      <c r="DA32" s="194">
        <v>0</v>
      </c>
      <c r="DB32" s="194">
        <v>1</v>
      </c>
    </row>
    <row r="33" spans="1:106" s="26" customFormat="1" ht="21" customHeight="1">
      <c r="A33" s="183" t="s">
        <v>840</v>
      </c>
      <c r="B33" s="190">
        <v>40</v>
      </c>
      <c r="C33" s="194">
        <v>36</v>
      </c>
      <c r="D33" s="194">
        <v>25</v>
      </c>
      <c r="E33" s="194">
        <v>33</v>
      </c>
      <c r="F33" s="194">
        <v>40</v>
      </c>
      <c r="G33" s="194">
        <v>46</v>
      </c>
      <c r="H33" s="194">
        <v>38</v>
      </c>
      <c r="I33" s="194">
        <v>38</v>
      </c>
      <c r="J33" s="194">
        <v>30</v>
      </c>
      <c r="K33" s="194">
        <v>41</v>
      </c>
      <c r="L33" s="194">
        <v>34</v>
      </c>
      <c r="M33" s="194">
        <v>34</v>
      </c>
      <c r="N33" s="194">
        <v>28</v>
      </c>
      <c r="O33" s="194">
        <v>21</v>
      </c>
      <c r="P33" s="194">
        <v>21</v>
      </c>
      <c r="Q33" s="194">
        <v>24</v>
      </c>
      <c r="R33" s="194">
        <v>19</v>
      </c>
      <c r="S33" s="194">
        <v>23</v>
      </c>
      <c r="T33" s="194">
        <v>23</v>
      </c>
      <c r="U33" s="194">
        <v>30</v>
      </c>
      <c r="V33" s="194">
        <v>29</v>
      </c>
      <c r="W33" s="194">
        <v>44</v>
      </c>
      <c r="X33" s="194">
        <v>51</v>
      </c>
      <c r="Y33" s="194">
        <v>90</v>
      </c>
      <c r="Z33" s="194">
        <v>97</v>
      </c>
      <c r="AA33" s="194">
        <v>137</v>
      </c>
      <c r="AB33" s="194">
        <v>115</v>
      </c>
      <c r="AC33" s="194">
        <v>122</v>
      </c>
      <c r="AD33" s="194">
        <v>124</v>
      </c>
      <c r="AE33" s="194">
        <v>135</v>
      </c>
      <c r="AF33" s="194">
        <v>134</v>
      </c>
      <c r="AG33" s="194">
        <v>129</v>
      </c>
      <c r="AH33" s="194">
        <v>109</v>
      </c>
      <c r="AI33" s="194">
        <v>96</v>
      </c>
      <c r="AJ33" s="194">
        <v>97</v>
      </c>
      <c r="AK33" s="194">
        <v>108</v>
      </c>
      <c r="AL33" s="194">
        <v>95</v>
      </c>
      <c r="AM33" s="194">
        <v>117</v>
      </c>
      <c r="AN33" s="194">
        <v>88</v>
      </c>
      <c r="AO33" s="194">
        <v>118</v>
      </c>
      <c r="AP33" s="194">
        <v>111</v>
      </c>
      <c r="AQ33" s="194">
        <v>110</v>
      </c>
      <c r="AR33" s="194">
        <v>106</v>
      </c>
      <c r="AS33" s="194">
        <v>128</v>
      </c>
      <c r="AT33" s="194">
        <v>89</v>
      </c>
      <c r="AU33" s="194">
        <v>98</v>
      </c>
      <c r="AV33" s="194">
        <v>93</v>
      </c>
      <c r="AW33" s="194">
        <v>99</v>
      </c>
      <c r="AX33" s="194">
        <v>95</v>
      </c>
      <c r="AY33" s="194">
        <v>108</v>
      </c>
      <c r="AZ33" s="194">
        <v>84</v>
      </c>
      <c r="BA33" s="194">
        <v>95</v>
      </c>
      <c r="BB33" s="194">
        <v>103</v>
      </c>
      <c r="BC33" s="194">
        <v>98</v>
      </c>
      <c r="BD33" s="194">
        <v>99</v>
      </c>
      <c r="BE33" s="194">
        <v>71</v>
      </c>
      <c r="BF33" s="194">
        <v>99</v>
      </c>
      <c r="BG33" s="194">
        <v>77</v>
      </c>
      <c r="BH33" s="194">
        <v>78</v>
      </c>
      <c r="BI33" s="194">
        <v>85</v>
      </c>
      <c r="BJ33" s="194">
        <v>65</v>
      </c>
      <c r="BK33" s="194">
        <v>49</v>
      </c>
      <c r="BL33" s="194">
        <v>59</v>
      </c>
      <c r="BM33" s="194">
        <v>47</v>
      </c>
      <c r="BN33" s="194">
        <v>42</v>
      </c>
      <c r="BO33" s="194">
        <v>42</v>
      </c>
      <c r="BP33" s="194">
        <v>50</v>
      </c>
      <c r="BQ33" s="194">
        <v>62</v>
      </c>
      <c r="BR33" s="194">
        <v>43</v>
      </c>
      <c r="BS33" s="194">
        <v>51</v>
      </c>
      <c r="BT33" s="194">
        <v>54</v>
      </c>
      <c r="BU33" s="194">
        <v>56</v>
      </c>
      <c r="BV33" s="194">
        <v>57</v>
      </c>
      <c r="BW33" s="194">
        <v>45</v>
      </c>
      <c r="BX33" s="194">
        <v>57</v>
      </c>
      <c r="BY33" s="194">
        <v>44</v>
      </c>
      <c r="BZ33" s="194">
        <v>33</v>
      </c>
      <c r="CA33" s="194">
        <v>40</v>
      </c>
      <c r="CB33" s="194">
        <v>41</v>
      </c>
      <c r="CC33" s="194">
        <v>32</v>
      </c>
      <c r="CD33" s="194">
        <v>37</v>
      </c>
      <c r="CE33" s="194">
        <v>41</v>
      </c>
      <c r="CF33" s="194">
        <v>36</v>
      </c>
      <c r="CG33" s="194">
        <v>30</v>
      </c>
      <c r="CH33" s="194">
        <v>40</v>
      </c>
      <c r="CI33" s="194">
        <v>34</v>
      </c>
      <c r="CJ33" s="194">
        <v>26</v>
      </c>
      <c r="CK33" s="194">
        <v>35</v>
      </c>
      <c r="CL33" s="194">
        <v>29</v>
      </c>
      <c r="CM33" s="194">
        <v>16</v>
      </c>
      <c r="CN33" s="194">
        <v>10</v>
      </c>
      <c r="CO33" s="194">
        <v>9</v>
      </c>
      <c r="CP33" s="194">
        <v>15</v>
      </c>
      <c r="CQ33" s="194">
        <v>13</v>
      </c>
      <c r="CR33" s="194">
        <v>12</v>
      </c>
      <c r="CS33" s="194">
        <v>8</v>
      </c>
      <c r="CT33" s="194">
        <v>5</v>
      </c>
      <c r="CU33" s="194">
        <v>8</v>
      </c>
      <c r="CV33" s="194">
        <v>1</v>
      </c>
      <c r="CW33" s="194">
        <v>4</v>
      </c>
      <c r="CX33" s="194">
        <v>1</v>
      </c>
      <c r="CY33" s="194">
        <v>2</v>
      </c>
      <c r="CZ33" s="194">
        <v>0</v>
      </c>
      <c r="DA33" s="194">
        <v>0</v>
      </c>
      <c r="DB33" s="194">
        <v>0</v>
      </c>
    </row>
    <row r="34" spans="1:106" s="26" customFormat="1" ht="21" customHeight="1">
      <c r="A34" s="183" t="s">
        <v>51</v>
      </c>
      <c r="B34" s="190">
        <v>7</v>
      </c>
      <c r="C34" s="194">
        <v>5</v>
      </c>
      <c r="D34" s="194">
        <v>9</v>
      </c>
      <c r="E34" s="194">
        <v>12</v>
      </c>
      <c r="F34" s="194">
        <v>6</v>
      </c>
      <c r="G34" s="194">
        <v>18</v>
      </c>
      <c r="H34" s="194">
        <v>6</v>
      </c>
      <c r="I34" s="194">
        <v>9</v>
      </c>
      <c r="J34" s="194">
        <v>7</v>
      </c>
      <c r="K34" s="194">
        <v>9</v>
      </c>
      <c r="L34" s="194">
        <v>9</v>
      </c>
      <c r="M34" s="194">
        <v>3</v>
      </c>
      <c r="N34" s="194">
        <v>8</v>
      </c>
      <c r="O34" s="194">
        <v>8</v>
      </c>
      <c r="P34" s="194">
        <v>5</v>
      </c>
      <c r="Q34" s="194">
        <v>7</v>
      </c>
      <c r="R34" s="194">
        <v>7</v>
      </c>
      <c r="S34" s="194">
        <v>2</v>
      </c>
      <c r="T34" s="194">
        <v>24</v>
      </c>
      <c r="U34" s="194">
        <v>109</v>
      </c>
      <c r="V34" s="194">
        <v>101</v>
      </c>
      <c r="W34" s="194">
        <v>38</v>
      </c>
      <c r="X34" s="194">
        <v>26</v>
      </c>
      <c r="Y34" s="194">
        <v>32</v>
      </c>
      <c r="Z34" s="194">
        <v>15</v>
      </c>
      <c r="AA34" s="194">
        <v>25</v>
      </c>
      <c r="AB34" s="194">
        <v>23</v>
      </c>
      <c r="AC34" s="194">
        <v>26</v>
      </c>
      <c r="AD34" s="194">
        <v>21</v>
      </c>
      <c r="AE34" s="194">
        <v>15</v>
      </c>
      <c r="AF34" s="194">
        <v>13</v>
      </c>
      <c r="AG34" s="194">
        <v>22</v>
      </c>
      <c r="AH34" s="194">
        <v>22</v>
      </c>
      <c r="AI34" s="194">
        <v>19</v>
      </c>
      <c r="AJ34" s="194">
        <v>19</v>
      </c>
      <c r="AK34" s="194">
        <v>14</v>
      </c>
      <c r="AL34" s="194">
        <v>15</v>
      </c>
      <c r="AM34" s="194">
        <v>20</v>
      </c>
      <c r="AN34" s="194">
        <v>20</v>
      </c>
      <c r="AO34" s="194">
        <v>15</v>
      </c>
      <c r="AP34" s="194">
        <v>28</v>
      </c>
      <c r="AQ34" s="194">
        <v>12</v>
      </c>
      <c r="AR34" s="194">
        <v>22</v>
      </c>
      <c r="AS34" s="194">
        <v>16</v>
      </c>
      <c r="AT34" s="194">
        <v>14</v>
      </c>
      <c r="AU34" s="194">
        <v>16</v>
      </c>
      <c r="AV34" s="194">
        <v>24</v>
      </c>
      <c r="AW34" s="194">
        <v>13</v>
      </c>
      <c r="AX34" s="194">
        <v>14</v>
      </c>
      <c r="AY34" s="194">
        <v>16</v>
      </c>
      <c r="AZ34" s="194">
        <v>9</v>
      </c>
      <c r="BA34" s="194">
        <v>21</v>
      </c>
      <c r="BB34" s="194">
        <v>15</v>
      </c>
      <c r="BC34" s="194">
        <v>16</v>
      </c>
      <c r="BD34" s="194">
        <v>12</v>
      </c>
      <c r="BE34" s="194">
        <v>12</v>
      </c>
      <c r="BF34" s="194">
        <v>23</v>
      </c>
      <c r="BG34" s="194">
        <v>14</v>
      </c>
      <c r="BH34" s="194">
        <v>15</v>
      </c>
      <c r="BI34" s="194">
        <v>17</v>
      </c>
      <c r="BJ34" s="194">
        <v>10</v>
      </c>
      <c r="BK34" s="194">
        <v>20</v>
      </c>
      <c r="BL34" s="194">
        <v>13</v>
      </c>
      <c r="BM34" s="194">
        <v>8</v>
      </c>
      <c r="BN34" s="194">
        <v>16</v>
      </c>
      <c r="BO34" s="194">
        <v>12</v>
      </c>
      <c r="BP34" s="194">
        <v>17</v>
      </c>
      <c r="BQ34" s="194">
        <v>9</v>
      </c>
      <c r="BR34" s="194">
        <v>6</v>
      </c>
      <c r="BS34" s="194">
        <v>18</v>
      </c>
      <c r="BT34" s="194">
        <v>11</v>
      </c>
      <c r="BU34" s="194">
        <v>8</v>
      </c>
      <c r="BV34" s="194">
        <v>11</v>
      </c>
      <c r="BW34" s="194">
        <v>17</v>
      </c>
      <c r="BX34" s="194">
        <v>16</v>
      </c>
      <c r="BY34" s="194">
        <v>5</v>
      </c>
      <c r="BZ34" s="194">
        <v>13</v>
      </c>
      <c r="CA34" s="194">
        <v>7</v>
      </c>
      <c r="CB34" s="194">
        <v>9</v>
      </c>
      <c r="CC34" s="194">
        <v>5</v>
      </c>
      <c r="CD34" s="194">
        <v>6</v>
      </c>
      <c r="CE34" s="194">
        <v>7</v>
      </c>
      <c r="CF34" s="194">
        <v>6</v>
      </c>
      <c r="CG34" s="194">
        <v>5</v>
      </c>
      <c r="CH34" s="194">
        <v>8</v>
      </c>
      <c r="CI34" s="194">
        <v>7</v>
      </c>
      <c r="CJ34" s="194">
        <v>7</v>
      </c>
      <c r="CK34" s="194">
        <v>4</v>
      </c>
      <c r="CL34" s="194">
        <v>7</v>
      </c>
      <c r="CM34" s="194">
        <v>6</v>
      </c>
      <c r="CN34" s="194">
        <v>5</v>
      </c>
      <c r="CO34" s="194">
        <v>5</v>
      </c>
      <c r="CP34" s="194">
        <v>1</v>
      </c>
      <c r="CQ34" s="194">
        <v>1</v>
      </c>
      <c r="CR34" s="194">
        <v>2</v>
      </c>
      <c r="CS34" s="194">
        <v>1</v>
      </c>
      <c r="CT34" s="194">
        <v>1</v>
      </c>
      <c r="CU34" s="194">
        <v>0</v>
      </c>
      <c r="CV34" s="194">
        <v>1</v>
      </c>
      <c r="CW34" s="194">
        <v>1</v>
      </c>
      <c r="CX34" s="194">
        <v>1</v>
      </c>
      <c r="CY34" s="194">
        <v>0</v>
      </c>
      <c r="CZ34" s="194">
        <v>0</v>
      </c>
      <c r="DA34" s="194">
        <v>0</v>
      </c>
      <c r="DB34" s="194">
        <v>0</v>
      </c>
    </row>
    <row r="35" spans="1:106" s="26" customFormat="1" ht="21" customHeight="1">
      <c r="A35" s="183" t="s">
        <v>754</v>
      </c>
      <c r="B35" s="190">
        <v>43</v>
      </c>
      <c r="C35" s="194">
        <v>38</v>
      </c>
      <c r="D35" s="194">
        <v>44</v>
      </c>
      <c r="E35" s="194">
        <v>36</v>
      </c>
      <c r="F35" s="194">
        <v>32</v>
      </c>
      <c r="G35" s="194">
        <v>32</v>
      </c>
      <c r="H35" s="194">
        <v>42</v>
      </c>
      <c r="I35" s="194">
        <v>22</v>
      </c>
      <c r="J35" s="194">
        <v>33</v>
      </c>
      <c r="K35" s="194">
        <v>20</v>
      </c>
      <c r="L35" s="194">
        <v>24</v>
      </c>
      <c r="M35" s="194">
        <v>25</v>
      </c>
      <c r="N35" s="194">
        <v>16</v>
      </c>
      <c r="O35" s="194">
        <v>33</v>
      </c>
      <c r="P35" s="194">
        <v>23</v>
      </c>
      <c r="Q35" s="194">
        <v>12</v>
      </c>
      <c r="R35" s="194">
        <v>27</v>
      </c>
      <c r="S35" s="194">
        <v>28</v>
      </c>
      <c r="T35" s="194">
        <v>32</v>
      </c>
      <c r="U35" s="194">
        <v>34</v>
      </c>
      <c r="V35" s="194">
        <v>50</v>
      </c>
      <c r="W35" s="194">
        <v>74</v>
      </c>
      <c r="X35" s="194">
        <v>80</v>
      </c>
      <c r="Y35" s="194">
        <v>99</v>
      </c>
      <c r="Z35" s="194">
        <v>126</v>
      </c>
      <c r="AA35" s="194">
        <v>123</v>
      </c>
      <c r="AB35" s="194">
        <v>159</v>
      </c>
      <c r="AC35" s="194">
        <v>177</v>
      </c>
      <c r="AD35" s="194">
        <v>181</v>
      </c>
      <c r="AE35" s="194">
        <v>161</v>
      </c>
      <c r="AF35" s="194">
        <v>143</v>
      </c>
      <c r="AG35" s="194">
        <v>147</v>
      </c>
      <c r="AH35" s="194">
        <v>140</v>
      </c>
      <c r="AI35" s="194">
        <v>148</v>
      </c>
      <c r="AJ35" s="194">
        <v>135</v>
      </c>
      <c r="AK35" s="194">
        <v>135</v>
      </c>
      <c r="AL35" s="194">
        <v>130</v>
      </c>
      <c r="AM35" s="194">
        <v>125</v>
      </c>
      <c r="AN35" s="194">
        <v>122</v>
      </c>
      <c r="AO35" s="194">
        <v>125</v>
      </c>
      <c r="AP35" s="194">
        <v>107</v>
      </c>
      <c r="AQ35" s="194">
        <v>130</v>
      </c>
      <c r="AR35" s="194">
        <v>118</v>
      </c>
      <c r="AS35" s="194">
        <v>125</v>
      </c>
      <c r="AT35" s="194">
        <v>122</v>
      </c>
      <c r="AU35" s="194">
        <v>115</v>
      </c>
      <c r="AV35" s="194">
        <v>119</v>
      </c>
      <c r="AW35" s="194">
        <v>125</v>
      </c>
      <c r="AX35" s="194">
        <v>120</v>
      </c>
      <c r="AY35" s="194">
        <v>102</v>
      </c>
      <c r="AZ35" s="194">
        <v>93</v>
      </c>
      <c r="BA35" s="194">
        <v>130</v>
      </c>
      <c r="BB35" s="194">
        <v>99</v>
      </c>
      <c r="BC35" s="194">
        <v>106</v>
      </c>
      <c r="BD35" s="194">
        <v>114</v>
      </c>
      <c r="BE35" s="194">
        <v>81</v>
      </c>
      <c r="BF35" s="194">
        <v>107</v>
      </c>
      <c r="BG35" s="194">
        <v>102</v>
      </c>
      <c r="BH35" s="194">
        <v>105</v>
      </c>
      <c r="BI35" s="194">
        <v>77</v>
      </c>
      <c r="BJ35" s="194">
        <v>73</v>
      </c>
      <c r="BK35" s="194">
        <v>64</v>
      </c>
      <c r="BL35" s="194">
        <v>63</v>
      </c>
      <c r="BM35" s="194">
        <v>65</v>
      </c>
      <c r="BN35" s="194">
        <v>51</v>
      </c>
      <c r="BO35" s="194">
        <v>55</v>
      </c>
      <c r="BP35" s="194">
        <v>46</v>
      </c>
      <c r="BQ35" s="194">
        <v>55</v>
      </c>
      <c r="BR35" s="194">
        <v>59</v>
      </c>
      <c r="BS35" s="194">
        <v>60</v>
      </c>
      <c r="BT35" s="194">
        <v>52</v>
      </c>
      <c r="BU35" s="194">
        <v>67</v>
      </c>
      <c r="BV35" s="194">
        <v>67</v>
      </c>
      <c r="BW35" s="194">
        <v>77</v>
      </c>
      <c r="BX35" s="194">
        <v>65</v>
      </c>
      <c r="BY35" s="194">
        <v>53</v>
      </c>
      <c r="BZ35" s="194">
        <v>35</v>
      </c>
      <c r="CA35" s="194">
        <v>40</v>
      </c>
      <c r="CB35" s="194">
        <v>54</v>
      </c>
      <c r="CC35" s="194">
        <v>55</v>
      </c>
      <c r="CD35" s="194">
        <v>55</v>
      </c>
      <c r="CE35" s="194">
        <v>45</v>
      </c>
      <c r="CF35" s="194">
        <v>36</v>
      </c>
      <c r="CG35" s="194">
        <v>33</v>
      </c>
      <c r="CH35" s="194">
        <v>37</v>
      </c>
      <c r="CI35" s="194">
        <v>32</v>
      </c>
      <c r="CJ35" s="194">
        <v>31</v>
      </c>
      <c r="CK35" s="194">
        <v>25</v>
      </c>
      <c r="CL35" s="194">
        <v>26</v>
      </c>
      <c r="CM35" s="194">
        <v>28</v>
      </c>
      <c r="CN35" s="194">
        <v>21</v>
      </c>
      <c r="CO35" s="194">
        <v>11</v>
      </c>
      <c r="CP35" s="194">
        <v>21</v>
      </c>
      <c r="CQ35" s="194">
        <v>12</v>
      </c>
      <c r="CR35" s="194">
        <v>9</v>
      </c>
      <c r="CS35" s="194">
        <v>7</v>
      </c>
      <c r="CT35" s="194">
        <v>4</v>
      </c>
      <c r="CU35" s="194">
        <v>7</v>
      </c>
      <c r="CV35" s="194">
        <v>2</v>
      </c>
      <c r="CW35" s="194">
        <v>2</v>
      </c>
      <c r="CX35" s="194">
        <v>0</v>
      </c>
      <c r="CY35" s="194">
        <v>2</v>
      </c>
      <c r="CZ35" s="194">
        <v>2</v>
      </c>
      <c r="DA35" s="194">
        <v>1</v>
      </c>
      <c r="DB35" s="194">
        <v>0</v>
      </c>
    </row>
    <row r="36" spans="1:106" s="27" customFormat="1" ht="21" customHeight="1">
      <c r="A36" s="184" t="s">
        <v>835</v>
      </c>
      <c r="B36" s="191">
        <v>33</v>
      </c>
      <c r="C36" s="195">
        <v>32</v>
      </c>
      <c r="D36" s="195">
        <v>25</v>
      </c>
      <c r="E36" s="195">
        <v>33</v>
      </c>
      <c r="F36" s="195">
        <v>27</v>
      </c>
      <c r="G36" s="195">
        <v>20</v>
      </c>
      <c r="H36" s="195">
        <v>26</v>
      </c>
      <c r="I36" s="195">
        <v>22</v>
      </c>
      <c r="J36" s="195">
        <v>13</v>
      </c>
      <c r="K36" s="195">
        <v>26</v>
      </c>
      <c r="L36" s="195">
        <v>12</v>
      </c>
      <c r="M36" s="195">
        <v>29</v>
      </c>
      <c r="N36" s="195">
        <v>20</v>
      </c>
      <c r="O36" s="195">
        <v>27</v>
      </c>
      <c r="P36" s="195">
        <v>20</v>
      </c>
      <c r="Q36" s="195">
        <v>22</v>
      </c>
      <c r="R36" s="195">
        <v>20</v>
      </c>
      <c r="S36" s="195">
        <v>27</v>
      </c>
      <c r="T36" s="195">
        <v>28</v>
      </c>
      <c r="U36" s="195">
        <v>42</v>
      </c>
      <c r="V36" s="195">
        <v>41</v>
      </c>
      <c r="W36" s="195">
        <v>53</v>
      </c>
      <c r="X36" s="195">
        <v>50</v>
      </c>
      <c r="Y36" s="195">
        <v>56</v>
      </c>
      <c r="Z36" s="195">
        <v>69</v>
      </c>
      <c r="AA36" s="195">
        <v>59</v>
      </c>
      <c r="AB36" s="195">
        <v>69</v>
      </c>
      <c r="AC36" s="195">
        <v>78</v>
      </c>
      <c r="AD36" s="195">
        <v>66</v>
      </c>
      <c r="AE36" s="195">
        <v>68</v>
      </c>
      <c r="AF36" s="195">
        <v>71</v>
      </c>
      <c r="AG36" s="195">
        <v>70</v>
      </c>
      <c r="AH36" s="195">
        <v>75</v>
      </c>
      <c r="AI36" s="195">
        <v>73</v>
      </c>
      <c r="AJ36" s="195">
        <v>52</v>
      </c>
      <c r="AK36" s="195">
        <v>59</v>
      </c>
      <c r="AL36" s="195">
        <v>68</v>
      </c>
      <c r="AM36" s="195">
        <v>56</v>
      </c>
      <c r="AN36" s="195">
        <v>67</v>
      </c>
      <c r="AO36" s="195">
        <v>68</v>
      </c>
      <c r="AP36" s="195">
        <v>65</v>
      </c>
      <c r="AQ36" s="195">
        <v>53</v>
      </c>
      <c r="AR36" s="195">
        <v>42</v>
      </c>
      <c r="AS36" s="195">
        <v>54</v>
      </c>
      <c r="AT36" s="195">
        <v>65</v>
      </c>
      <c r="AU36" s="195">
        <v>53</v>
      </c>
      <c r="AV36" s="195">
        <v>68</v>
      </c>
      <c r="AW36" s="195">
        <v>58</v>
      </c>
      <c r="AX36" s="195">
        <v>48</v>
      </c>
      <c r="AY36" s="195">
        <v>58</v>
      </c>
      <c r="AZ36" s="195">
        <v>60</v>
      </c>
      <c r="BA36" s="195">
        <v>75</v>
      </c>
      <c r="BB36" s="195">
        <v>59</v>
      </c>
      <c r="BC36" s="195">
        <v>59</v>
      </c>
      <c r="BD36" s="195">
        <v>68</v>
      </c>
      <c r="BE36" s="195">
        <v>49</v>
      </c>
      <c r="BF36" s="195">
        <v>60</v>
      </c>
      <c r="BG36" s="195">
        <v>53</v>
      </c>
      <c r="BH36" s="195">
        <v>47</v>
      </c>
      <c r="BI36" s="195">
        <v>51</v>
      </c>
      <c r="BJ36" s="195">
        <v>42</v>
      </c>
      <c r="BK36" s="195">
        <v>33</v>
      </c>
      <c r="BL36" s="195">
        <v>44</v>
      </c>
      <c r="BM36" s="195">
        <v>39</v>
      </c>
      <c r="BN36" s="195">
        <v>34</v>
      </c>
      <c r="BO36" s="195">
        <v>28</v>
      </c>
      <c r="BP36" s="195">
        <v>25</v>
      </c>
      <c r="BQ36" s="195">
        <v>39</v>
      </c>
      <c r="BR36" s="195">
        <v>33</v>
      </c>
      <c r="BS36" s="195">
        <v>29</v>
      </c>
      <c r="BT36" s="195">
        <v>30</v>
      </c>
      <c r="BU36" s="195">
        <v>23</v>
      </c>
      <c r="BV36" s="195">
        <v>34</v>
      </c>
      <c r="BW36" s="195">
        <v>36</v>
      </c>
      <c r="BX36" s="195">
        <v>30</v>
      </c>
      <c r="BY36" s="195">
        <v>21</v>
      </c>
      <c r="BZ36" s="195">
        <v>24</v>
      </c>
      <c r="CA36" s="195">
        <v>12</v>
      </c>
      <c r="CB36" s="195">
        <v>18</v>
      </c>
      <c r="CC36" s="195">
        <v>23</v>
      </c>
      <c r="CD36" s="195">
        <v>25</v>
      </c>
      <c r="CE36" s="195">
        <v>21</v>
      </c>
      <c r="CF36" s="195">
        <v>24</v>
      </c>
      <c r="CG36" s="195">
        <v>16</v>
      </c>
      <c r="CH36" s="195">
        <v>11</v>
      </c>
      <c r="CI36" s="195">
        <v>19</v>
      </c>
      <c r="CJ36" s="195">
        <v>15</v>
      </c>
      <c r="CK36" s="195">
        <v>17</v>
      </c>
      <c r="CL36" s="195">
        <v>8</v>
      </c>
      <c r="CM36" s="195">
        <v>15</v>
      </c>
      <c r="CN36" s="195">
        <v>13</v>
      </c>
      <c r="CO36" s="195">
        <v>2</v>
      </c>
      <c r="CP36" s="195">
        <v>3</v>
      </c>
      <c r="CQ36" s="195">
        <v>4</v>
      </c>
      <c r="CR36" s="195">
        <v>3</v>
      </c>
      <c r="CS36" s="195">
        <v>4</v>
      </c>
      <c r="CT36" s="195">
        <v>3</v>
      </c>
      <c r="CU36" s="195">
        <v>1</v>
      </c>
      <c r="CV36" s="195">
        <v>1</v>
      </c>
      <c r="CW36" s="195">
        <v>3</v>
      </c>
      <c r="CX36" s="195">
        <v>0</v>
      </c>
      <c r="CY36" s="195">
        <v>0</v>
      </c>
      <c r="CZ36" s="195">
        <v>0</v>
      </c>
      <c r="DA36" s="195">
        <v>0</v>
      </c>
      <c r="DB36" s="195">
        <v>0</v>
      </c>
    </row>
    <row r="37" spans="1:106" s="26" customFormat="1" ht="21" customHeight="1">
      <c r="A37" s="183" t="s">
        <v>821</v>
      </c>
      <c r="B37" s="190">
        <v>35</v>
      </c>
      <c r="C37" s="194">
        <v>31</v>
      </c>
      <c r="D37" s="194">
        <v>28</v>
      </c>
      <c r="E37" s="194">
        <v>25</v>
      </c>
      <c r="F37" s="194">
        <v>18</v>
      </c>
      <c r="G37" s="194">
        <v>20</v>
      </c>
      <c r="H37" s="194">
        <v>43</v>
      </c>
      <c r="I37" s="194">
        <v>31</v>
      </c>
      <c r="J37" s="194">
        <v>37</v>
      </c>
      <c r="K37" s="194">
        <v>32</v>
      </c>
      <c r="L37" s="194">
        <v>26</v>
      </c>
      <c r="M37" s="194">
        <v>30</v>
      </c>
      <c r="N37" s="194">
        <v>36</v>
      </c>
      <c r="O37" s="194">
        <v>16</v>
      </c>
      <c r="P37" s="194">
        <v>26</v>
      </c>
      <c r="Q37" s="194">
        <v>19</v>
      </c>
      <c r="R37" s="194">
        <v>26</v>
      </c>
      <c r="S37" s="194">
        <v>40</v>
      </c>
      <c r="T37" s="194">
        <v>27</v>
      </c>
      <c r="U37" s="194">
        <v>43</v>
      </c>
      <c r="V37" s="194">
        <v>62</v>
      </c>
      <c r="W37" s="194">
        <v>71</v>
      </c>
      <c r="X37" s="194">
        <v>73</v>
      </c>
      <c r="Y37" s="194">
        <v>90</v>
      </c>
      <c r="Z37" s="194">
        <v>99</v>
      </c>
      <c r="AA37" s="194">
        <v>105</v>
      </c>
      <c r="AB37" s="194">
        <v>105</v>
      </c>
      <c r="AC37" s="194">
        <v>88</v>
      </c>
      <c r="AD37" s="194">
        <v>106</v>
      </c>
      <c r="AE37" s="194">
        <v>112</v>
      </c>
      <c r="AF37" s="194">
        <v>91</v>
      </c>
      <c r="AG37" s="194">
        <v>97</v>
      </c>
      <c r="AH37" s="194">
        <v>87</v>
      </c>
      <c r="AI37" s="194">
        <v>100</v>
      </c>
      <c r="AJ37" s="194">
        <v>106</v>
      </c>
      <c r="AK37" s="194">
        <v>93</v>
      </c>
      <c r="AL37" s="194">
        <v>87</v>
      </c>
      <c r="AM37" s="194">
        <v>87</v>
      </c>
      <c r="AN37" s="194">
        <v>96</v>
      </c>
      <c r="AO37" s="194">
        <v>78</v>
      </c>
      <c r="AP37" s="194">
        <v>88</v>
      </c>
      <c r="AQ37" s="194">
        <v>76</v>
      </c>
      <c r="AR37" s="194">
        <v>86</v>
      </c>
      <c r="AS37" s="194">
        <v>84</v>
      </c>
      <c r="AT37" s="194">
        <v>99</v>
      </c>
      <c r="AU37" s="194">
        <v>75</v>
      </c>
      <c r="AV37" s="194">
        <v>79</v>
      </c>
      <c r="AW37" s="194">
        <v>77</v>
      </c>
      <c r="AX37" s="194">
        <v>92</v>
      </c>
      <c r="AY37" s="194">
        <v>80</v>
      </c>
      <c r="AZ37" s="194">
        <v>66</v>
      </c>
      <c r="BA37" s="194">
        <v>88</v>
      </c>
      <c r="BB37" s="194">
        <v>82</v>
      </c>
      <c r="BC37" s="194">
        <v>83</v>
      </c>
      <c r="BD37" s="194">
        <v>89</v>
      </c>
      <c r="BE37" s="194">
        <v>61</v>
      </c>
      <c r="BF37" s="194">
        <v>76</v>
      </c>
      <c r="BG37" s="194">
        <v>70</v>
      </c>
      <c r="BH37" s="194">
        <v>63</v>
      </c>
      <c r="BI37" s="194">
        <v>52</v>
      </c>
      <c r="BJ37" s="194">
        <v>58</v>
      </c>
      <c r="BK37" s="194">
        <v>55</v>
      </c>
      <c r="BL37" s="194">
        <v>45</v>
      </c>
      <c r="BM37" s="194">
        <v>58</v>
      </c>
      <c r="BN37" s="194">
        <v>52</v>
      </c>
      <c r="BO37" s="194">
        <v>51</v>
      </c>
      <c r="BP37" s="194">
        <v>48</v>
      </c>
      <c r="BQ37" s="194">
        <v>46</v>
      </c>
      <c r="BR37" s="194">
        <v>41</v>
      </c>
      <c r="BS37" s="194">
        <v>54</v>
      </c>
      <c r="BT37" s="194">
        <v>53</v>
      </c>
      <c r="BU37" s="194">
        <v>55</v>
      </c>
      <c r="BV37" s="194">
        <v>67</v>
      </c>
      <c r="BW37" s="194">
        <v>55</v>
      </c>
      <c r="BX37" s="194">
        <v>65</v>
      </c>
      <c r="BY37" s="194">
        <v>49</v>
      </c>
      <c r="BZ37" s="194">
        <v>29</v>
      </c>
      <c r="CA37" s="194">
        <v>44</v>
      </c>
      <c r="CB37" s="194">
        <v>52</v>
      </c>
      <c r="CC37" s="194">
        <v>35</v>
      </c>
      <c r="CD37" s="194">
        <v>48</v>
      </c>
      <c r="CE37" s="194">
        <v>31</v>
      </c>
      <c r="CF37" s="194">
        <v>29</v>
      </c>
      <c r="CG37" s="194">
        <v>25</v>
      </c>
      <c r="CH37" s="194">
        <v>31</v>
      </c>
      <c r="CI37" s="194">
        <v>23</v>
      </c>
      <c r="CJ37" s="194">
        <v>28</v>
      </c>
      <c r="CK37" s="194">
        <v>35</v>
      </c>
      <c r="CL37" s="194">
        <v>26</v>
      </c>
      <c r="CM37" s="194">
        <v>26</v>
      </c>
      <c r="CN37" s="194">
        <v>15</v>
      </c>
      <c r="CO37" s="194">
        <v>21</v>
      </c>
      <c r="CP37" s="194">
        <v>12</v>
      </c>
      <c r="CQ37" s="194">
        <v>17</v>
      </c>
      <c r="CR37" s="194">
        <v>10</v>
      </c>
      <c r="CS37" s="194">
        <v>5</v>
      </c>
      <c r="CT37" s="194">
        <v>1</v>
      </c>
      <c r="CU37" s="194">
        <v>5</v>
      </c>
      <c r="CV37" s="194">
        <v>3</v>
      </c>
      <c r="CW37" s="194">
        <v>3</v>
      </c>
      <c r="CX37" s="194">
        <v>0</v>
      </c>
      <c r="CY37" s="194">
        <v>1</v>
      </c>
      <c r="CZ37" s="194">
        <v>0</v>
      </c>
      <c r="DA37" s="194">
        <v>0</v>
      </c>
      <c r="DB37" s="194">
        <v>2</v>
      </c>
    </row>
    <row r="38" spans="1:106" s="26" customFormat="1" ht="21" customHeight="1">
      <c r="A38" s="183" t="s">
        <v>815</v>
      </c>
      <c r="B38" s="190">
        <v>28</v>
      </c>
      <c r="C38" s="194">
        <v>20</v>
      </c>
      <c r="D38" s="194">
        <v>29</v>
      </c>
      <c r="E38" s="194">
        <v>31</v>
      </c>
      <c r="F38" s="194">
        <v>32</v>
      </c>
      <c r="G38" s="194">
        <v>29</v>
      </c>
      <c r="H38" s="194">
        <v>19</v>
      </c>
      <c r="I38" s="194">
        <v>29</v>
      </c>
      <c r="J38" s="194">
        <v>21</v>
      </c>
      <c r="K38" s="194">
        <v>26</v>
      </c>
      <c r="L38" s="194">
        <v>22</v>
      </c>
      <c r="M38" s="194">
        <v>24</v>
      </c>
      <c r="N38" s="194">
        <v>24</v>
      </c>
      <c r="O38" s="194">
        <v>18</v>
      </c>
      <c r="P38" s="194">
        <v>29</v>
      </c>
      <c r="Q38" s="194">
        <v>16</v>
      </c>
      <c r="R38" s="194">
        <v>25</v>
      </c>
      <c r="S38" s="194">
        <v>19</v>
      </c>
      <c r="T38" s="194">
        <v>21</v>
      </c>
      <c r="U38" s="194">
        <v>27</v>
      </c>
      <c r="V38" s="194">
        <v>44</v>
      </c>
      <c r="W38" s="194">
        <v>36</v>
      </c>
      <c r="X38" s="194">
        <v>40</v>
      </c>
      <c r="Y38" s="194">
        <v>88</v>
      </c>
      <c r="Z38" s="194">
        <v>82</v>
      </c>
      <c r="AA38" s="194">
        <v>86</v>
      </c>
      <c r="AB38" s="194">
        <v>100</v>
      </c>
      <c r="AC38" s="194">
        <v>97</v>
      </c>
      <c r="AD38" s="194">
        <v>105</v>
      </c>
      <c r="AE38" s="194">
        <v>103</v>
      </c>
      <c r="AF38" s="194">
        <v>110</v>
      </c>
      <c r="AG38" s="194">
        <v>91</v>
      </c>
      <c r="AH38" s="194">
        <v>71</v>
      </c>
      <c r="AI38" s="194">
        <v>88</v>
      </c>
      <c r="AJ38" s="194">
        <v>92</v>
      </c>
      <c r="AK38" s="194">
        <v>89</v>
      </c>
      <c r="AL38" s="194">
        <v>81</v>
      </c>
      <c r="AM38" s="194">
        <v>118</v>
      </c>
      <c r="AN38" s="194">
        <v>91</v>
      </c>
      <c r="AO38" s="194">
        <v>77</v>
      </c>
      <c r="AP38" s="194">
        <v>78</v>
      </c>
      <c r="AQ38" s="194">
        <v>66</v>
      </c>
      <c r="AR38" s="194">
        <v>81</v>
      </c>
      <c r="AS38" s="194">
        <v>82</v>
      </c>
      <c r="AT38" s="194">
        <v>91</v>
      </c>
      <c r="AU38" s="194">
        <v>65</v>
      </c>
      <c r="AV38" s="194">
        <v>91</v>
      </c>
      <c r="AW38" s="194">
        <v>73</v>
      </c>
      <c r="AX38" s="194">
        <v>77</v>
      </c>
      <c r="AY38" s="194">
        <v>90</v>
      </c>
      <c r="AZ38" s="194">
        <v>79</v>
      </c>
      <c r="BA38" s="194">
        <v>66</v>
      </c>
      <c r="BB38" s="194">
        <v>73</v>
      </c>
      <c r="BC38" s="194">
        <v>82</v>
      </c>
      <c r="BD38" s="194">
        <v>65</v>
      </c>
      <c r="BE38" s="194">
        <v>59</v>
      </c>
      <c r="BF38" s="194">
        <v>70</v>
      </c>
      <c r="BG38" s="194">
        <v>43</v>
      </c>
      <c r="BH38" s="194">
        <v>38</v>
      </c>
      <c r="BI38" s="194">
        <v>57</v>
      </c>
      <c r="BJ38" s="194">
        <v>58</v>
      </c>
      <c r="BK38" s="194">
        <v>42</v>
      </c>
      <c r="BL38" s="194">
        <v>56</v>
      </c>
      <c r="BM38" s="194">
        <v>49</v>
      </c>
      <c r="BN38" s="194">
        <v>43</v>
      </c>
      <c r="BO38" s="194">
        <v>39</v>
      </c>
      <c r="BP38" s="194">
        <v>38</v>
      </c>
      <c r="BQ38" s="194">
        <v>31</v>
      </c>
      <c r="BR38" s="194">
        <v>45</v>
      </c>
      <c r="BS38" s="194">
        <v>47</v>
      </c>
      <c r="BT38" s="194">
        <v>40</v>
      </c>
      <c r="BU38" s="194">
        <v>57</v>
      </c>
      <c r="BV38" s="194">
        <v>52</v>
      </c>
      <c r="BW38" s="194">
        <v>50</v>
      </c>
      <c r="BX38" s="194">
        <v>54</v>
      </c>
      <c r="BY38" s="194">
        <v>41</v>
      </c>
      <c r="BZ38" s="194">
        <v>31</v>
      </c>
      <c r="CA38" s="194">
        <v>33</v>
      </c>
      <c r="CB38" s="194">
        <v>40</v>
      </c>
      <c r="CC38" s="194">
        <v>46</v>
      </c>
      <c r="CD38" s="194">
        <v>39</v>
      </c>
      <c r="CE38" s="194">
        <v>28</v>
      </c>
      <c r="CF38" s="194">
        <v>37</v>
      </c>
      <c r="CG38" s="194">
        <v>23</v>
      </c>
      <c r="CH38" s="194">
        <v>32</v>
      </c>
      <c r="CI38" s="194">
        <v>29</v>
      </c>
      <c r="CJ38" s="194">
        <v>27</v>
      </c>
      <c r="CK38" s="194">
        <v>22</v>
      </c>
      <c r="CL38" s="194">
        <v>12</v>
      </c>
      <c r="CM38" s="194">
        <v>29</v>
      </c>
      <c r="CN38" s="194">
        <v>12</v>
      </c>
      <c r="CO38" s="194">
        <v>11</v>
      </c>
      <c r="CP38" s="194">
        <v>7</v>
      </c>
      <c r="CQ38" s="194">
        <v>8</v>
      </c>
      <c r="CR38" s="194">
        <v>5</v>
      </c>
      <c r="CS38" s="194">
        <v>4</v>
      </c>
      <c r="CT38" s="194">
        <v>3</v>
      </c>
      <c r="CU38" s="194">
        <v>5</v>
      </c>
      <c r="CV38" s="194">
        <v>1</v>
      </c>
      <c r="CW38" s="194">
        <v>2</v>
      </c>
      <c r="CX38" s="194">
        <v>1</v>
      </c>
      <c r="CY38" s="194">
        <v>1</v>
      </c>
      <c r="CZ38" s="194">
        <v>0</v>
      </c>
      <c r="DA38" s="194">
        <v>0</v>
      </c>
      <c r="DB38" s="194">
        <v>0</v>
      </c>
    </row>
    <row r="39" spans="1:106" s="26" customFormat="1" ht="21" customHeight="1">
      <c r="A39" s="183" t="s">
        <v>751</v>
      </c>
      <c r="B39" s="190">
        <v>12</v>
      </c>
      <c r="C39" s="194">
        <v>14</v>
      </c>
      <c r="D39" s="194">
        <v>22</v>
      </c>
      <c r="E39" s="194">
        <v>20</v>
      </c>
      <c r="F39" s="194">
        <v>20</v>
      </c>
      <c r="G39" s="194">
        <v>14</v>
      </c>
      <c r="H39" s="194">
        <v>19</v>
      </c>
      <c r="I39" s="194">
        <v>24</v>
      </c>
      <c r="J39" s="194">
        <v>24</v>
      </c>
      <c r="K39" s="194">
        <v>18</v>
      </c>
      <c r="L39" s="194">
        <v>26</v>
      </c>
      <c r="M39" s="194">
        <v>21</v>
      </c>
      <c r="N39" s="194">
        <v>22</v>
      </c>
      <c r="O39" s="194">
        <v>15</v>
      </c>
      <c r="P39" s="194">
        <v>12</v>
      </c>
      <c r="Q39" s="194">
        <v>18</v>
      </c>
      <c r="R39" s="194">
        <v>15</v>
      </c>
      <c r="S39" s="194">
        <v>14</v>
      </c>
      <c r="T39" s="194">
        <v>23</v>
      </c>
      <c r="U39" s="194">
        <v>20</v>
      </c>
      <c r="V39" s="194">
        <v>17</v>
      </c>
      <c r="W39" s="194">
        <v>31</v>
      </c>
      <c r="X39" s="194">
        <v>47</v>
      </c>
      <c r="Y39" s="194">
        <v>61</v>
      </c>
      <c r="Z39" s="194">
        <v>65</v>
      </c>
      <c r="AA39" s="194">
        <v>65</v>
      </c>
      <c r="AB39" s="194">
        <v>72</v>
      </c>
      <c r="AC39" s="194">
        <v>78</v>
      </c>
      <c r="AD39" s="194">
        <v>69</v>
      </c>
      <c r="AE39" s="194">
        <v>73</v>
      </c>
      <c r="AF39" s="194">
        <v>61</v>
      </c>
      <c r="AG39" s="194">
        <v>60</v>
      </c>
      <c r="AH39" s="194">
        <v>58</v>
      </c>
      <c r="AI39" s="194">
        <v>52</v>
      </c>
      <c r="AJ39" s="194">
        <v>57</v>
      </c>
      <c r="AK39" s="194">
        <v>62</v>
      </c>
      <c r="AL39" s="194">
        <v>70</v>
      </c>
      <c r="AM39" s="194">
        <v>63</v>
      </c>
      <c r="AN39" s="194">
        <v>56</v>
      </c>
      <c r="AO39" s="194">
        <v>51</v>
      </c>
      <c r="AP39" s="194">
        <v>55</v>
      </c>
      <c r="AQ39" s="194">
        <v>67</v>
      </c>
      <c r="AR39" s="194">
        <v>69</v>
      </c>
      <c r="AS39" s="194">
        <v>48</v>
      </c>
      <c r="AT39" s="194">
        <v>54</v>
      </c>
      <c r="AU39" s="194">
        <v>51</v>
      </c>
      <c r="AV39" s="194">
        <v>50</v>
      </c>
      <c r="AW39" s="194">
        <v>63</v>
      </c>
      <c r="AX39" s="194">
        <v>53</v>
      </c>
      <c r="AY39" s="194">
        <v>49</v>
      </c>
      <c r="AZ39" s="194">
        <v>58</v>
      </c>
      <c r="BA39" s="194">
        <v>53</v>
      </c>
      <c r="BB39" s="194">
        <v>40</v>
      </c>
      <c r="BC39" s="194">
        <v>54</v>
      </c>
      <c r="BD39" s="194">
        <v>53</v>
      </c>
      <c r="BE39" s="194">
        <v>31</v>
      </c>
      <c r="BF39" s="194">
        <v>47</v>
      </c>
      <c r="BG39" s="194">
        <v>44</v>
      </c>
      <c r="BH39" s="194">
        <v>29</v>
      </c>
      <c r="BI39" s="194">
        <v>38</v>
      </c>
      <c r="BJ39" s="194">
        <v>35</v>
      </c>
      <c r="BK39" s="194">
        <v>23</v>
      </c>
      <c r="BL39" s="194">
        <v>34</v>
      </c>
      <c r="BM39" s="194">
        <v>36</v>
      </c>
      <c r="BN39" s="194">
        <v>21</v>
      </c>
      <c r="BO39" s="194">
        <v>31</v>
      </c>
      <c r="BP39" s="194">
        <v>27</v>
      </c>
      <c r="BQ39" s="194">
        <v>30</v>
      </c>
      <c r="BR39" s="194">
        <v>31</v>
      </c>
      <c r="BS39" s="194">
        <v>26</v>
      </c>
      <c r="BT39" s="194">
        <v>36</v>
      </c>
      <c r="BU39" s="194">
        <v>37</v>
      </c>
      <c r="BV39" s="194">
        <v>37</v>
      </c>
      <c r="BW39" s="194">
        <v>27</v>
      </c>
      <c r="BX39" s="194">
        <v>34</v>
      </c>
      <c r="BY39" s="194">
        <v>21</v>
      </c>
      <c r="BZ39" s="194">
        <v>19</v>
      </c>
      <c r="CA39" s="194">
        <v>23</v>
      </c>
      <c r="CB39" s="194">
        <v>25</v>
      </c>
      <c r="CC39" s="194">
        <v>25</v>
      </c>
      <c r="CD39" s="194">
        <v>18</v>
      </c>
      <c r="CE39" s="194">
        <v>16</v>
      </c>
      <c r="CF39" s="194">
        <v>12</v>
      </c>
      <c r="CG39" s="194">
        <v>15</v>
      </c>
      <c r="CH39" s="194">
        <v>13</v>
      </c>
      <c r="CI39" s="194">
        <v>21</v>
      </c>
      <c r="CJ39" s="194">
        <v>21</v>
      </c>
      <c r="CK39" s="194">
        <v>15</v>
      </c>
      <c r="CL39" s="194">
        <v>10</v>
      </c>
      <c r="CM39" s="194">
        <v>13</v>
      </c>
      <c r="CN39" s="194">
        <v>11</v>
      </c>
      <c r="CO39" s="194">
        <v>6</v>
      </c>
      <c r="CP39" s="194">
        <v>9</v>
      </c>
      <c r="CQ39" s="194">
        <v>5</v>
      </c>
      <c r="CR39" s="194">
        <v>4</v>
      </c>
      <c r="CS39" s="194">
        <v>3</v>
      </c>
      <c r="CT39" s="194">
        <v>6</v>
      </c>
      <c r="CU39" s="194">
        <v>3</v>
      </c>
      <c r="CV39" s="194">
        <v>0</v>
      </c>
      <c r="CW39" s="194">
        <v>1</v>
      </c>
      <c r="CX39" s="194">
        <v>0</v>
      </c>
      <c r="CY39" s="194">
        <v>0</v>
      </c>
      <c r="CZ39" s="194">
        <v>0</v>
      </c>
      <c r="DA39" s="194">
        <v>0</v>
      </c>
      <c r="DB39" s="194">
        <v>0</v>
      </c>
    </row>
    <row r="40" spans="1:106" s="26" customFormat="1" ht="21" customHeight="1">
      <c r="A40" s="183" t="s">
        <v>812</v>
      </c>
      <c r="B40" s="190">
        <v>24</v>
      </c>
      <c r="C40" s="194">
        <v>22</v>
      </c>
      <c r="D40" s="194">
        <v>24</v>
      </c>
      <c r="E40" s="194">
        <v>28</v>
      </c>
      <c r="F40" s="194">
        <v>30</v>
      </c>
      <c r="G40" s="194">
        <v>15</v>
      </c>
      <c r="H40" s="194">
        <v>30</v>
      </c>
      <c r="I40" s="194">
        <v>18</v>
      </c>
      <c r="J40" s="194">
        <v>17</v>
      </c>
      <c r="K40" s="194">
        <v>31</v>
      </c>
      <c r="L40" s="194">
        <v>23</v>
      </c>
      <c r="M40" s="194">
        <v>29</v>
      </c>
      <c r="N40" s="194">
        <v>24</v>
      </c>
      <c r="O40" s="194">
        <v>23</v>
      </c>
      <c r="P40" s="194">
        <v>23</v>
      </c>
      <c r="Q40" s="194">
        <v>27</v>
      </c>
      <c r="R40" s="194">
        <v>22</v>
      </c>
      <c r="S40" s="194">
        <v>15</v>
      </c>
      <c r="T40" s="194">
        <v>22</v>
      </c>
      <c r="U40" s="194">
        <v>25</v>
      </c>
      <c r="V40" s="194">
        <v>21</v>
      </c>
      <c r="W40" s="194">
        <v>39</v>
      </c>
      <c r="X40" s="194">
        <v>35</v>
      </c>
      <c r="Y40" s="194">
        <v>50</v>
      </c>
      <c r="Z40" s="194">
        <v>51</v>
      </c>
      <c r="AA40" s="194">
        <v>52</v>
      </c>
      <c r="AB40" s="194">
        <v>72</v>
      </c>
      <c r="AC40" s="194">
        <v>66</v>
      </c>
      <c r="AD40" s="194">
        <v>65</v>
      </c>
      <c r="AE40" s="194">
        <v>67</v>
      </c>
      <c r="AF40" s="194">
        <v>70</v>
      </c>
      <c r="AG40" s="194">
        <v>56</v>
      </c>
      <c r="AH40" s="194">
        <v>69</v>
      </c>
      <c r="AI40" s="194">
        <v>67</v>
      </c>
      <c r="AJ40" s="194">
        <v>61</v>
      </c>
      <c r="AK40" s="194">
        <v>69</v>
      </c>
      <c r="AL40" s="194">
        <v>70</v>
      </c>
      <c r="AM40" s="194">
        <v>55</v>
      </c>
      <c r="AN40" s="194">
        <v>74</v>
      </c>
      <c r="AO40" s="194">
        <v>63</v>
      </c>
      <c r="AP40" s="194">
        <v>46</v>
      </c>
      <c r="AQ40" s="194">
        <v>74</v>
      </c>
      <c r="AR40" s="194">
        <v>59</v>
      </c>
      <c r="AS40" s="194">
        <v>59</v>
      </c>
      <c r="AT40" s="194">
        <v>73</v>
      </c>
      <c r="AU40" s="194">
        <v>71</v>
      </c>
      <c r="AV40" s="194">
        <v>46</v>
      </c>
      <c r="AW40" s="194">
        <v>51</v>
      </c>
      <c r="AX40" s="194">
        <v>64</v>
      </c>
      <c r="AY40" s="194">
        <v>59</v>
      </c>
      <c r="AZ40" s="194">
        <v>52</v>
      </c>
      <c r="BA40" s="194">
        <v>50</v>
      </c>
      <c r="BB40" s="194">
        <v>52</v>
      </c>
      <c r="BC40" s="194">
        <v>53</v>
      </c>
      <c r="BD40" s="194">
        <v>43</v>
      </c>
      <c r="BE40" s="194">
        <v>30</v>
      </c>
      <c r="BF40" s="194">
        <v>41</v>
      </c>
      <c r="BG40" s="194">
        <v>48</v>
      </c>
      <c r="BH40" s="194">
        <v>43</v>
      </c>
      <c r="BI40" s="194">
        <v>34</v>
      </c>
      <c r="BJ40" s="194">
        <v>34</v>
      </c>
      <c r="BK40" s="194">
        <v>34</v>
      </c>
      <c r="BL40" s="194">
        <v>40</v>
      </c>
      <c r="BM40" s="194">
        <v>33</v>
      </c>
      <c r="BN40" s="194">
        <v>32</v>
      </c>
      <c r="BO40" s="194">
        <v>23</v>
      </c>
      <c r="BP40" s="194">
        <v>33</v>
      </c>
      <c r="BQ40" s="194">
        <v>45</v>
      </c>
      <c r="BR40" s="194">
        <v>37</v>
      </c>
      <c r="BS40" s="194">
        <v>39</v>
      </c>
      <c r="BT40" s="194">
        <v>48</v>
      </c>
      <c r="BU40" s="194">
        <v>42</v>
      </c>
      <c r="BV40" s="194">
        <v>50</v>
      </c>
      <c r="BW40" s="194">
        <v>52</v>
      </c>
      <c r="BX40" s="194">
        <v>51</v>
      </c>
      <c r="BY40" s="194">
        <v>40</v>
      </c>
      <c r="BZ40" s="194">
        <v>24</v>
      </c>
      <c r="CA40" s="194">
        <v>30</v>
      </c>
      <c r="CB40" s="194">
        <v>41</v>
      </c>
      <c r="CC40" s="194">
        <v>27</v>
      </c>
      <c r="CD40" s="194">
        <v>37</v>
      </c>
      <c r="CE40" s="194">
        <v>33</v>
      </c>
      <c r="CF40" s="194">
        <v>17</v>
      </c>
      <c r="CG40" s="194">
        <v>34</v>
      </c>
      <c r="CH40" s="194">
        <v>28</v>
      </c>
      <c r="CI40" s="194">
        <v>27</v>
      </c>
      <c r="CJ40" s="194">
        <v>22</v>
      </c>
      <c r="CK40" s="194">
        <v>14</v>
      </c>
      <c r="CL40" s="194">
        <v>12</v>
      </c>
      <c r="CM40" s="194">
        <v>14</v>
      </c>
      <c r="CN40" s="194">
        <v>12</v>
      </c>
      <c r="CO40" s="194">
        <v>9</v>
      </c>
      <c r="CP40" s="194">
        <v>2</v>
      </c>
      <c r="CQ40" s="194">
        <v>9</v>
      </c>
      <c r="CR40" s="194">
        <v>8</v>
      </c>
      <c r="CS40" s="194">
        <v>3</v>
      </c>
      <c r="CT40" s="194">
        <v>4</v>
      </c>
      <c r="CU40" s="194">
        <v>3</v>
      </c>
      <c r="CV40" s="194">
        <v>4</v>
      </c>
      <c r="CW40" s="194">
        <v>0</v>
      </c>
      <c r="CX40" s="194">
        <v>0</v>
      </c>
      <c r="CY40" s="194">
        <v>0</v>
      </c>
      <c r="CZ40" s="194">
        <v>1</v>
      </c>
      <c r="DA40" s="194">
        <v>0</v>
      </c>
      <c r="DB40" s="194">
        <v>1</v>
      </c>
    </row>
    <row r="41" spans="1:106" s="26" customFormat="1" ht="21" customHeight="1">
      <c r="A41" s="184" t="s">
        <v>358</v>
      </c>
      <c r="B41" s="191">
        <v>22</v>
      </c>
      <c r="C41" s="195">
        <v>25</v>
      </c>
      <c r="D41" s="195">
        <v>28</v>
      </c>
      <c r="E41" s="195">
        <v>17</v>
      </c>
      <c r="F41" s="195">
        <v>18</v>
      </c>
      <c r="G41" s="195">
        <v>18</v>
      </c>
      <c r="H41" s="195">
        <v>15</v>
      </c>
      <c r="I41" s="195">
        <v>17</v>
      </c>
      <c r="J41" s="195">
        <v>20</v>
      </c>
      <c r="K41" s="195">
        <v>14</v>
      </c>
      <c r="L41" s="195">
        <v>15</v>
      </c>
      <c r="M41" s="195">
        <v>11</v>
      </c>
      <c r="N41" s="195">
        <v>15</v>
      </c>
      <c r="O41" s="195">
        <v>13</v>
      </c>
      <c r="P41" s="195">
        <v>11</v>
      </c>
      <c r="Q41" s="195">
        <v>13</v>
      </c>
      <c r="R41" s="195">
        <v>14</v>
      </c>
      <c r="S41" s="195">
        <v>9</v>
      </c>
      <c r="T41" s="195">
        <v>14</v>
      </c>
      <c r="U41" s="195">
        <v>19</v>
      </c>
      <c r="V41" s="195">
        <v>28</v>
      </c>
      <c r="W41" s="195">
        <v>31</v>
      </c>
      <c r="X41" s="195">
        <v>44</v>
      </c>
      <c r="Y41" s="195">
        <v>49</v>
      </c>
      <c r="Z41" s="195">
        <v>57</v>
      </c>
      <c r="AA41" s="195">
        <v>69</v>
      </c>
      <c r="AB41" s="195">
        <v>59</v>
      </c>
      <c r="AC41" s="195">
        <v>60</v>
      </c>
      <c r="AD41" s="195">
        <v>67</v>
      </c>
      <c r="AE41" s="195">
        <v>61</v>
      </c>
      <c r="AF41" s="195">
        <v>58</v>
      </c>
      <c r="AG41" s="195">
        <v>53</v>
      </c>
      <c r="AH41" s="195">
        <v>52</v>
      </c>
      <c r="AI41" s="195">
        <v>63</v>
      </c>
      <c r="AJ41" s="195">
        <v>46</v>
      </c>
      <c r="AK41" s="195">
        <v>58</v>
      </c>
      <c r="AL41" s="195">
        <v>57</v>
      </c>
      <c r="AM41" s="195">
        <v>53</v>
      </c>
      <c r="AN41" s="195">
        <v>37</v>
      </c>
      <c r="AO41" s="195">
        <v>45</v>
      </c>
      <c r="AP41" s="195">
        <v>47</v>
      </c>
      <c r="AQ41" s="195">
        <v>43</v>
      </c>
      <c r="AR41" s="195">
        <v>45</v>
      </c>
      <c r="AS41" s="195">
        <v>58</v>
      </c>
      <c r="AT41" s="195">
        <v>51</v>
      </c>
      <c r="AU41" s="195">
        <v>40</v>
      </c>
      <c r="AV41" s="195">
        <v>38</v>
      </c>
      <c r="AW41" s="195">
        <v>44</v>
      </c>
      <c r="AX41" s="195">
        <v>53</v>
      </c>
      <c r="AY41" s="195">
        <v>40</v>
      </c>
      <c r="AZ41" s="195">
        <v>44</v>
      </c>
      <c r="BA41" s="195">
        <v>38</v>
      </c>
      <c r="BB41" s="195">
        <v>46</v>
      </c>
      <c r="BC41" s="195">
        <v>43</v>
      </c>
      <c r="BD41" s="195">
        <v>43</v>
      </c>
      <c r="BE41" s="195">
        <v>34</v>
      </c>
      <c r="BF41" s="195">
        <v>39</v>
      </c>
      <c r="BG41" s="195">
        <v>37</v>
      </c>
      <c r="BH41" s="195">
        <v>38</v>
      </c>
      <c r="BI41" s="195">
        <v>32</v>
      </c>
      <c r="BJ41" s="195">
        <v>34</v>
      </c>
      <c r="BK41" s="195">
        <v>39</v>
      </c>
      <c r="BL41" s="195">
        <v>37</v>
      </c>
      <c r="BM41" s="195">
        <v>31</v>
      </c>
      <c r="BN41" s="195">
        <v>27</v>
      </c>
      <c r="BO41" s="195">
        <v>42</v>
      </c>
      <c r="BP41" s="195">
        <v>28</v>
      </c>
      <c r="BQ41" s="195">
        <v>24</v>
      </c>
      <c r="BR41" s="195">
        <v>42</v>
      </c>
      <c r="BS41" s="195">
        <v>36</v>
      </c>
      <c r="BT41" s="195">
        <v>26</v>
      </c>
      <c r="BU41" s="195">
        <v>33</v>
      </c>
      <c r="BV41" s="195">
        <v>35</v>
      </c>
      <c r="BW41" s="195">
        <v>31</v>
      </c>
      <c r="BX41" s="195">
        <v>35</v>
      </c>
      <c r="BY41" s="195">
        <v>25</v>
      </c>
      <c r="BZ41" s="195">
        <v>22</v>
      </c>
      <c r="CA41" s="195">
        <v>24</v>
      </c>
      <c r="CB41" s="195">
        <v>36</v>
      </c>
      <c r="CC41" s="195">
        <v>20</v>
      </c>
      <c r="CD41" s="195">
        <v>17</v>
      </c>
      <c r="CE41" s="195">
        <v>19</v>
      </c>
      <c r="CF41" s="195">
        <v>14</v>
      </c>
      <c r="CG41" s="195">
        <v>13</v>
      </c>
      <c r="CH41" s="195">
        <v>17</v>
      </c>
      <c r="CI41" s="195">
        <v>14</v>
      </c>
      <c r="CJ41" s="195">
        <v>22</v>
      </c>
      <c r="CK41" s="195">
        <v>11</v>
      </c>
      <c r="CL41" s="195">
        <v>18</v>
      </c>
      <c r="CM41" s="195">
        <v>8</v>
      </c>
      <c r="CN41" s="195">
        <v>6</v>
      </c>
      <c r="CO41" s="195">
        <v>6</v>
      </c>
      <c r="CP41" s="195">
        <v>8</v>
      </c>
      <c r="CQ41" s="195">
        <v>12</v>
      </c>
      <c r="CR41" s="195">
        <v>6</v>
      </c>
      <c r="CS41" s="195">
        <v>3</v>
      </c>
      <c r="CT41" s="195">
        <v>2</v>
      </c>
      <c r="CU41" s="195">
        <v>2</v>
      </c>
      <c r="CV41" s="195">
        <v>0</v>
      </c>
      <c r="CW41" s="195">
        <v>1</v>
      </c>
      <c r="CX41" s="195">
        <v>1</v>
      </c>
      <c r="CY41" s="195">
        <v>0</v>
      </c>
      <c r="CZ41" s="195">
        <v>0</v>
      </c>
      <c r="DA41" s="195">
        <v>0</v>
      </c>
      <c r="DB41" s="195">
        <v>0</v>
      </c>
    </row>
    <row r="42" spans="1:106" s="26" customFormat="1" ht="21" customHeight="1">
      <c r="A42" s="183" t="s">
        <v>808</v>
      </c>
      <c r="B42" s="190">
        <v>28</v>
      </c>
      <c r="C42" s="194">
        <v>27</v>
      </c>
      <c r="D42" s="194">
        <v>19</v>
      </c>
      <c r="E42" s="194">
        <v>17</v>
      </c>
      <c r="F42" s="194">
        <v>22</v>
      </c>
      <c r="G42" s="194">
        <v>12</v>
      </c>
      <c r="H42" s="194">
        <v>13</v>
      </c>
      <c r="I42" s="194">
        <v>13</v>
      </c>
      <c r="J42" s="194">
        <v>15</v>
      </c>
      <c r="K42" s="194">
        <v>13</v>
      </c>
      <c r="L42" s="194">
        <v>16</v>
      </c>
      <c r="M42" s="194">
        <v>14</v>
      </c>
      <c r="N42" s="194">
        <v>20</v>
      </c>
      <c r="O42" s="194">
        <v>14</v>
      </c>
      <c r="P42" s="194">
        <v>7</v>
      </c>
      <c r="Q42" s="194">
        <v>10</v>
      </c>
      <c r="R42" s="194">
        <v>20</v>
      </c>
      <c r="S42" s="194">
        <v>16</v>
      </c>
      <c r="T42" s="194">
        <v>18</v>
      </c>
      <c r="U42" s="194">
        <v>22</v>
      </c>
      <c r="V42" s="194">
        <v>35</v>
      </c>
      <c r="W42" s="194">
        <v>34</v>
      </c>
      <c r="X42" s="194">
        <v>44</v>
      </c>
      <c r="Y42" s="194">
        <v>55</v>
      </c>
      <c r="Z42" s="194">
        <v>78</v>
      </c>
      <c r="AA42" s="194">
        <v>85</v>
      </c>
      <c r="AB42" s="194">
        <v>85</v>
      </c>
      <c r="AC42" s="194">
        <v>103</v>
      </c>
      <c r="AD42" s="194">
        <v>88</v>
      </c>
      <c r="AE42" s="194">
        <v>102</v>
      </c>
      <c r="AF42" s="194">
        <v>117</v>
      </c>
      <c r="AG42" s="194">
        <v>109</v>
      </c>
      <c r="AH42" s="194">
        <v>102</v>
      </c>
      <c r="AI42" s="194">
        <v>101</v>
      </c>
      <c r="AJ42" s="194">
        <v>95</v>
      </c>
      <c r="AK42" s="194">
        <v>93</v>
      </c>
      <c r="AL42" s="194">
        <v>96</v>
      </c>
      <c r="AM42" s="194">
        <v>83</v>
      </c>
      <c r="AN42" s="194">
        <v>88</v>
      </c>
      <c r="AO42" s="194">
        <v>80</v>
      </c>
      <c r="AP42" s="194">
        <v>67</v>
      </c>
      <c r="AQ42" s="194">
        <v>84</v>
      </c>
      <c r="AR42" s="194">
        <v>85</v>
      </c>
      <c r="AS42" s="194">
        <v>66</v>
      </c>
      <c r="AT42" s="194">
        <v>87</v>
      </c>
      <c r="AU42" s="194">
        <v>78</v>
      </c>
      <c r="AV42" s="194">
        <v>63</v>
      </c>
      <c r="AW42" s="194">
        <v>68</v>
      </c>
      <c r="AX42" s="194">
        <v>86</v>
      </c>
      <c r="AY42" s="194">
        <v>65</v>
      </c>
      <c r="AZ42" s="194">
        <v>62</v>
      </c>
      <c r="BA42" s="194">
        <v>62</v>
      </c>
      <c r="BB42" s="194">
        <v>69</v>
      </c>
      <c r="BC42" s="194">
        <v>62</v>
      </c>
      <c r="BD42" s="194">
        <v>59</v>
      </c>
      <c r="BE42" s="194">
        <v>49</v>
      </c>
      <c r="BF42" s="194">
        <v>52</v>
      </c>
      <c r="BG42" s="194">
        <v>50</v>
      </c>
      <c r="BH42" s="194">
        <v>53</v>
      </c>
      <c r="BI42" s="194">
        <v>41</v>
      </c>
      <c r="BJ42" s="194">
        <v>50</v>
      </c>
      <c r="BK42" s="194">
        <v>51</v>
      </c>
      <c r="BL42" s="194">
        <v>40</v>
      </c>
      <c r="BM42" s="194">
        <v>38</v>
      </c>
      <c r="BN42" s="194">
        <v>32</v>
      </c>
      <c r="BO42" s="194">
        <v>38</v>
      </c>
      <c r="BP42" s="194">
        <v>25</v>
      </c>
      <c r="BQ42" s="194">
        <v>23</v>
      </c>
      <c r="BR42" s="194">
        <v>37</v>
      </c>
      <c r="BS42" s="194">
        <v>32</v>
      </c>
      <c r="BT42" s="194">
        <v>44</v>
      </c>
      <c r="BU42" s="194">
        <v>26</v>
      </c>
      <c r="BV42" s="194">
        <v>42</v>
      </c>
      <c r="BW42" s="194">
        <v>44</v>
      </c>
      <c r="BX42" s="194">
        <v>52</v>
      </c>
      <c r="BY42" s="194">
        <v>30</v>
      </c>
      <c r="BZ42" s="194">
        <v>23</v>
      </c>
      <c r="CA42" s="194">
        <v>27</v>
      </c>
      <c r="CB42" s="194">
        <v>50</v>
      </c>
      <c r="CC42" s="194">
        <v>27</v>
      </c>
      <c r="CD42" s="194">
        <v>36</v>
      </c>
      <c r="CE42" s="194">
        <v>31</v>
      </c>
      <c r="CF42" s="194">
        <v>19</v>
      </c>
      <c r="CG42" s="194">
        <v>22</v>
      </c>
      <c r="CH42" s="194">
        <v>24</v>
      </c>
      <c r="CI42" s="194">
        <v>27</v>
      </c>
      <c r="CJ42" s="194">
        <v>21</v>
      </c>
      <c r="CK42" s="194">
        <v>18</v>
      </c>
      <c r="CL42" s="194">
        <v>14</v>
      </c>
      <c r="CM42" s="194">
        <v>12</v>
      </c>
      <c r="CN42" s="194">
        <v>11</v>
      </c>
      <c r="CO42" s="194">
        <v>16</v>
      </c>
      <c r="CP42" s="194">
        <v>10</v>
      </c>
      <c r="CQ42" s="194">
        <v>10</v>
      </c>
      <c r="CR42" s="194">
        <v>6</v>
      </c>
      <c r="CS42" s="194">
        <v>2</v>
      </c>
      <c r="CT42" s="194">
        <v>0</v>
      </c>
      <c r="CU42" s="194">
        <v>4</v>
      </c>
      <c r="CV42" s="194">
        <v>1</v>
      </c>
      <c r="CW42" s="194">
        <v>3</v>
      </c>
      <c r="CX42" s="194">
        <v>0</v>
      </c>
      <c r="CY42" s="194">
        <v>1</v>
      </c>
      <c r="CZ42" s="194">
        <v>0</v>
      </c>
      <c r="DA42" s="194">
        <v>1</v>
      </c>
      <c r="DB42" s="194">
        <v>1</v>
      </c>
    </row>
    <row r="43" spans="1:106" s="27" customFormat="1" ht="21" customHeight="1">
      <c r="A43" s="183" t="s">
        <v>215</v>
      </c>
      <c r="B43" s="190">
        <v>57</v>
      </c>
      <c r="C43" s="194">
        <v>42</v>
      </c>
      <c r="D43" s="194">
        <v>39</v>
      </c>
      <c r="E43" s="194">
        <v>55</v>
      </c>
      <c r="F43" s="194">
        <v>40</v>
      </c>
      <c r="G43" s="194">
        <v>31</v>
      </c>
      <c r="H43" s="194">
        <v>30</v>
      </c>
      <c r="I43" s="194">
        <v>46</v>
      </c>
      <c r="J43" s="194">
        <v>34</v>
      </c>
      <c r="K43" s="194">
        <v>25</v>
      </c>
      <c r="L43" s="194">
        <v>32</v>
      </c>
      <c r="M43" s="194">
        <v>27</v>
      </c>
      <c r="N43" s="194">
        <v>28</v>
      </c>
      <c r="O43" s="194">
        <v>20</v>
      </c>
      <c r="P43" s="194">
        <v>24</v>
      </c>
      <c r="Q43" s="194">
        <v>23</v>
      </c>
      <c r="R43" s="194">
        <v>21</v>
      </c>
      <c r="S43" s="194">
        <v>24</v>
      </c>
      <c r="T43" s="194">
        <v>19</v>
      </c>
      <c r="U43" s="194">
        <v>36</v>
      </c>
      <c r="V43" s="194">
        <v>34</v>
      </c>
      <c r="W43" s="194">
        <v>47</v>
      </c>
      <c r="X43" s="194">
        <v>48</v>
      </c>
      <c r="Y43" s="194">
        <v>65</v>
      </c>
      <c r="Z43" s="194">
        <v>77</v>
      </c>
      <c r="AA43" s="194">
        <v>80</v>
      </c>
      <c r="AB43" s="194">
        <v>77</v>
      </c>
      <c r="AC43" s="194">
        <v>111</v>
      </c>
      <c r="AD43" s="194">
        <v>109</v>
      </c>
      <c r="AE43" s="194">
        <v>115</v>
      </c>
      <c r="AF43" s="194">
        <v>120</v>
      </c>
      <c r="AG43" s="194">
        <v>124</v>
      </c>
      <c r="AH43" s="194">
        <v>129</v>
      </c>
      <c r="AI43" s="194">
        <v>97</v>
      </c>
      <c r="AJ43" s="194">
        <v>85</v>
      </c>
      <c r="AK43" s="194">
        <v>113</v>
      </c>
      <c r="AL43" s="194">
        <v>113</v>
      </c>
      <c r="AM43" s="194">
        <v>118</v>
      </c>
      <c r="AN43" s="194">
        <v>107</v>
      </c>
      <c r="AO43" s="194">
        <v>103</v>
      </c>
      <c r="AP43" s="194">
        <v>84</v>
      </c>
      <c r="AQ43" s="194">
        <v>98</v>
      </c>
      <c r="AR43" s="194">
        <v>103</v>
      </c>
      <c r="AS43" s="194">
        <v>106</v>
      </c>
      <c r="AT43" s="194">
        <v>91</v>
      </c>
      <c r="AU43" s="194">
        <v>80</v>
      </c>
      <c r="AV43" s="194">
        <v>95</v>
      </c>
      <c r="AW43" s="194">
        <v>101</v>
      </c>
      <c r="AX43" s="194">
        <v>83</v>
      </c>
      <c r="AY43" s="194">
        <v>104</v>
      </c>
      <c r="AZ43" s="194">
        <v>94</v>
      </c>
      <c r="BA43" s="194">
        <v>91</v>
      </c>
      <c r="BB43" s="194">
        <v>102</v>
      </c>
      <c r="BC43" s="194">
        <v>88</v>
      </c>
      <c r="BD43" s="194">
        <v>74</v>
      </c>
      <c r="BE43" s="194">
        <v>71</v>
      </c>
      <c r="BF43" s="194">
        <v>70</v>
      </c>
      <c r="BG43" s="194">
        <v>75</v>
      </c>
      <c r="BH43" s="194">
        <v>65</v>
      </c>
      <c r="BI43" s="194">
        <v>61</v>
      </c>
      <c r="BJ43" s="194">
        <v>64</v>
      </c>
      <c r="BK43" s="194">
        <v>50</v>
      </c>
      <c r="BL43" s="194">
        <v>46</v>
      </c>
      <c r="BM43" s="194">
        <v>53</v>
      </c>
      <c r="BN43" s="194">
        <v>45</v>
      </c>
      <c r="BO43" s="194">
        <v>47</v>
      </c>
      <c r="BP43" s="194">
        <v>39</v>
      </c>
      <c r="BQ43" s="194">
        <v>26</v>
      </c>
      <c r="BR43" s="194">
        <v>39</v>
      </c>
      <c r="BS43" s="194">
        <v>39</v>
      </c>
      <c r="BT43" s="194">
        <v>53</v>
      </c>
      <c r="BU43" s="194">
        <v>41</v>
      </c>
      <c r="BV43" s="194">
        <v>55</v>
      </c>
      <c r="BW43" s="194">
        <v>36</v>
      </c>
      <c r="BX43" s="194">
        <v>45</v>
      </c>
      <c r="BY43" s="194">
        <v>40</v>
      </c>
      <c r="BZ43" s="194">
        <v>25</v>
      </c>
      <c r="CA43" s="194">
        <v>34</v>
      </c>
      <c r="CB43" s="194">
        <v>35</v>
      </c>
      <c r="CC43" s="194">
        <v>36</v>
      </c>
      <c r="CD43" s="194">
        <v>25</v>
      </c>
      <c r="CE43" s="194">
        <v>33</v>
      </c>
      <c r="CF43" s="194">
        <v>22</v>
      </c>
      <c r="CG43" s="194">
        <v>21</v>
      </c>
      <c r="CH43" s="194">
        <v>12</v>
      </c>
      <c r="CI43" s="194">
        <v>17</v>
      </c>
      <c r="CJ43" s="194">
        <v>29</v>
      </c>
      <c r="CK43" s="194">
        <v>25</v>
      </c>
      <c r="CL43" s="194">
        <v>17</v>
      </c>
      <c r="CM43" s="194">
        <v>20</v>
      </c>
      <c r="CN43" s="194">
        <v>13</v>
      </c>
      <c r="CO43" s="194">
        <v>7</v>
      </c>
      <c r="CP43" s="194">
        <v>8</v>
      </c>
      <c r="CQ43" s="194">
        <v>7</v>
      </c>
      <c r="CR43" s="194">
        <v>7</v>
      </c>
      <c r="CS43" s="194">
        <v>6</v>
      </c>
      <c r="CT43" s="194">
        <v>2</v>
      </c>
      <c r="CU43" s="194">
        <v>2</v>
      </c>
      <c r="CV43" s="194">
        <v>2</v>
      </c>
      <c r="CW43" s="194">
        <v>0</v>
      </c>
      <c r="CX43" s="194">
        <v>0</v>
      </c>
      <c r="CY43" s="194">
        <v>2</v>
      </c>
      <c r="CZ43" s="194">
        <v>0</v>
      </c>
      <c r="DA43" s="194">
        <v>0</v>
      </c>
      <c r="DB43" s="194">
        <v>0</v>
      </c>
    </row>
    <row r="44" spans="1:106" s="26" customFormat="1" ht="21" customHeight="1">
      <c r="A44" s="183" t="s">
        <v>807</v>
      </c>
      <c r="B44" s="190">
        <v>25</v>
      </c>
      <c r="C44" s="194">
        <v>23</v>
      </c>
      <c r="D44" s="194">
        <v>28</v>
      </c>
      <c r="E44" s="194">
        <v>22</v>
      </c>
      <c r="F44" s="194">
        <v>29</v>
      </c>
      <c r="G44" s="194">
        <v>24</v>
      </c>
      <c r="H44" s="194">
        <v>24</v>
      </c>
      <c r="I44" s="194">
        <v>26</v>
      </c>
      <c r="J44" s="194">
        <v>19</v>
      </c>
      <c r="K44" s="194">
        <v>19</v>
      </c>
      <c r="L44" s="194">
        <v>26</v>
      </c>
      <c r="M44" s="194">
        <v>20</v>
      </c>
      <c r="N44" s="194">
        <v>22</v>
      </c>
      <c r="O44" s="194">
        <v>22</v>
      </c>
      <c r="P44" s="194">
        <v>21</v>
      </c>
      <c r="Q44" s="194">
        <v>22</v>
      </c>
      <c r="R44" s="194">
        <v>15</v>
      </c>
      <c r="S44" s="194">
        <v>24</v>
      </c>
      <c r="T44" s="194">
        <v>19</v>
      </c>
      <c r="U44" s="194">
        <v>25</v>
      </c>
      <c r="V44" s="194">
        <v>25</v>
      </c>
      <c r="W44" s="194">
        <v>29</v>
      </c>
      <c r="X44" s="194">
        <v>36</v>
      </c>
      <c r="Y44" s="194">
        <v>41</v>
      </c>
      <c r="Z44" s="194">
        <v>39</v>
      </c>
      <c r="AA44" s="194">
        <v>29</v>
      </c>
      <c r="AB44" s="194">
        <v>39</v>
      </c>
      <c r="AC44" s="194">
        <v>51</v>
      </c>
      <c r="AD44" s="194">
        <v>42</v>
      </c>
      <c r="AE44" s="194">
        <v>52</v>
      </c>
      <c r="AF44" s="194">
        <v>53</v>
      </c>
      <c r="AG44" s="194">
        <v>32</v>
      </c>
      <c r="AH44" s="194">
        <v>42</v>
      </c>
      <c r="AI44" s="194">
        <v>45</v>
      </c>
      <c r="AJ44" s="194">
        <v>46</v>
      </c>
      <c r="AK44" s="194">
        <v>46</v>
      </c>
      <c r="AL44" s="194">
        <v>67</v>
      </c>
      <c r="AM44" s="194">
        <v>49</v>
      </c>
      <c r="AN44" s="194">
        <v>57</v>
      </c>
      <c r="AO44" s="194">
        <v>47</v>
      </c>
      <c r="AP44" s="194">
        <v>47</v>
      </c>
      <c r="AQ44" s="194">
        <v>76</v>
      </c>
      <c r="AR44" s="194">
        <v>45</v>
      </c>
      <c r="AS44" s="194">
        <v>44</v>
      </c>
      <c r="AT44" s="194">
        <v>51</v>
      </c>
      <c r="AU44" s="194">
        <v>50</v>
      </c>
      <c r="AV44" s="194">
        <v>46</v>
      </c>
      <c r="AW44" s="194">
        <v>46</v>
      </c>
      <c r="AX44" s="194">
        <v>53</v>
      </c>
      <c r="AY44" s="194">
        <v>45</v>
      </c>
      <c r="AZ44" s="194">
        <v>55</v>
      </c>
      <c r="BA44" s="194">
        <v>52</v>
      </c>
      <c r="BB44" s="194">
        <v>44</v>
      </c>
      <c r="BC44" s="194">
        <v>46</v>
      </c>
      <c r="BD44" s="194">
        <v>39</v>
      </c>
      <c r="BE44" s="194">
        <v>31</v>
      </c>
      <c r="BF44" s="194">
        <v>34</v>
      </c>
      <c r="BG44" s="194">
        <v>42</v>
      </c>
      <c r="BH44" s="194">
        <v>30</v>
      </c>
      <c r="BI44" s="194">
        <v>33</v>
      </c>
      <c r="BJ44" s="194">
        <v>30</v>
      </c>
      <c r="BK44" s="194">
        <v>37</v>
      </c>
      <c r="BL44" s="194">
        <v>22</v>
      </c>
      <c r="BM44" s="194">
        <v>29</v>
      </c>
      <c r="BN44" s="194">
        <v>22</v>
      </c>
      <c r="BO44" s="194">
        <v>16</v>
      </c>
      <c r="BP44" s="194">
        <v>18</v>
      </c>
      <c r="BQ44" s="194">
        <v>13</v>
      </c>
      <c r="BR44" s="194">
        <v>12</v>
      </c>
      <c r="BS44" s="194">
        <v>26</v>
      </c>
      <c r="BT44" s="194">
        <v>28</v>
      </c>
      <c r="BU44" s="194">
        <v>20</v>
      </c>
      <c r="BV44" s="194">
        <v>35</v>
      </c>
      <c r="BW44" s="194">
        <v>35</v>
      </c>
      <c r="BX44" s="194">
        <v>27</v>
      </c>
      <c r="BY44" s="194">
        <v>18</v>
      </c>
      <c r="BZ44" s="194">
        <v>17</v>
      </c>
      <c r="CA44" s="194">
        <v>28</v>
      </c>
      <c r="CB44" s="194">
        <v>19</v>
      </c>
      <c r="CC44" s="194">
        <v>18</v>
      </c>
      <c r="CD44" s="194">
        <v>24</v>
      </c>
      <c r="CE44" s="194">
        <v>22</v>
      </c>
      <c r="CF44" s="194">
        <v>10</v>
      </c>
      <c r="CG44" s="194">
        <v>10</v>
      </c>
      <c r="CH44" s="194">
        <v>11</v>
      </c>
      <c r="CI44" s="194">
        <v>8</v>
      </c>
      <c r="CJ44" s="194">
        <v>10</v>
      </c>
      <c r="CK44" s="194">
        <v>11</v>
      </c>
      <c r="CL44" s="194">
        <v>11</v>
      </c>
      <c r="CM44" s="194">
        <v>8</v>
      </c>
      <c r="CN44" s="194">
        <v>6</v>
      </c>
      <c r="CO44" s="194">
        <v>8</v>
      </c>
      <c r="CP44" s="194">
        <v>7</v>
      </c>
      <c r="CQ44" s="194">
        <v>4</v>
      </c>
      <c r="CR44" s="194">
        <v>5</v>
      </c>
      <c r="CS44" s="194">
        <v>2</v>
      </c>
      <c r="CT44" s="194">
        <v>4</v>
      </c>
      <c r="CU44" s="194">
        <v>1</v>
      </c>
      <c r="CV44" s="194">
        <v>2</v>
      </c>
      <c r="CW44" s="194">
        <v>1</v>
      </c>
      <c r="CX44" s="194">
        <v>0</v>
      </c>
      <c r="CY44" s="194">
        <v>0</v>
      </c>
      <c r="CZ44" s="194">
        <v>0</v>
      </c>
      <c r="DA44" s="194">
        <v>0</v>
      </c>
      <c r="DB44" s="194">
        <v>0</v>
      </c>
    </row>
    <row r="45" spans="1:106" s="26" customFormat="1" ht="21" customHeight="1">
      <c r="A45" s="183" t="s">
        <v>339</v>
      </c>
      <c r="B45" s="190">
        <v>19</v>
      </c>
      <c r="C45" s="194">
        <v>28</v>
      </c>
      <c r="D45" s="194">
        <v>20</v>
      </c>
      <c r="E45" s="194">
        <v>20</v>
      </c>
      <c r="F45" s="194">
        <v>20</v>
      </c>
      <c r="G45" s="194">
        <v>18</v>
      </c>
      <c r="H45" s="194">
        <v>26</v>
      </c>
      <c r="I45" s="194">
        <v>22</v>
      </c>
      <c r="J45" s="194">
        <v>19</v>
      </c>
      <c r="K45" s="194">
        <v>17</v>
      </c>
      <c r="L45" s="194">
        <v>16</v>
      </c>
      <c r="M45" s="194">
        <v>12</v>
      </c>
      <c r="N45" s="194">
        <v>21</v>
      </c>
      <c r="O45" s="194">
        <v>13</v>
      </c>
      <c r="P45" s="194">
        <v>9</v>
      </c>
      <c r="Q45" s="194">
        <v>18</v>
      </c>
      <c r="R45" s="194">
        <v>14</v>
      </c>
      <c r="S45" s="194">
        <v>20</v>
      </c>
      <c r="T45" s="194">
        <v>15</v>
      </c>
      <c r="U45" s="194">
        <v>24</v>
      </c>
      <c r="V45" s="194">
        <v>21</v>
      </c>
      <c r="W45" s="194">
        <v>32</v>
      </c>
      <c r="X45" s="194">
        <v>22</v>
      </c>
      <c r="Y45" s="194">
        <v>36</v>
      </c>
      <c r="Z45" s="194">
        <v>40</v>
      </c>
      <c r="AA45" s="194">
        <v>44</v>
      </c>
      <c r="AB45" s="194">
        <v>44</v>
      </c>
      <c r="AC45" s="194">
        <v>56</v>
      </c>
      <c r="AD45" s="194">
        <v>53</v>
      </c>
      <c r="AE45" s="194">
        <v>46</v>
      </c>
      <c r="AF45" s="194">
        <v>48</v>
      </c>
      <c r="AG45" s="194">
        <v>47</v>
      </c>
      <c r="AH45" s="194">
        <v>45</v>
      </c>
      <c r="AI45" s="194">
        <v>51</v>
      </c>
      <c r="AJ45" s="194">
        <v>68</v>
      </c>
      <c r="AK45" s="194">
        <v>56</v>
      </c>
      <c r="AL45" s="194">
        <v>71</v>
      </c>
      <c r="AM45" s="194">
        <v>60</v>
      </c>
      <c r="AN45" s="194">
        <v>50</v>
      </c>
      <c r="AO45" s="194">
        <v>64</v>
      </c>
      <c r="AP45" s="194">
        <v>43</v>
      </c>
      <c r="AQ45" s="194">
        <v>57</v>
      </c>
      <c r="AR45" s="194">
        <v>54</v>
      </c>
      <c r="AS45" s="194">
        <v>57</v>
      </c>
      <c r="AT45" s="194">
        <v>49</v>
      </c>
      <c r="AU45" s="194">
        <v>69</v>
      </c>
      <c r="AV45" s="194">
        <v>61</v>
      </c>
      <c r="AW45" s="194">
        <v>53</v>
      </c>
      <c r="AX45" s="194">
        <v>54</v>
      </c>
      <c r="AY45" s="194">
        <v>50</v>
      </c>
      <c r="AZ45" s="194">
        <v>39</v>
      </c>
      <c r="BA45" s="194">
        <v>38</v>
      </c>
      <c r="BB45" s="194">
        <v>44</v>
      </c>
      <c r="BC45" s="194">
        <v>43</v>
      </c>
      <c r="BD45" s="194">
        <v>51</v>
      </c>
      <c r="BE45" s="194">
        <v>40</v>
      </c>
      <c r="BF45" s="194">
        <v>49</v>
      </c>
      <c r="BG45" s="194">
        <v>46</v>
      </c>
      <c r="BH45" s="194">
        <v>37</v>
      </c>
      <c r="BI45" s="194">
        <v>40</v>
      </c>
      <c r="BJ45" s="194">
        <v>32</v>
      </c>
      <c r="BK45" s="194">
        <v>27</v>
      </c>
      <c r="BL45" s="194">
        <v>27</v>
      </c>
      <c r="BM45" s="194">
        <v>31</v>
      </c>
      <c r="BN45" s="194">
        <v>32</v>
      </c>
      <c r="BO45" s="194">
        <v>31</v>
      </c>
      <c r="BP45" s="194">
        <v>32</v>
      </c>
      <c r="BQ45" s="194">
        <v>23</v>
      </c>
      <c r="BR45" s="194">
        <v>39</v>
      </c>
      <c r="BS45" s="194">
        <v>25</v>
      </c>
      <c r="BT45" s="194">
        <v>28</v>
      </c>
      <c r="BU45" s="194">
        <v>47</v>
      </c>
      <c r="BV45" s="194">
        <v>25</v>
      </c>
      <c r="BW45" s="194">
        <v>32</v>
      </c>
      <c r="BX45" s="194">
        <v>36</v>
      </c>
      <c r="BY45" s="194">
        <v>26</v>
      </c>
      <c r="BZ45" s="194">
        <v>19</v>
      </c>
      <c r="CA45" s="194">
        <v>27</v>
      </c>
      <c r="CB45" s="194">
        <v>23</v>
      </c>
      <c r="CC45" s="194">
        <v>31</v>
      </c>
      <c r="CD45" s="194">
        <v>23</v>
      </c>
      <c r="CE45" s="194">
        <v>18</v>
      </c>
      <c r="CF45" s="194">
        <v>21</v>
      </c>
      <c r="CG45" s="194">
        <v>23</v>
      </c>
      <c r="CH45" s="194">
        <v>29</v>
      </c>
      <c r="CI45" s="194">
        <v>14</v>
      </c>
      <c r="CJ45" s="194">
        <v>16</v>
      </c>
      <c r="CK45" s="194">
        <v>15</v>
      </c>
      <c r="CL45" s="194">
        <v>11</v>
      </c>
      <c r="CM45" s="194">
        <v>13</v>
      </c>
      <c r="CN45" s="194">
        <v>8</v>
      </c>
      <c r="CO45" s="194">
        <v>9</v>
      </c>
      <c r="CP45" s="194">
        <v>4</v>
      </c>
      <c r="CQ45" s="194">
        <v>7</v>
      </c>
      <c r="CR45" s="194">
        <v>6</v>
      </c>
      <c r="CS45" s="194">
        <v>4</v>
      </c>
      <c r="CT45" s="194">
        <v>4</v>
      </c>
      <c r="CU45" s="194">
        <v>3</v>
      </c>
      <c r="CV45" s="194">
        <v>0</v>
      </c>
      <c r="CW45" s="194">
        <v>1</v>
      </c>
      <c r="CX45" s="194">
        <v>0</v>
      </c>
      <c r="CY45" s="194">
        <v>0</v>
      </c>
      <c r="CZ45" s="194">
        <v>0</v>
      </c>
      <c r="DA45" s="194">
        <v>0</v>
      </c>
      <c r="DB45" s="194">
        <v>0</v>
      </c>
    </row>
    <row r="46" spans="1:106" s="26" customFormat="1" ht="21" customHeight="1">
      <c r="A46" s="184" t="s">
        <v>681</v>
      </c>
      <c r="B46" s="191">
        <v>15</v>
      </c>
      <c r="C46" s="195">
        <v>14</v>
      </c>
      <c r="D46" s="195">
        <v>12</v>
      </c>
      <c r="E46" s="195">
        <v>21</v>
      </c>
      <c r="F46" s="195">
        <v>15</v>
      </c>
      <c r="G46" s="195">
        <v>10</v>
      </c>
      <c r="H46" s="195">
        <v>16</v>
      </c>
      <c r="I46" s="195">
        <v>9</v>
      </c>
      <c r="J46" s="195">
        <v>6</v>
      </c>
      <c r="K46" s="195">
        <v>14</v>
      </c>
      <c r="L46" s="195">
        <v>14</v>
      </c>
      <c r="M46" s="195">
        <v>7</v>
      </c>
      <c r="N46" s="195">
        <v>7</v>
      </c>
      <c r="O46" s="195">
        <v>11</v>
      </c>
      <c r="P46" s="195">
        <v>6</v>
      </c>
      <c r="Q46" s="195">
        <v>10</v>
      </c>
      <c r="R46" s="195">
        <v>10</v>
      </c>
      <c r="S46" s="195">
        <v>6</v>
      </c>
      <c r="T46" s="195">
        <v>5</v>
      </c>
      <c r="U46" s="195">
        <v>20</v>
      </c>
      <c r="V46" s="195">
        <v>20</v>
      </c>
      <c r="W46" s="195">
        <v>15</v>
      </c>
      <c r="X46" s="195">
        <v>28</v>
      </c>
      <c r="Y46" s="195">
        <v>38</v>
      </c>
      <c r="Z46" s="195">
        <v>45</v>
      </c>
      <c r="AA46" s="195">
        <v>48</v>
      </c>
      <c r="AB46" s="195">
        <v>43</v>
      </c>
      <c r="AC46" s="195">
        <v>55</v>
      </c>
      <c r="AD46" s="195">
        <v>39</v>
      </c>
      <c r="AE46" s="195">
        <v>44</v>
      </c>
      <c r="AF46" s="195">
        <v>63</v>
      </c>
      <c r="AG46" s="195">
        <v>70</v>
      </c>
      <c r="AH46" s="195">
        <v>52</v>
      </c>
      <c r="AI46" s="195">
        <v>41</v>
      </c>
      <c r="AJ46" s="195">
        <v>34</v>
      </c>
      <c r="AK46" s="195">
        <v>45</v>
      </c>
      <c r="AL46" s="195">
        <v>47</v>
      </c>
      <c r="AM46" s="195">
        <v>47</v>
      </c>
      <c r="AN46" s="195">
        <v>49</v>
      </c>
      <c r="AO46" s="195">
        <v>43</v>
      </c>
      <c r="AP46" s="195">
        <v>51</v>
      </c>
      <c r="AQ46" s="195">
        <v>39</v>
      </c>
      <c r="AR46" s="195">
        <v>41</v>
      </c>
      <c r="AS46" s="195">
        <v>39</v>
      </c>
      <c r="AT46" s="195">
        <v>42</v>
      </c>
      <c r="AU46" s="195">
        <v>40</v>
      </c>
      <c r="AV46" s="195">
        <v>39</v>
      </c>
      <c r="AW46" s="195">
        <v>46</v>
      </c>
      <c r="AX46" s="195">
        <v>58</v>
      </c>
      <c r="AY46" s="195">
        <v>36</v>
      </c>
      <c r="AZ46" s="195">
        <v>41</v>
      </c>
      <c r="BA46" s="195">
        <v>30</v>
      </c>
      <c r="BB46" s="195">
        <v>53</v>
      </c>
      <c r="BC46" s="195">
        <v>39</v>
      </c>
      <c r="BD46" s="195">
        <v>40</v>
      </c>
      <c r="BE46" s="195">
        <v>28</v>
      </c>
      <c r="BF46" s="195">
        <v>31</v>
      </c>
      <c r="BG46" s="195">
        <v>27</v>
      </c>
      <c r="BH46" s="195">
        <v>37</v>
      </c>
      <c r="BI46" s="195">
        <v>27</v>
      </c>
      <c r="BJ46" s="195">
        <v>28</v>
      </c>
      <c r="BK46" s="195">
        <v>12</v>
      </c>
      <c r="BL46" s="195">
        <v>25</v>
      </c>
      <c r="BM46" s="195">
        <v>15</v>
      </c>
      <c r="BN46" s="195">
        <v>22</v>
      </c>
      <c r="BO46" s="195">
        <v>23</v>
      </c>
      <c r="BP46" s="195">
        <v>19</v>
      </c>
      <c r="BQ46" s="195">
        <v>17</v>
      </c>
      <c r="BR46" s="195">
        <v>15</v>
      </c>
      <c r="BS46" s="195">
        <v>23</v>
      </c>
      <c r="BT46" s="195">
        <v>22</v>
      </c>
      <c r="BU46" s="195">
        <v>24</v>
      </c>
      <c r="BV46" s="195">
        <v>20</v>
      </c>
      <c r="BW46" s="195">
        <v>21</v>
      </c>
      <c r="BX46" s="195">
        <v>33</v>
      </c>
      <c r="BY46" s="195">
        <v>9</v>
      </c>
      <c r="BZ46" s="195">
        <v>14</v>
      </c>
      <c r="CA46" s="195">
        <v>12</v>
      </c>
      <c r="CB46" s="195">
        <v>9</v>
      </c>
      <c r="CC46" s="195">
        <v>16</v>
      </c>
      <c r="CD46" s="195">
        <v>14</v>
      </c>
      <c r="CE46" s="195">
        <v>12</v>
      </c>
      <c r="CF46" s="195">
        <v>13</v>
      </c>
      <c r="CG46" s="195">
        <v>5</v>
      </c>
      <c r="CH46" s="195">
        <v>12</v>
      </c>
      <c r="CI46" s="195">
        <v>9</v>
      </c>
      <c r="CJ46" s="195">
        <v>7</v>
      </c>
      <c r="CK46" s="195">
        <v>11</v>
      </c>
      <c r="CL46" s="195">
        <v>9</v>
      </c>
      <c r="CM46" s="195">
        <v>5</v>
      </c>
      <c r="CN46" s="195">
        <v>8</v>
      </c>
      <c r="CO46" s="195">
        <v>8</v>
      </c>
      <c r="CP46" s="195">
        <v>2</v>
      </c>
      <c r="CQ46" s="195">
        <v>5</v>
      </c>
      <c r="CR46" s="195">
        <v>4</v>
      </c>
      <c r="CS46" s="195">
        <v>6</v>
      </c>
      <c r="CT46" s="195">
        <v>1</v>
      </c>
      <c r="CU46" s="195">
        <v>1</v>
      </c>
      <c r="CV46" s="195">
        <v>2</v>
      </c>
      <c r="CW46" s="195">
        <v>0</v>
      </c>
      <c r="CX46" s="195">
        <v>0</v>
      </c>
      <c r="CY46" s="195">
        <v>0</v>
      </c>
      <c r="CZ46" s="195">
        <v>0</v>
      </c>
      <c r="DA46" s="195">
        <v>0</v>
      </c>
      <c r="DB46" s="195">
        <v>0</v>
      </c>
    </row>
    <row r="47" spans="1:106" s="26" customFormat="1" ht="21" customHeight="1">
      <c r="A47" s="183" t="s">
        <v>577</v>
      </c>
      <c r="B47" s="190">
        <v>14</v>
      </c>
      <c r="C47" s="194">
        <v>14</v>
      </c>
      <c r="D47" s="194">
        <v>5</v>
      </c>
      <c r="E47" s="194">
        <v>12</v>
      </c>
      <c r="F47" s="194">
        <v>12</v>
      </c>
      <c r="G47" s="194">
        <v>12</v>
      </c>
      <c r="H47" s="194">
        <v>10</v>
      </c>
      <c r="I47" s="194">
        <v>12</v>
      </c>
      <c r="J47" s="194">
        <v>13</v>
      </c>
      <c r="K47" s="194">
        <v>8</v>
      </c>
      <c r="L47" s="194">
        <v>13</v>
      </c>
      <c r="M47" s="194">
        <v>13</v>
      </c>
      <c r="N47" s="194">
        <v>9</v>
      </c>
      <c r="O47" s="194">
        <v>13</v>
      </c>
      <c r="P47" s="194">
        <v>13</v>
      </c>
      <c r="Q47" s="194">
        <v>14</v>
      </c>
      <c r="R47" s="194">
        <v>19</v>
      </c>
      <c r="S47" s="194">
        <v>10</v>
      </c>
      <c r="T47" s="194">
        <v>16</v>
      </c>
      <c r="U47" s="194">
        <v>28</v>
      </c>
      <c r="V47" s="194">
        <v>31</v>
      </c>
      <c r="W47" s="194">
        <v>38</v>
      </c>
      <c r="X47" s="194">
        <v>40</v>
      </c>
      <c r="Y47" s="194">
        <v>69</v>
      </c>
      <c r="Z47" s="194">
        <v>57</v>
      </c>
      <c r="AA47" s="194">
        <v>73</v>
      </c>
      <c r="AB47" s="194">
        <v>63</v>
      </c>
      <c r="AC47" s="194">
        <v>78</v>
      </c>
      <c r="AD47" s="194">
        <v>68</v>
      </c>
      <c r="AE47" s="194">
        <v>52</v>
      </c>
      <c r="AF47" s="194">
        <v>66</v>
      </c>
      <c r="AG47" s="194">
        <v>65</v>
      </c>
      <c r="AH47" s="194">
        <v>54</v>
      </c>
      <c r="AI47" s="194">
        <v>51</v>
      </c>
      <c r="AJ47" s="194">
        <v>45</v>
      </c>
      <c r="AK47" s="194">
        <v>43</v>
      </c>
      <c r="AL47" s="194">
        <v>40</v>
      </c>
      <c r="AM47" s="194">
        <v>53</v>
      </c>
      <c r="AN47" s="194">
        <v>52</v>
      </c>
      <c r="AO47" s="194">
        <v>45</v>
      </c>
      <c r="AP47" s="194">
        <v>48</v>
      </c>
      <c r="AQ47" s="194">
        <v>45</v>
      </c>
      <c r="AR47" s="194">
        <v>42</v>
      </c>
      <c r="AS47" s="194">
        <v>50</v>
      </c>
      <c r="AT47" s="194">
        <v>43</v>
      </c>
      <c r="AU47" s="194">
        <v>32</v>
      </c>
      <c r="AV47" s="194">
        <v>53</v>
      </c>
      <c r="AW47" s="194">
        <v>46</v>
      </c>
      <c r="AX47" s="194">
        <v>49</v>
      </c>
      <c r="AY47" s="194">
        <v>53</v>
      </c>
      <c r="AZ47" s="194">
        <v>61</v>
      </c>
      <c r="BA47" s="194">
        <v>42</v>
      </c>
      <c r="BB47" s="194">
        <v>56</v>
      </c>
      <c r="BC47" s="194">
        <v>64</v>
      </c>
      <c r="BD47" s="194">
        <v>57</v>
      </c>
      <c r="BE47" s="194">
        <v>32</v>
      </c>
      <c r="BF47" s="194">
        <v>49</v>
      </c>
      <c r="BG47" s="194">
        <v>38</v>
      </c>
      <c r="BH47" s="194">
        <v>39</v>
      </c>
      <c r="BI47" s="194">
        <v>39</v>
      </c>
      <c r="BJ47" s="194">
        <v>33</v>
      </c>
      <c r="BK47" s="194">
        <v>42</v>
      </c>
      <c r="BL47" s="194">
        <v>42</v>
      </c>
      <c r="BM47" s="194">
        <v>22</v>
      </c>
      <c r="BN47" s="194">
        <v>31</v>
      </c>
      <c r="BO47" s="194">
        <v>42</v>
      </c>
      <c r="BP47" s="194">
        <v>39</v>
      </c>
      <c r="BQ47" s="194">
        <v>33</v>
      </c>
      <c r="BR47" s="194">
        <v>33</v>
      </c>
      <c r="BS47" s="194">
        <v>30</v>
      </c>
      <c r="BT47" s="194">
        <v>38</v>
      </c>
      <c r="BU47" s="194">
        <v>41</v>
      </c>
      <c r="BV47" s="194">
        <v>57</v>
      </c>
      <c r="BW47" s="194">
        <v>45</v>
      </c>
      <c r="BX47" s="194">
        <v>37</v>
      </c>
      <c r="BY47" s="194">
        <v>20</v>
      </c>
      <c r="BZ47" s="194">
        <v>38</v>
      </c>
      <c r="CA47" s="194">
        <v>25</v>
      </c>
      <c r="CB47" s="194">
        <v>34</v>
      </c>
      <c r="CC47" s="194">
        <v>43</v>
      </c>
      <c r="CD47" s="194">
        <v>29</v>
      </c>
      <c r="CE47" s="194">
        <v>29</v>
      </c>
      <c r="CF47" s="194">
        <v>25</v>
      </c>
      <c r="CG47" s="194">
        <v>29</v>
      </c>
      <c r="CH47" s="194">
        <v>20</v>
      </c>
      <c r="CI47" s="194">
        <v>28</v>
      </c>
      <c r="CJ47" s="194">
        <v>25</v>
      </c>
      <c r="CK47" s="194">
        <v>22</v>
      </c>
      <c r="CL47" s="194">
        <v>17</v>
      </c>
      <c r="CM47" s="194">
        <v>20</v>
      </c>
      <c r="CN47" s="194">
        <v>21</v>
      </c>
      <c r="CO47" s="194">
        <v>9</v>
      </c>
      <c r="CP47" s="194">
        <v>11</v>
      </c>
      <c r="CQ47" s="194">
        <v>10</v>
      </c>
      <c r="CR47" s="194">
        <v>5</v>
      </c>
      <c r="CS47" s="194">
        <v>5</v>
      </c>
      <c r="CT47" s="194">
        <v>4</v>
      </c>
      <c r="CU47" s="194">
        <v>1</v>
      </c>
      <c r="CV47" s="194">
        <v>5</v>
      </c>
      <c r="CW47" s="194">
        <v>0</v>
      </c>
      <c r="CX47" s="194">
        <v>0</v>
      </c>
      <c r="CY47" s="194">
        <v>2</v>
      </c>
      <c r="CZ47" s="194">
        <v>0</v>
      </c>
      <c r="DA47" s="194">
        <v>0</v>
      </c>
      <c r="DB47" s="194">
        <v>0</v>
      </c>
    </row>
    <row r="48" spans="1:106" s="26" customFormat="1" ht="21" customHeight="1">
      <c r="A48" s="183" t="s">
        <v>1070</v>
      </c>
      <c r="B48" s="190">
        <v>19</v>
      </c>
      <c r="C48" s="194">
        <v>15</v>
      </c>
      <c r="D48" s="194">
        <v>23</v>
      </c>
      <c r="E48" s="194">
        <v>18</v>
      </c>
      <c r="F48" s="194">
        <v>22</v>
      </c>
      <c r="G48" s="194">
        <v>28</v>
      </c>
      <c r="H48" s="194">
        <v>24</v>
      </c>
      <c r="I48" s="194">
        <v>25</v>
      </c>
      <c r="J48" s="194">
        <v>19</v>
      </c>
      <c r="K48" s="194">
        <v>19</v>
      </c>
      <c r="L48" s="194">
        <v>18</v>
      </c>
      <c r="M48" s="194">
        <v>18</v>
      </c>
      <c r="N48" s="194">
        <v>22</v>
      </c>
      <c r="O48" s="194">
        <v>19</v>
      </c>
      <c r="P48" s="194">
        <v>24</v>
      </c>
      <c r="Q48" s="194">
        <v>13</v>
      </c>
      <c r="R48" s="194">
        <v>19</v>
      </c>
      <c r="S48" s="194">
        <v>24</v>
      </c>
      <c r="T48" s="194">
        <v>21</v>
      </c>
      <c r="U48" s="194">
        <v>28</v>
      </c>
      <c r="V48" s="194">
        <v>31</v>
      </c>
      <c r="W48" s="194">
        <v>46</v>
      </c>
      <c r="X48" s="194">
        <v>43</v>
      </c>
      <c r="Y48" s="194">
        <v>55</v>
      </c>
      <c r="Z48" s="194">
        <v>57</v>
      </c>
      <c r="AA48" s="194">
        <v>69</v>
      </c>
      <c r="AB48" s="194">
        <v>57</v>
      </c>
      <c r="AC48" s="194">
        <v>58</v>
      </c>
      <c r="AD48" s="194">
        <v>65</v>
      </c>
      <c r="AE48" s="194">
        <v>65</v>
      </c>
      <c r="AF48" s="194">
        <v>50</v>
      </c>
      <c r="AG48" s="194">
        <v>65</v>
      </c>
      <c r="AH48" s="194">
        <v>59</v>
      </c>
      <c r="AI48" s="194">
        <v>43</v>
      </c>
      <c r="AJ48" s="194">
        <v>56</v>
      </c>
      <c r="AK48" s="194">
        <v>58</v>
      </c>
      <c r="AL48" s="194">
        <v>58</v>
      </c>
      <c r="AM48" s="194">
        <v>61</v>
      </c>
      <c r="AN48" s="194">
        <v>56</v>
      </c>
      <c r="AO48" s="194">
        <v>58</v>
      </c>
      <c r="AP48" s="194">
        <v>57</v>
      </c>
      <c r="AQ48" s="194">
        <v>38</v>
      </c>
      <c r="AR48" s="194">
        <v>51</v>
      </c>
      <c r="AS48" s="194">
        <v>52</v>
      </c>
      <c r="AT48" s="194">
        <v>58</v>
      </c>
      <c r="AU48" s="194">
        <v>53</v>
      </c>
      <c r="AV48" s="194">
        <v>48</v>
      </c>
      <c r="AW48" s="194">
        <v>52</v>
      </c>
      <c r="AX48" s="194">
        <v>56</v>
      </c>
      <c r="AY48" s="194">
        <v>64</v>
      </c>
      <c r="AZ48" s="194">
        <v>57</v>
      </c>
      <c r="BA48" s="194">
        <v>54</v>
      </c>
      <c r="BB48" s="194">
        <v>52</v>
      </c>
      <c r="BC48" s="194">
        <v>38</v>
      </c>
      <c r="BD48" s="194">
        <v>63</v>
      </c>
      <c r="BE48" s="194">
        <v>31</v>
      </c>
      <c r="BF48" s="194">
        <v>47</v>
      </c>
      <c r="BG48" s="194">
        <v>45</v>
      </c>
      <c r="BH48" s="194">
        <v>47</v>
      </c>
      <c r="BI48" s="194">
        <v>37</v>
      </c>
      <c r="BJ48" s="194">
        <v>37</v>
      </c>
      <c r="BK48" s="194">
        <v>41</v>
      </c>
      <c r="BL48" s="194">
        <v>35</v>
      </c>
      <c r="BM48" s="194">
        <v>34</v>
      </c>
      <c r="BN48" s="194">
        <v>29</v>
      </c>
      <c r="BO48" s="194">
        <v>38</v>
      </c>
      <c r="BP48" s="194">
        <v>34</v>
      </c>
      <c r="BQ48" s="194">
        <v>35</v>
      </c>
      <c r="BR48" s="194">
        <v>32</v>
      </c>
      <c r="BS48" s="194">
        <v>32</v>
      </c>
      <c r="BT48" s="194">
        <v>48</v>
      </c>
      <c r="BU48" s="194">
        <v>38</v>
      </c>
      <c r="BV48" s="194">
        <v>53</v>
      </c>
      <c r="BW48" s="194">
        <v>48</v>
      </c>
      <c r="BX48" s="194">
        <v>50</v>
      </c>
      <c r="BY48" s="194">
        <v>32</v>
      </c>
      <c r="BZ48" s="194">
        <v>30</v>
      </c>
      <c r="CA48" s="194">
        <v>37</v>
      </c>
      <c r="CB48" s="194">
        <v>35</v>
      </c>
      <c r="CC48" s="194">
        <v>23</v>
      </c>
      <c r="CD48" s="194">
        <v>26</v>
      </c>
      <c r="CE48" s="194">
        <v>20</v>
      </c>
      <c r="CF48" s="194">
        <v>14</v>
      </c>
      <c r="CG48" s="194">
        <v>11</v>
      </c>
      <c r="CH48" s="194">
        <v>19</v>
      </c>
      <c r="CI48" s="194">
        <v>16</v>
      </c>
      <c r="CJ48" s="194">
        <v>20</v>
      </c>
      <c r="CK48" s="194">
        <v>13</v>
      </c>
      <c r="CL48" s="194">
        <v>19</v>
      </c>
      <c r="CM48" s="194">
        <v>13</v>
      </c>
      <c r="CN48" s="194">
        <v>17</v>
      </c>
      <c r="CO48" s="194">
        <v>14</v>
      </c>
      <c r="CP48" s="194">
        <v>9</v>
      </c>
      <c r="CQ48" s="194">
        <v>4</v>
      </c>
      <c r="CR48" s="194">
        <v>8</v>
      </c>
      <c r="CS48" s="194">
        <v>5</v>
      </c>
      <c r="CT48" s="194">
        <v>4</v>
      </c>
      <c r="CU48" s="194">
        <v>4</v>
      </c>
      <c r="CV48" s="194">
        <v>0</v>
      </c>
      <c r="CW48" s="194">
        <v>1</v>
      </c>
      <c r="CX48" s="194">
        <v>3</v>
      </c>
      <c r="CY48" s="194">
        <v>1</v>
      </c>
      <c r="CZ48" s="194">
        <v>0</v>
      </c>
      <c r="DA48" s="194">
        <v>1</v>
      </c>
      <c r="DB48" s="194">
        <v>0</v>
      </c>
    </row>
    <row r="49" spans="1:106" s="27" customFormat="1" ht="21" customHeight="1">
      <c r="A49" s="183" t="s">
        <v>1068</v>
      </c>
      <c r="B49" s="190">
        <v>10</v>
      </c>
      <c r="C49" s="194">
        <v>16</v>
      </c>
      <c r="D49" s="194">
        <v>10</v>
      </c>
      <c r="E49" s="194">
        <v>12</v>
      </c>
      <c r="F49" s="194">
        <v>14</v>
      </c>
      <c r="G49" s="194">
        <v>21</v>
      </c>
      <c r="H49" s="194">
        <v>17</v>
      </c>
      <c r="I49" s="194">
        <v>21</v>
      </c>
      <c r="J49" s="194">
        <v>12</v>
      </c>
      <c r="K49" s="194">
        <v>14</v>
      </c>
      <c r="L49" s="194">
        <v>20</v>
      </c>
      <c r="M49" s="194">
        <v>23</v>
      </c>
      <c r="N49" s="194">
        <v>14</v>
      </c>
      <c r="O49" s="194">
        <v>11</v>
      </c>
      <c r="P49" s="194">
        <v>13</v>
      </c>
      <c r="Q49" s="194">
        <v>17</v>
      </c>
      <c r="R49" s="194">
        <v>9</v>
      </c>
      <c r="S49" s="194">
        <v>17</v>
      </c>
      <c r="T49" s="194">
        <v>18</v>
      </c>
      <c r="U49" s="194">
        <v>15</v>
      </c>
      <c r="V49" s="194">
        <v>28</v>
      </c>
      <c r="W49" s="194">
        <v>41</v>
      </c>
      <c r="X49" s="194">
        <v>35</v>
      </c>
      <c r="Y49" s="194">
        <v>67</v>
      </c>
      <c r="Z49" s="194">
        <v>64</v>
      </c>
      <c r="AA49" s="194">
        <v>60</v>
      </c>
      <c r="AB49" s="194">
        <v>44</v>
      </c>
      <c r="AC49" s="194">
        <v>59</v>
      </c>
      <c r="AD49" s="194">
        <v>61</v>
      </c>
      <c r="AE49" s="194">
        <v>57</v>
      </c>
      <c r="AF49" s="194">
        <v>50</v>
      </c>
      <c r="AG49" s="194">
        <v>54</v>
      </c>
      <c r="AH49" s="194">
        <v>55</v>
      </c>
      <c r="AI49" s="194">
        <v>53</v>
      </c>
      <c r="AJ49" s="194">
        <v>39</v>
      </c>
      <c r="AK49" s="194">
        <v>38</v>
      </c>
      <c r="AL49" s="194">
        <v>39</v>
      </c>
      <c r="AM49" s="194">
        <v>36</v>
      </c>
      <c r="AN49" s="194">
        <v>51</v>
      </c>
      <c r="AO49" s="194">
        <v>54</v>
      </c>
      <c r="AP49" s="194">
        <v>43</v>
      </c>
      <c r="AQ49" s="194">
        <v>44</v>
      </c>
      <c r="AR49" s="194">
        <v>58</v>
      </c>
      <c r="AS49" s="194">
        <v>52</v>
      </c>
      <c r="AT49" s="194">
        <v>50</v>
      </c>
      <c r="AU49" s="194">
        <v>44</v>
      </c>
      <c r="AV49" s="194">
        <v>43</v>
      </c>
      <c r="AW49" s="194">
        <v>52</v>
      </c>
      <c r="AX49" s="194">
        <v>38</v>
      </c>
      <c r="AY49" s="194">
        <v>50</v>
      </c>
      <c r="AZ49" s="194">
        <v>54</v>
      </c>
      <c r="BA49" s="194">
        <v>43</v>
      </c>
      <c r="BB49" s="194">
        <v>38</v>
      </c>
      <c r="BC49" s="194">
        <v>42</v>
      </c>
      <c r="BD49" s="194">
        <v>39</v>
      </c>
      <c r="BE49" s="194">
        <v>29</v>
      </c>
      <c r="BF49" s="194">
        <v>43</v>
      </c>
      <c r="BG49" s="194">
        <v>36</v>
      </c>
      <c r="BH49" s="194">
        <v>40</v>
      </c>
      <c r="BI49" s="194">
        <v>28</v>
      </c>
      <c r="BJ49" s="194">
        <v>33</v>
      </c>
      <c r="BK49" s="194">
        <v>36</v>
      </c>
      <c r="BL49" s="194">
        <v>35</v>
      </c>
      <c r="BM49" s="194">
        <v>41</v>
      </c>
      <c r="BN49" s="194">
        <v>25</v>
      </c>
      <c r="BO49" s="194">
        <v>24</v>
      </c>
      <c r="BP49" s="194">
        <v>26</v>
      </c>
      <c r="BQ49" s="194">
        <v>27</v>
      </c>
      <c r="BR49" s="194">
        <v>30</v>
      </c>
      <c r="BS49" s="194">
        <v>31</v>
      </c>
      <c r="BT49" s="194">
        <v>41</v>
      </c>
      <c r="BU49" s="194">
        <v>32</v>
      </c>
      <c r="BV49" s="194">
        <v>43</v>
      </c>
      <c r="BW49" s="194">
        <v>41</v>
      </c>
      <c r="BX49" s="194">
        <v>40</v>
      </c>
      <c r="BY49" s="194">
        <v>37</v>
      </c>
      <c r="BZ49" s="194">
        <v>21</v>
      </c>
      <c r="CA49" s="194">
        <v>27</v>
      </c>
      <c r="CB49" s="194">
        <v>20</v>
      </c>
      <c r="CC49" s="194">
        <v>28</v>
      </c>
      <c r="CD49" s="194">
        <v>28</v>
      </c>
      <c r="CE49" s="194">
        <v>16</v>
      </c>
      <c r="CF49" s="194">
        <v>17</v>
      </c>
      <c r="CG49" s="194">
        <v>13</v>
      </c>
      <c r="CH49" s="194">
        <v>24</v>
      </c>
      <c r="CI49" s="194">
        <v>18</v>
      </c>
      <c r="CJ49" s="194">
        <v>26</v>
      </c>
      <c r="CK49" s="194">
        <v>15</v>
      </c>
      <c r="CL49" s="194">
        <v>12</v>
      </c>
      <c r="CM49" s="194">
        <v>13</v>
      </c>
      <c r="CN49" s="194">
        <v>9</v>
      </c>
      <c r="CO49" s="194">
        <v>10</v>
      </c>
      <c r="CP49" s="194">
        <v>4</v>
      </c>
      <c r="CQ49" s="194">
        <v>6</v>
      </c>
      <c r="CR49" s="194">
        <v>3</v>
      </c>
      <c r="CS49" s="194">
        <v>3</v>
      </c>
      <c r="CT49" s="194">
        <v>3</v>
      </c>
      <c r="CU49" s="194">
        <v>0</v>
      </c>
      <c r="CV49" s="194">
        <v>1</v>
      </c>
      <c r="CW49" s="194">
        <v>0</v>
      </c>
      <c r="CX49" s="194">
        <v>0</v>
      </c>
      <c r="CY49" s="194">
        <v>0</v>
      </c>
      <c r="CZ49" s="194">
        <v>1</v>
      </c>
      <c r="DA49" s="194">
        <v>0</v>
      </c>
      <c r="DB49" s="194">
        <v>0</v>
      </c>
    </row>
    <row r="50" spans="1:106" s="26" customFormat="1" ht="21" customHeight="1">
      <c r="A50" s="184" t="s">
        <v>1062</v>
      </c>
      <c r="B50" s="191">
        <v>18</v>
      </c>
      <c r="C50" s="195">
        <v>19</v>
      </c>
      <c r="D50" s="195">
        <v>14</v>
      </c>
      <c r="E50" s="195">
        <v>23</v>
      </c>
      <c r="F50" s="195">
        <v>19</v>
      </c>
      <c r="G50" s="195">
        <v>17</v>
      </c>
      <c r="H50" s="195">
        <v>14</v>
      </c>
      <c r="I50" s="195">
        <v>24</v>
      </c>
      <c r="J50" s="195">
        <v>26</v>
      </c>
      <c r="K50" s="195">
        <v>13</v>
      </c>
      <c r="L50" s="195">
        <v>27</v>
      </c>
      <c r="M50" s="195">
        <v>22</v>
      </c>
      <c r="N50" s="195">
        <v>17</v>
      </c>
      <c r="O50" s="195">
        <v>26</v>
      </c>
      <c r="P50" s="195">
        <v>23</v>
      </c>
      <c r="Q50" s="195">
        <v>18</v>
      </c>
      <c r="R50" s="195">
        <v>24</v>
      </c>
      <c r="S50" s="195">
        <v>19</v>
      </c>
      <c r="T50" s="195">
        <v>16</v>
      </c>
      <c r="U50" s="195">
        <v>19</v>
      </c>
      <c r="V50" s="195">
        <v>33</v>
      </c>
      <c r="W50" s="195">
        <v>34</v>
      </c>
      <c r="X50" s="195">
        <v>43</v>
      </c>
      <c r="Y50" s="195">
        <v>65</v>
      </c>
      <c r="Z50" s="195">
        <v>66</v>
      </c>
      <c r="AA50" s="195">
        <v>72</v>
      </c>
      <c r="AB50" s="195">
        <v>64</v>
      </c>
      <c r="AC50" s="195">
        <v>52</v>
      </c>
      <c r="AD50" s="195">
        <v>46</v>
      </c>
      <c r="AE50" s="195">
        <v>53</v>
      </c>
      <c r="AF50" s="195">
        <v>54</v>
      </c>
      <c r="AG50" s="195">
        <v>56</v>
      </c>
      <c r="AH50" s="195">
        <v>66</v>
      </c>
      <c r="AI50" s="195">
        <v>47</v>
      </c>
      <c r="AJ50" s="195">
        <v>56</v>
      </c>
      <c r="AK50" s="195">
        <v>52</v>
      </c>
      <c r="AL50" s="195">
        <v>46</v>
      </c>
      <c r="AM50" s="195">
        <v>49</v>
      </c>
      <c r="AN50" s="195">
        <v>42</v>
      </c>
      <c r="AO50" s="195">
        <v>60</v>
      </c>
      <c r="AP50" s="195">
        <v>47</v>
      </c>
      <c r="AQ50" s="195">
        <v>58</v>
      </c>
      <c r="AR50" s="195">
        <v>54</v>
      </c>
      <c r="AS50" s="195">
        <v>54</v>
      </c>
      <c r="AT50" s="195">
        <v>61</v>
      </c>
      <c r="AU50" s="195">
        <v>50</v>
      </c>
      <c r="AV50" s="195">
        <v>48</v>
      </c>
      <c r="AW50" s="195">
        <v>64</v>
      </c>
      <c r="AX50" s="195">
        <v>47</v>
      </c>
      <c r="AY50" s="195">
        <v>42</v>
      </c>
      <c r="AZ50" s="195">
        <v>48</v>
      </c>
      <c r="BA50" s="195">
        <v>56</v>
      </c>
      <c r="BB50" s="195">
        <v>54</v>
      </c>
      <c r="BC50" s="195">
        <v>41</v>
      </c>
      <c r="BD50" s="195">
        <v>37</v>
      </c>
      <c r="BE50" s="195">
        <v>31</v>
      </c>
      <c r="BF50" s="195">
        <v>34</v>
      </c>
      <c r="BG50" s="195">
        <v>41</v>
      </c>
      <c r="BH50" s="195">
        <v>49</v>
      </c>
      <c r="BI50" s="195">
        <v>42</v>
      </c>
      <c r="BJ50" s="195">
        <v>37</v>
      </c>
      <c r="BK50" s="195">
        <v>40</v>
      </c>
      <c r="BL50" s="195">
        <v>29</v>
      </c>
      <c r="BM50" s="195">
        <v>45</v>
      </c>
      <c r="BN50" s="195">
        <v>31</v>
      </c>
      <c r="BO50" s="195">
        <v>40</v>
      </c>
      <c r="BP50" s="195">
        <v>29</v>
      </c>
      <c r="BQ50" s="195">
        <v>49</v>
      </c>
      <c r="BR50" s="195">
        <v>32</v>
      </c>
      <c r="BS50" s="195">
        <v>29</v>
      </c>
      <c r="BT50" s="195">
        <v>53</v>
      </c>
      <c r="BU50" s="195">
        <v>44</v>
      </c>
      <c r="BV50" s="195">
        <v>50</v>
      </c>
      <c r="BW50" s="195">
        <v>63</v>
      </c>
      <c r="BX50" s="195">
        <v>38</v>
      </c>
      <c r="BY50" s="195">
        <v>28</v>
      </c>
      <c r="BZ50" s="195">
        <v>27</v>
      </c>
      <c r="CA50" s="195">
        <v>29</v>
      </c>
      <c r="CB50" s="195">
        <v>27</v>
      </c>
      <c r="CC50" s="195">
        <v>25</v>
      </c>
      <c r="CD50" s="195">
        <v>29</v>
      </c>
      <c r="CE50" s="195">
        <v>20</v>
      </c>
      <c r="CF50" s="195">
        <v>22</v>
      </c>
      <c r="CG50" s="195">
        <v>20</v>
      </c>
      <c r="CH50" s="195">
        <v>23</v>
      </c>
      <c r="CI50" s="195">
        <v>16</v>
      </c>
      <c r="CJ50" s="195">
        <v>27</v>
      </c>
      <c r="CK50" s="195">
        <v>12</v>
      </c>
      <c r="CL50" s="195">
        <v>19</v>
      </c>
      <c r="CM50" s="195">
        <v>16</v>
      </c>
      <c r="CN50" s="195">
        <v>12</v>
      </c>
      <c r="CO50" s="195">
        <v>12</v>
      </c>
      <c r="CP50" s="195">
        <v>6</v>
      </c>
      <c r="CQ50" s="195">
        <v>7</v>
      </c>
      <c r="CR50" s="195">
        <v>3</v>
      </c>
      <c r="CS50" s="195">
        <v>9</v>
      </c>
      <c r="CT50" s="195">
        <v>4</v>
      </c>
      <c r="CU50" s="195">
        <v>4</v>
      </c>
      <c r="CV50" s="195">
        <v>2</v>
      </c>
      <c r="CW50" s="195">
        <v>2</v>
      </c>
      <c r="CX50" s="195">
        <v>3</v>
      </c>
      <c r="CY50" s="195">
        <v>1</v>
      </c>
      <c r="CZ50" s="195">
        <v>0</v>
      </c>
      <c r="DA50" s="195">
        <v>0</v>
      </c>
      <c r="DB50" s="195">
        <v>0</v>
      </c>
    </row>
    <row r="51" spans="1:106" s="26" customFormat="1" ht="21" customHeight="1">
      <c r="A51" s="183" t="s">
        <v>1059</v>
      </c>
      <c r="B51" s="190">
        <v>18</v>
      </c>
      <c r="C51" s="194">
        <v>18</v>
      </c>
      <c r="D51" s="194">
        <v>16</v>
      </c>
      <c r="E51" s="194">
        <v>15</v>
      </c>
      <c r="F51" s="194">
        <v>9</v>
      </c>
      <c r="G51" s="194">
        <v>13</v>
      </c>
      <c r="H51" s="194">
        <v>15</v>
      </c>
      <c r="I51" s="194">
        <v>13</v>
      </c>
      <c r="J51" s="194">
        <v>11</v>
      </c>
      <c r="K51" s="194">
        <v>8</v>
      </c>
      <c r="L51" s="194">
        <v>21</v>
      </c>
      <c r="M51" s="194">
        <v>16</v>
      </c>
      <c r="N51" s="194">
        <v>14</v>
      </c>
      <c r="O51" s="194">
        <v>11</v>
      </c>
      <c r="P51" s="194">
        <v>14</v>
      </c>
      <c r="Q51" s="194">
        <v>24</v>
      </c>
      <c r="R51" s="194">
        <v>10</v>
      </c>
      <c r="S51" s="194">
        <v>12</v>
      </c>
      <c r="T51" s="194">
        <v>20</v>
      </c>
      <c r="U51" s="194">
        <v>17</v>
      </c>
      <c r="V51" s="194">
        <v>30</v>
      </c>
      <c r="W51" s="194">
        <v>30</v>
      </c>
      <c r="X51" s="194">
        <v>33</v>
      </c>
      <c r="Y51" s="194">
        <v>35</v>
      </c>
      <c r="Z51" s="194">
        <v>57</v>
      </c>
      <c r="AA51" s="194">
        <v>50</v>
      </c>
      <c r="AB51" s="194">
        <v>48</v>
      </c>
      <c r="AC51" s="194">
        <v>45</v>
      </c>
      <c r="AD51" s="194">
        <v>39</v>
      </c>
      <c r="AE51" s="194">
        <v>47</v>
      </c>
      <c r="AF51" s="194">
        <v>46</v>
      </c>
      <c r="AG51" s="194">
        <v>49</v>
      </c>
      <c r="AH51" s="194">
        <v>36</v>
      </c>
      <c r="AI51" s="194">
        <v>48</v>
      </c>
      <c r="AJ51" s="194">
        <v>40</v>
      </c>
      <c r="AK51" s="194">
        <v>51</v>
      </c>
      <c r="AL51" s="194">
        <v>51</v>
      </c>
      <c r="AM51" s="194">
        <v>57</v>
      </c>
      <c r="AN51" s="194">
        <v>42</v>
      </c>
      <c r="AO51" s="194">
        <v>46</v>
      </c>
      <c r="AP51" s="194">
        <v>42</v>
      </c>
      <c r="AQ51" s="194">
        <v>52</v>
      </c>
      <c r="AR51" s="194">
        <v>47</v>
      </c>
      <c r="AS51" s="194">
        <v>45</v>
      </c>
      <c r="AT51" s="194">
        <v>55</v>
      </c>
      <c r="AU51" s="194">
        <v>49</v>
      </c>
      <c r="AV51" s="194">
        <v>51</v>
      </c>
      <c r="AW51" s="194">
        <v>38</v>
      </c>
      <c r="AX51" s="194">
        <v>52</v>
      </c>
      <c r="AY51" s="194">
        <v>54</v>
      </c>
      <c r="AZ51" s="194">
        <v>65</v>
      </c>
      <c r="BA51" s="194">
        <v>37</v>
      </c>
      <c r="BB51" s="194">
        <v>51</v>
      </c>
      <c r="BC51" s="194">
        <v>54</v>
      </c>
      <c r="BD51" s="194">
        <v>62</v>
      </c>
      <c r="BE51" s="194">
        <v>48</v>
      </c>
      <c r="BF51" s="194">
        <v>45</v>
      </c>
      <c r="BG51" s="194">
        <v>37</v>
      </c>
      <c r="BH51" s="194">
        <v>45</v>
      </c>
      <c r="BI51" s="194">
        <v>45</v>
      </c>
      <c r="BJ51" s="194">
        <v>39</v>
      </c>
      <c r="BK51" s="194">
        <v>48</v>
      </c>
      <c r="BL51" s="194">
        <v>45</v>
      </c>
      <c r="BM51" s="194">
        <v>43</v>
      </c>
      <c r="BN51" s="194">
        <v>34</v>
      </c>
      <c r="BO51" s="194">
        <v>27</v>
      </c>
      <c r="BP51" s="194">
        <v>41</v>
      </c>
      <c r="BQ51" s="194">
        <v>32</v>
      </c>
      <c r="BR51" s="194">
        <v>42</v>
      </c>
      <c r="BS51" s="194">
        <v>38</v>
      </c>
      <c r="BT51" s="194">
        <v>50</v>
      </c>
      <c r="BU51" s="194">
        <v>50</v>
      </c>
      <c r="BV51" s="194">
        <v>55</v>
      </c>
      <c r="BW51" s="194">
        <v>46</v>
      </c>
      <c r="BX51" s="194">
        <v>50</v>
      </c>
      <c r="BY51" s="194">
        <v>26</v>
      </c>
      <c r="BZ51" s="194">
        <v>27</v>
      </c>
      <c r="CA51" s="194">
        <v>32</v>
      </c>
      <c r="CB51" s="194">
        <v>32</v>
      </c>
      <c r="CC51" s="194">
        <v>35</v>
      </c>
      <c r="CD51" s="194">
        <v>21</v>
      </c>
      <c r="CE51" s="194">
        <v>19</v>
      </c>
      <c r="CF51" s="194">
        <v>25</v>
      </c>
      <c r="CG51" s="194">
        <v>20</v>
      </c>
      <c r="CH51" s="194">
        <v>22</v>
      </c>
      <c r="CI51" s="194">
        <v>27</v>
      </c>
      <c r="CJ51" s="194">
        <v>21</v>
      </c>
      <c r="CK51" s="194">
        <v>13</v>
      </c>
      <c r="CL51" s="194">
        <v>17</v>
      </c>
      <c r="CM51" s="194">
        <v>11</v>
      </c>
      <c r="CN51" s="194">
        <v>6</v>
      </c>
      <c r="CO51" s="194">
        <v>7</v>
      </c>
      <c r="CP51" s="194">
        <v>8</v>
      </c>
      <c r="CQ51" s="194">
        <v>8</v>
      </c>
      <c r="CR51" s="194">
        <v>4</v>
      </c>
      <c r="CS51" s="194">
        <v>9</v>
      </c>
      <c r="CT51" s="194">
        <v>7</v>
      </c>
      <c r="CU51" s="194">
        <v>1</v>
      </c>
      <c r="CV51" s="194">
        <v>0</v>
      </c>
      <c r="CW51" s="194">
        <v>1</v>
      </c>
      <c r="CX51" s="194">
        <v>0</v>
      </c>
      <c r="CY51" s="194">
        <v>1</v>
      </c>
      <c r="CZ51" s="194">
        <v>0</v>
      </c>
      <c r="DA51" s="194">
        <v>0</v>
      </c>
      <c r="DB51" s="194">
        <v>0</v>
      </c>
    </row>
    <row r="52" spans="1:106" s="26" customFormat="1" ht="21" customHeight="1">
      <c r="A52" s="184" t="s">
        <v>938</v>
      </c>
      <c r="B52" s="191">
        <v>24</v>
      </c>
      <c r="C52" s="195">
        <v>21</v>
      </c>
      <c r="D52" s="195">
        <v>30</v>
      </c>
      <c r="E52" s="195">
        <v>20</v>
      </c>
      <c r="F52" s="195">
        <v>33</v>
      </c>
      <c r="G52" s="195">
        <v>27</v>
      </c>
      <c r="H52" s="195">
        <v>28</v>
      </c>
      <c r="I52" s="195">
        <v>19</v>
      </c>
      <c r="J52" s="195">
        <v>24</v>
      </c>
      <c r="K52" s="195">
        <v>17</v>
      </c>
      <c r="L52" s="195">
        <v>22</v>
      </c>
      <c r="M52" s="195">
        <v>12</v>
      </c>
      <c r="N52" s="195">
        <v>19</v>
      </c>
      <c r="O52" s="195">
        <v>19</v>
      </c>
      <c r="P52" s="195">
        <v>20</v>
      </c>
      <c r="Q52" s="195">
        <v>27</v>
      </c>
      <c r="R52" s="195">
        <v>17</v>
      </c>
      <c r="S52" s="195">
        <v>17</v>
      </c>
      <c r="T52" s="195">
        <v>20</v>
      </c>
      <c r="U52" s="195">
        <v>22</v>
      </c>
      <c r="V52" s="195">
        <v>27</v>
      </c>
      <c r="W52" s="195">
        <v>36</v>
      </c>
      <c r="X52" s="195">
        <v>42</v>
      </c>
      <c r="Y52" s="195">
        <v>61</v>
      </c>
      <c r="Z52" s="195">
        <v>59</v>
      </c>
      <c r="AA52" s="195">
        <v>47</v>
      </c>
      <c r="AB52" s="195">
        <v>57</v>
      </c>
      <c r="AC52" s="195">
        <v>67</v>
      </c>
      <c r="AD52" s="195">
        <v>49</v>
      </c>
      <c r="AE52" s="195">
        <v>59</v>
      </c>
      <c r="AF52" s="195">
        <v>43</v>
      </c>
      <c r="AG52" s="195">
        <v>49</v>
      </c>
      <c r="AH52" s="195">
        <v>56</v>
      </c>
      <c r="AI52" s="195">
        <v>60</v>
      </c>
      <c r="AJ52" s="195">
        <v>62</v>
      </c>
      <c r="AK52" s="195">
        <v>55</v>
      </c>
      <c r="AL52" s="195">
        <v>38</v>
      </c>
      <c r="AM52" s="195">
        <v>55</v>
      </c>
      <c r="AN52" s="195">
        <v>52</v>
      </c>
      <c r="AO52" s="195">
        <v>49</v>
      </c>
      <c r="AP52" s="195">
        <v>61</v>
      </c>
      <c r="AQ52" s="195">
        <v>52</v>
      </c>
      <c r="AR52" s="195">
        <v>60</v>
      </c>
      <c r="AS52" s="195">
        <v>44</v>
      </c>
      <c r="AT52" s="195">
        <v>45</v>
      </c>
      <c r="AU52" s="195">
        <v>46</v>
      </c>
      <c r="AV52" s="195">
        <v>39</v>
      </c>
      <c r="AW52" s="195">
        <v>49</v>
      </c>
      <c r="AX52" s="195">
        <v>47</v>
      </c>
      <c r="AY52" s="195">
        <v>62</v>
      </c>
      <c r="AZ52" s="195">
        <v>64</v>
      </c>
      <c r="BA52" s="195">
        <v>66</v>
      </c>
      <c r="BB52" s="195">
        <v>54</v>
      </c>
      <c r="BC52" s="195">
        <v>48</v>
      </c>
      <c r="BD52" s="195">
        <v>51</v>
      </c>
      <c r="BE52" s="195">
        <v>50</v>
      </c>
      <c r="BF52" s="195">
        <v>53</v>
      </c>
      <c r="BG52" s="195">
        <v>34</v>
      </c>
      <c r="BH52" s="195">
        <v>43</v>
      </c>
      <c r="BI52" s="195">
        <v>37</v>
      </c>
      <c r="BJ52" s="195">
        <v>45</v>
      </c>
      <c r="BK52" s="195">
        <v>33</v>
      </c>
      <c r="BL52" s="195">
        <v>35</v>
      </c>
      <c r="BM52" s="195">
        <v>34</v>
      </c>
      <c r="BN52" s="195">
        <v>29</v>
      </c>
      <c r="BO52" s="195">
        <v>32</v>
      </c>
      <c r="BP52" s="195">
        <v>33</v>
      </c>
      <c r="BQ52" s="195">
        <v>34</v>
      </c>
      <c r="BR52" s="195">
        <v>27</v>
      </c>
      <c r="BS52" s="195">
        <v>35</v>
      </c>
      <c r="BT52" s="195">
        <v>24</v>
      </c>
      <c r="BU52" s="195">
        <v>36</v>
      </c>
      <c r="BV52" s="195">
        <v>35</v>
      </c>
      <c r="BW52" s="195">
        <v>31</v>
      </c>
      <c r="BX52" s="195">
        <v>35</v>
      </c>
      <c r="BY52" s="195">
        <v>31</v>
      </c>
      <c r="BZ52" s="195">
        <v>17</v>
      </c>
      <c r="CA52" s="195">
        <v>35</v>
      </c>
      <c r="CB52" s="195">
        <v>24</v>
      </c>
      <c r="CC52" s="195">
        <v>28</v>
      </c>
      <c r="CD52" s="195">
        <v>19</v>
      </c>
      <c r="CE52" s="195">
        <v>23</v>
      </c>
      <c r="CF52" s="195">
        <v>12</v>
      </c>
      <c r="CG52" s="195">
        <v>16</v>
      </c>
      <c r="CH52" s="195">
        <v>18</v>
      </c>
      <c r="CI52" s="195">
        <v>19</v>
      </c>
      <c r="CJ52" s="195">
        <v>15</v>
      </c>
      <c r="CK52" s="195">
        <v>13</v>
      </c>
      <c r="CL52" s="195">
        <v>15</v>
      </c>
      <c r="CM52" s="195">
        <v>12</v>
      </c>
      <c r="CN52" s="195">
        <v>11</v>
      </c>
      <c r="CO52" s="195">
        <v>15</v>
      </c>
      <c r="CP52" s="195">
        <v>6</v>
      </c>
      <c r="CQ52" s="195">
        <v>2</v>
      </c>
      <c r="CR52" s="195">
        <v>2</v>
      </c>
      <c r="CS52" s="195">
        <v>1</v>
      </c>
      <c r="CT52" s="195">
        <v>1</v>
      </c>
      <c r="CU52" s="195">
        <v>1</v>
      </c>
      <c r="CV52" s="195">
        <v>2</v>
      </c>
      <c r="CW52" s="195">
        <v>3</v>
      </c>
      <c r="CX52" s="195">
        <v>1</v>
      </c>
      <c r="CY52" s="195">
        <v>1</v>
      </c>
      <c r="CZ52" s="195">
        <v>1</v>
      </c>
      <c r="DA52" s="195">
        <v>1</v>
      </c>
      <c r="DB52" s="195">
        <v>0</v>
      </c>
    </row>
    <row r="53" spans="1:106" s="26" customFormat="1" ht="21" customHeight="1">
      <c r="A53" s="183" t="s">
        <v>1052</v>
      </c>
      <c r="B53" s="190">
        <v>20</v>
      </c>
      <c r="C53" s="194">
        <v>23</v>
      </c>
      <c r="D53" s="194">
        <v>20</v>
      </c>
      <c r="E53" s="194">
        <v>24</v>
      </c>
      <c r="F53" s="194">
        <v>21</v>
      </c>
      <c r="G53" s="194">
        <v>31</v>
      </c>
      <c r="H53" s="194">
        <v>22</v>
      </c>
      <c r="I53" s="194">
        <v>25</v>
      </c>
      <c r="J53" s="194">
        <v>27</v>
      </c>
      <c r="K53" s="194">
        <v>31</v>
      </c>
      <c r="L53" s="194">
        <v>20</v>
      </c>
      <c r="M53" s="194">
        <v>28</v>
      </c>
      <c r="N53" s="194">
        <v>23</v>
      </c>
      <c r="O53" s="194">
        <v>17</v>
      </c>
      <c r="P53" s="194">
        <v>23</v>
      </c>
      <c r="Q53" s="194">
        <v>20</v>
      </c>
      <c r="R53" s="194">
        <v>18</v>
      </c>
      <c r="S53" s="194">
        <v>10</v>
      </c>
      <c r="T53" s="194">
        <v>25</v>
      </c>
      <c r="U53" s="194">
        <v>21</v>
      </c>
      <c r="V53" s="194">
        <v>26</v>
      </c>
      <c r="W53" s="194">
        <v>34</v>
      </c>
      <c r="X53" s="194">
        <v>24</v>
      </c>
      <c r="Y53" s="194">
        <v>54</v>
      </c>
      <c r="Z53" s="194">
        <v>48</v>
      </c>
      <c r="AA53" s="194">
        <v>47</v>
      </c>
      <c r="AB53" s="194">
        <v>55</v>
      </c>
      <c r="AC53" s="194">
        <v>48</v>
      </c>
      <c r="AD53" s="194">
        <v>43</v>
      </c>
      <c r="AE53" s="194">
        <v>42</v>
      </c>
      <c r="AF53" s="194">
        <v>55</v>
      </c>
      <c r="AG53" s="194">
        <v>52</v>
      </c>
      <c r="AH53" s="194">
        <v>55</v>
      </c>
      <c r="AI53" s="194">
        <v>46</v>
      </c>
      <c r="AJ53" s="194">
        <v>47</v>
      </c>
      <c r="AK53" s="194">
        <v>57</v>
      </c>
      <c r="AL53" s="194">
        <v>58</v>
      </c>
      <c r="AM53" s="194">
        <v>48</v>
      </c>
      <c r="AN53" s="194">
        <v>57</v>
      </c>
      <c r="AO53" s="194">
        <v>43</v>
      </c>
      <c r="AP53" s="194">
        <v>40</v>
      </c>
      <c r="AQ53" s="194">
        <v>57</v>
      </c>
      <c r="AR53" s="194">
        <v>66</v>
      </c>
      <c r="AS53" s="194">
        <v>41</v>
      </c>
      <c r="AT53" s="194">
        <v>50</v>
      </c>
      <c r="AU53" s="194">
        <v>63</v>
      </c>
      <c r="AV53" s="194">
        <v>50</v>
      </c>
      <c r="AW53" s="194">
        <v>54</v>
      </c>
      <c r="AX53" s="194">
        <v>55</v>
      </c>
      <c r="AY53" s="194">
        <v>56</v>
      </c>
      <c r="AZ53" s="194">
        <v>48</v>
      </c>
      <c r="BA53" s="194">
        <v>50</v>
      </c>
      <c r="BB53" s="194">
        <v>43</v>
      </c>
      <c r="BC53" s="194">
        <v>44</v>
      </c>
      <c r="BD53" s="194">
        <v>53</v>
      </c>
      <c r="BE53" s="194">
        <v>32</v>
      </c>
      <c r="BF53" s="194">
        <v>54</v>
      </c>
      <c r="BG53" s="194">
        <v>38</v>
      </c>
      <c r="BH53" s="194">
        <v>40</v>
      </c>
      <c r="BI53" s="194">
        <v>47</v>
      </c>
      <c r="BJ53" s="194">
        <v>45</v>
      </c>
      <c r="BK53" s="194">
        <v>26</v>
      </c>
      <c r="BL53" s="194">
        <v>36</v>
      </c>
      <c r="BM53" s="194">
        <v>37</v>
      </c>
      <c r="BN53" s="194">
        <v>26</v>
      </c>
      <c r="BO53" s="194">
        <v>25</v>
      </c>
      <c r="BP53" s="194">
        <v>24</v>
      </c>
      <c r="BQ53" s="194">
        <v>35</v>
      </c>
      <c r="BR53" s="194">
        <v>36</v>
      </c>
      <c r="BS53" s="194">
        <v>39</v>
      </c>
      <c r="BT53" s="194">
        <v>41</v>
      </c>
      <c r="BU53" s="194">
        <v>30</v>
      </c>
      <c r="BV53" s="194">
        <v>30</v>
      </c>
      <c r="BW53" s="194">
        <v>45</v>
      </c>
      <c r="BX53" s="194">
        <v>46</v>
      </c>
      <c r="BY53" s="194">
        <v>27</v>
      </c>
      <c r="BZ53" s="194">
        <v>32</v>
      </c>
      <c r="CA53" s="194">
        <v>30</v>
      </c>
      <c r="CB53" s="194">
        <v>33</v>
      </c>
      <c r="CC53" s="194">
        <v>29</v>
      </c>
      <c r="CD53" s="194">
        <v>41</v>
      </c>
      <c r="CE53" s="194">
        <v>26</v>
      </c>
      <c r="CF53" s="194">
        <v>18</v>
      </c>
      <c r="CG53" s="194">
        <v>29</v>
      </c>
      <c r="CH53" s="194">
        <v>26</v>
      </c>
      <c r="CI53" s="194">
        <v>26</v>
      </c>
      <c r="CJ53" s="194">
        <v>23</v>
      </c>
      <c r="CK53" s="194">
        <v>23</v>
      </c>
      <c r="CL53" s="194">
        <v>19</v>
      </c>
      <c r="CM53" s="194">
        <v>10</v>
      </c>
      <c r="CN53" s="194">
        <v>17</v>
      </c>
      <c r="CO53" s="194">
        <v>15</v>
      </c>
      <c r="CP53" s="194">
        <v>17</v>
      </c>
      <c r="CQ53" s="194">
        <v>7</v>
      </c>
      <c r="CR53" s="194">
        <v>7</v>
      </c>
      <c r="CS53" s="194">
        <v>9</v>
      </c>
      <c r="CT53" s="194">
        <v>6</v>
      </c>
      <c r="CU53" s="194">
        <v>4</v>
      </c>
      <c r="CV53" s="194">
        <v>4</v>
      </c>
      <c r="CW53" s="194">
        <v>3</v>
      </c>
      <c r="CX53" s="194">
        <v>2</v>
      </c>
      <c r="CY53" s="194">
        <v>1</v>
      </c>
      <c r="CZ53" s="194">
        <v>1</v>
      </c>
      <c r="DA53" s="194">
        <v>0</v>
      </c>
      <c r="DB53" s="194">
        <v>1</v>
      </c>
    </row>
    <row r="54" spans="1:106" s="26" customFormat="1" ht="21" customHeight="1">
      <c r="A54" s="183" t="s">
        <v>1045</v>
      </c>
      <c r="B54" s="190">
        <v>13</v>
      </c>
      <c r="C54" s="194">
        <v>24</v>
      </c>
      <c r="D54" s="194">
        <v>22</v>
      </c>
      <c r="E54" s="194">
        <v>22</v>
      </c>
      <c r="F54" s="194">
        <v>25</v>
      </c>
      <c r="G54" s="194">
        <v>17</v>
      </c>
      <c r="H54" s="194">
        <v>19</v>
      </c>
      <c r="I54" s="194">
        <v>20</v>
      </c>
      <c r="J54" s="194">
        <v>37</v>
      </c>
      <c r="K54" s="194">
        <v>24</v>
      </c>
      <c r="L54" s="194">
        <v>26</v>
      </c>
      <c r="M54" s="194">
        <v>28</v>
      </c>
      <c r="N54" s="194">
        <v>27</v>
      </c>
      <c r="O54" s="194">
        <v>23</v>
      </c>
      <c r="P54" s="194">
        <v>24</v>
      </c>
      <c r="Q54" s="194">
        <v>19</v>
      </c>
      <c r="R54" s="194">
        <v>28</v>
      </c>
      <c r="S54" s="194">
        <v>24</v>
      </c>
      <c r="T54" s="194">
        <v>38</v>
      </c>
      <c r="U54" s="194">
        <v>30</v>
      </c>
      <c r="V54" s="194">
        <v>32</v>
      </c>
      <c r="W54" s="194">
        <v>29</v>
      </c>
      <c r="X54" s="194">
        <v>38</v>
      </c>
      <c r="Y54" s="194">
        <v>46</v>
      </c>
      <c r="Z54" s="194">
        <v>42</v>
      </c>
      <c r="AA54" s="194">
        <v>38</v>
      </c>
      <c r="AB54" s="194">
        <v>50</v>
      </c>
      <c r="AC54" s="194">
        <v>60</v>
      </c>
      <c r="AD54" s="194">
        <v>63</v>
      </c>
      <c r="AE54" s="194">
        <v>44</v>
      </c>
      <c r="AF54" s="194">
        <v>57</v>
      </c>
      <c r="AG54" s="194">
        <v>58</v>
      </c>
      <c r="AH54" s="194">
        <v>51</v>
      </c>
      <c r="AI54" s="194">
        <v>56</v>
      </c>
      <c r="AJ54" s="194">
        <v>48</v>
      </c>
      <c r="AK54" s="194">
        <v>47</v>
      </c>
      <c r="AL54" s="194">
        <v>49</v>
      </c>
      <c r="AM54" s="194">
        <v>62</v>
      </c>
      <c r="AN54" s="194">
        <v>39</v>
      </c>
      <c r="AO54" s="194">
        <v>40</v>
      </c>
      <c r="AP54" s="194">
        <v>57</v>
      </c>
      <c r="AQ54" s="194">
        <v>57</v>
      </c>
      <c r="AR54" s="194">
        <v>52</v>
      </c>
      <c r="AS54" s="194">
        <v>47</v>
      </c>
      <c r="AT54" s="194">
        <v>51</v>
      </c>
      <c r="AU54" s="194">
        <v>57</v>
      </c>
      <c r="AV54" s="194">
        <v>60</v>
      </c>
      <c r="AW54" s="194">
        <v>57</v>
      </c>
      <c r="AX54" s="194">
        <v>62</v>
      </c>
      <c r="AY54" s="194">
        <v>49</v>
      </c>
      <c r="AZ54" s="194">
        <v>64</v>
      </c>
      <c r="BA54" s="194">
        <v>72</v>
      </c>
      <c r="BB54" s="194">
        <v>70</v>
      </c>
      <c r="BC54" s="194">
        <v>58</v>
      </c>
      <c r="BD54" s="194">
        <v>45</v>
      </c>
      <c r="BE54" s="194">
        <v>51</v>
      </c>
      <c r="BF54" s="194">
        <v>53</v>
      </c>
      <c r="BG54" s="194">
        <v>49</v>
      </c>
      <c r="BH54" s="194">
        <v>40</v>
      </c>
      <c r="BI54" s="194">
        <v>48</v>
      </c>
      <c r="BJ54" s="194">
        <v>42</v>
      </c>
      <c r="BK54" s="194">
        <v>30</v>
      </c>
      <c r="BL54" s="194">
        <v>36</v>
      </c>
      <c r="BM54" s="194">
        <v>39</v>
      </c>
      <c r="BN54" s="194">
        <v>30</v>
      </c>
      <c r="BO54" s="194">
        <v>29</v>
      </c>
      <c r="BP54" s="194">
        <v>35</v>
      </c>
      <c r="BQ54" s="194">
        <v>31</v>
      </c>
      <c r="BR54" s="194">
        <v>44</v>
      </c>
      <c r="BS54" s="194">
        <v>31</v>
      </c>
      <c r="BT54" s="194">
        <v>43</v>
      </c>
      <c r="BU54" s="194">
        <v>26</v>
      </c>
      <c r="BV54" s="194">
        <v>48</v>
      </c>
      <c r="BW54" s="194">
        <v>39</v>
      </c>
      <c r="BX54" s="194">
        <v>57</v>
      </c>
      <c r="BY54" s="194">
        <v>20</v>
      </c>
      <c r="BZ54" s="194">
        <v>30</v>
      </c>
      <c r="CA54" s="194">
        <v>33</v>
      </c>
      <c r="CB54" s="194">
        <v>24</v>
      </c>
      <c r="CC54" s="194">
        <v>43</v>
      </c>
      <c r="CD54" s="194">
        <v>32</v>
      </c>
      <c r="CE54" s="194">
        <v>25</v>
      </c>
      <c r="CF54" s="194">
        <v>15</v>
      </c>
      <c r="CG54" s="194">
        <v>20</v>
      </c>
      <c r="CH54" s="194">
        <v>29</v>
      </c>
      <c r="CI54" s="194">
        <v>21</v>
      </c>
      <c r="CJ54" s="194">
        <v>21</v>
      </c>
      <c r="CK54" s="194">
        <v>15</v>
      </c>
      <c r="CL54" s="194">
        <v>20</v>
      </c>
      <c r="CM54" s="194">
        <v>19</v>
      </c>
      <c r="CN54" s="194">
        <v>15</v>
      </c>
      <c r="CO54" s="194">
        <v>8</v>
      </c>
      <c r="CP54" s="194">
        <v>10</v>
      </c>
      <c r="CQ54" s="194">
        <v>4</v>
      </c>
      <c r="CR54" s="194">
        <v>8</v>
      </c>
      <c r="CS54" s="194">
        <v>4</v>
      </c>
      <c r="CT54" s="194">
        <v>0</v>
      </c>
      <c r="CU54" s="194">
        <v>5</v>
      </c>
      <c r="CV54" s="194">
        <v>1</v>
      </c>
      <c r="CW54" s="194">
        <v>0</v>
      </c>
      <c r="CX54" s="194">
        <v>0</v>
      </c>
      <c r="CY54" s="194">
        <v>1</v>
      </c>
      <c r="CZ54" s="194">
        <v>0</v>
      </c>
      <c r="DA54" s="194">
        <v>0</v>
      </c>
      <c r="DB54" s="194">
        <v>0</v>
      </c>
    </row>
    <row r="55" spans="1:106" s="180" customFormat="1" ht="21" customHeight="1">
      <c r="A55" s="184" t="s">
        <v>1041</v>
      </c>
      <c r="B55" s="191">
        <v>9</v>
      </c>
      <c r="C55" s="195">
        <v>16</v>
      </c>
      <c r="D55" s="195">
        <v>9</v>
      </c>
      <c r="E55" s="195">
        <v>11</v>
      </c>
      <c r="F55" s="195">
        <v>11</v>
      </c>
      <c r="G55" s="195">
        <v>13</v>
      </c>
      <c r="H55" s="195">
        <v>10</v>
      </c>
      <c r="I55" s="195">
        <v>6</v>
      </c>
      <c r="J55" s="195">
        <v>13</v>
      </c>
      <c r="K55" s="195">
        <v>11</v>
      </c>
      <c r="L55" s="195">
        <v>11</v>
      </c>
      <c r="M55" s="195">
        <v>14</v>
      </c>
      <c r="N55" s="195">
        <v>9</v>
      </c>
      <c r="O55" s="195">
        <v>10</v>
      </c>
      <c r="P55" s="195">
        <v>7</v>
      </c>
      <c r="Q55" s="195">
        <v>10</v>
      </c>
      <c r="R55" s="195">
        <v>8</v>
      </c>
      <c r="S55" s="195">
        <v>17</v>
      </c>
      <c r="T55" s="195">
        <v>11</v>
      </c>
      <c r="U55" s="195">
        <v>9</v>
      </c>
      <c r="V55" s="195">
        <v>15</v>
      </c>
      <c r="W55" s="195">
        <v>24</v>
      </c>
      <c r="X55" s="195">
        <v>33</v>
      </c>
      <c r="Y55" s="195">
        <v>25</v>
      </c>
      <c r="Z55" s="195">
        <v>43</v>
      </c>
      <c r="AA55" s="195">
        <v>40</v>
      </c>
      <c r="AB55" s="195">
        <v>38</v>
      </c>
      <c r="AC55" s="195">
        <v>46</v>
      </c>
      <c r="AD55" s="195">
        <v>46</v>
      </c>
      <c r="AE55" s="195">
        <v>34</v>
      </c>
      <c r="AF55" s="195">
        <v>48</v>
      </c>
      <c r="AG55" s="195">
        <v>31</v>
      </c>
      <c r="AH55" s="195">
        <v>34</v>
      </c>
      <c r="AI55" s="195">
        <v>33</v>
      </c>
      <c r="AJ55" s="195">
        <v>26</v>
      </c>
      <c r="AK55" s="195">
        <v>37</v>
      </c>
      <c r="AL55" s="195">
        <v>35</v>
      </c>
      <c r="AM55" s="195">
        <v>48</v>
      </c>
      <c r="AN55" s="195">
        <v>44</v>
      </c>
      <c r="AO55" s="195">
        <v>40</v>
      </c>
      <c r="AP55" s="195">
        <v>38</v>
      </c>
      <c r="AQ55" s="195">
        <v>36</v>
      </c>
      <c r="AR55" s="195">
        <v>28</v>
      </c>
      <c r="AS55" s="195">
        <v>43</v>
      </c>
      <c r="AT55" s="195">
        <v>38</v>
      </c>
      <c r="AU55" s="195">
        <v>40</v>
      </c>
      <c r="AV55" s="195">
        <v>35</v>
      </c>
      <c r="AW55" s="195">
        <v>41</v>
      </c>
      <c r="AX55" s="195">
        <v>34</v>
      </c>
      <c r="AY55" s="195">
        <v>47</v>
      </c>
      <c r="AZ55" s="195">
        <v>40</v>
      </c>
      <c r="BA55" s="195">
        <v>33</v>
      </c>
      <c r="BB55" s="195">
        <v>30</v>
      </c>
      <c r="BC55" s="195">
        <v>40</v>
      </c>
      <c r="BD55" s="195">
        <v>36</v>
      </c>
      <c r="BE55" s="195">
        <v>24</v>
      </c>
      <c r="BF55" s="195">
        <v>33</v>
      </c>
      <c r="BG55" s="195">
        <v>41</v>
      </c>
      <c r="BH55" s="195">
        <v>33</v>
      </c>
      <c r="BI55" s="195">
        <v>28</v>
      </c>
      <c r="BJ55" s="195">
        <v>26</v>
      </c>
      <c r="BK55" s="195">
        <v>22</v>
      </c>
      <c r="BL55" s="195">
        <v>26</v>
      </c>
      <c r="BM55" s="195">
        <v>25</v>
      </c>
      <c r="BN55" s="195">
        <v>16</v>
      </c>
      <c r="BO55" s="195">
        <v>24</v>
      </c>
      <c r="BP55" s="195">
        <v>13</v>
      </c>
      <c r="BQ55" s="195">
        <v>26</v>
      </c>
      <c r="BR55" s="195">
        <v>17</v>
      </c>
      <c r="BS55" s="195">
        <v>26</v>
      </c>
      <c r="BT55" s="195">
        <v>21</v>
      </c>
      <c r="BU55" s="195">
        <v>22</v>
      </c>
      <c r="BV55" s="195">
        <v>26</v>
      </c>
      <c r="BW55" s="195">
        <v>34</v>
      </c>
      <c r="BX55" s="195">
        <v>32</v>
      </c>
      <c r="BY55" s="195">
        <v>23</v>
      </c>
      <c r="BZ55" s="195">
        <v>17</v>
      </c>
      <c r="CA55" s="195">
        <v>23</v>
      </c>
      <c r="CB55" s="195">
        <v>43</v>
      </c>
      <c r="CC55" s="195">
        <v>20</v>
      </c>
      <c r="CD55" s="195">
        <v>22</v>
      </c>
      <c r="CE55" s="195">
        <v>20</v>
      </c>
      <c r="CF55" s="195">
        <v>17</v>
      </c>
      <c r="CG55" s="195">
        <v>18</v>
      </c>
      <c r="CH55" s="195">
        <v>18</v>
      </c>
      <c r="CI55" s="195">
        <v>16</v>
      </c>
      <c r="CJ55" s="195">
        <v>18</v>
      </c>
      <c r="CK55" s="195">
        <v>11</v>
      </c>
      <c r="CL55" s="195">
        <v>8</v>
      </c>
      <c r="CM55" s="195">
        <v>9</v>
      </c>
      <c r="CN55" s="195">
        <v>14</v>
      </c>
      <c r="CO55" s="195">
        <v>8</v>
      </c>
      <c r="CP55" s="195">
        <v>5</v>
      </c>
      <c r="CQ55" s="195">
        <v>6</v>
      </c>
      <c r="CR55" s="195">
        <v>1</v>
      </c>
      <c r="CS55" s="195">
        <v>1</v>
      </c>
      <c r="CT55" s="195">
        <v>3</v>
      </c>
      <c r="CU55" s="195">
        <v>2</v>
      </c>
      <c r="CV55" s="195">
        <v>2</v>
      </c>
      <c r="CW55" s="195">
        <v>3</v>
      </c>
      <c r="CX55" s="195">
        <v>1</v>
      </c>
      <c r="CY55" s="195">
        <v>0</v>
      </c>
      <c r="CZ55" s="195">
        <v>0</v>
      </c>
      <c r="DA55" s="195">
        <v>0</v>
      </c>
      <c r="DB55" s="195">
        <v>0</v>
      </c>
    </row>
    <row r="56" spans="1:106" s="26" customFormat="1" ht="21" customHeight="1">
      <c r="A56" s="183" t="s">
        <v>540</v>
      </c>
      <c r="B56" s="190">
        <v>25</v>
      </c>
      <c r="C56" s="194">
        <v>24</v>
      </c>
      <c r="D56" s="194">
        <v>28</v>
      </c>
      <c r="E56" s="194">
        <v>26</v>
      </c>
      <c r="F56" s="194">
        <v>19</v>
      </c>
      <c r="G56" s="194">
        <v>24</v>
      </c>
      <c r="H56" s="194">
        <v>21</v>
      </c>
      <c r="I56" s="194">
        <v>17</v>
      </c>
      <c r="J56" s="194">
        <v>23</v>
      </c>
      <c r="K56" s="194">
        <v>20</v>
      </c>
      <c r="L56" s="194">
        <v>21</v>
      </c>
      <c r="M56" s="194">
        <v>21</v>
      </c>
      <c r="N56" s="194">
        <v>23</v>
      </c>
      <c r="O56" s="194">
        <v>27</v>
      </c>
      <c r="P56" s="194">
        <v>24</v>
      </c>
      <c r="Q56" s="194">
        <v>20</v>
      </c>
      <c r="R56" s="194">
        <v>14</v>
      </c>
      <c r="S56" s="194">
        <v>21</v>
      </c>
      <c r="T56" s="194">
        <v>12</v>
      </c>
      <c r="U56" s="194">
        <v>28</v>
      </c>
      <c r="V56" s="194">
        <v>21</v>
      </c>
      <c r="W56" s="194">
        <v>21</v>
      </c>
      <c r="X56" s="194">
        <v>30</v>
      </c>
      <c r="Y56" s="194">
        <v>34</v>
      </c>
      <c r="Z56" s="194">
        <v>53</v>
      </c>
      <c r="AA56" s="194">
        <v>43</v>
      </c>
      <c r="AB56" s="194">
        <v>40</v>
      </c>
      <c r="AC56" s="194">
        <v>52</v>
      </c>
      <c r="AD56" s="194">
        <v>44</v>
      </c>
      <c r="AE56" s="194">
        <v>47</v>
      </c>
      <c r="AF56" s="194">
        <v>48</v>
      </c>
      <c r="AG56" s="194">
        <v>46</v>
      </c>
      <c r="AH56" s="194">
        <v>53</v>
      </c>
      <c r="AI56" s="194">
        <v>54</v>
      </c>
      <c r="AJ56" s="194">
        <v>40</v>
      </c>
      <c r="AK56" s="194">
        <v>44</v>
      </c>
      <c r="AL56" s="194">
        <v>51</v>
      </c>
      <c r="AM56" s="194">
        <v>39</v>
      </c>
      <c r="AN56" s="194">
        <v>55</v>
      </c>
      <c r="AO56" s="194">
        <v>50</v>
      </c>
      <c r="AP56" s="194">
        <v>50</v>
      </c>
      <c r="AQ56" s="194">
        <v>54</v>
      </c>
      <c r="AR56" s="194">
        <v>55</v>
      </c>
      <c r="AS56" s="194">
        <v>48</v>
      </c>
      <c r="AT56" s="194">
        <v>42</v>
      </c>
      <c r="AU56" s="194">
        <v>57</v>
      </c>
      <c r="AV56" s="194">
        <v>52</v>
      </c>
      <c r="AW56" s="194">
        <v>45</v>
      </c>
      <c r="AX56" s="194">
        <v>43</v>
      </c>
      <c r="AY56" s="194">
        <v>63</v>
      </c>
      <c r="AZ56" s="194">
        <v>49</v>
      </c>
      <c r="BA56" s="194">
        <v>47</v>
      </c>
      <c r="BB56" s="194">
        <v>36</v>
      </c>
      <c r="BC56" s="194">
        <v>35</v>
      </c>
      <c r="BD56" s="194">
        <v>47</v>
      </c>
      <c r="BE56" s="194">
        <v>32</v>
      </c>
      <c r="BF56" s="194">
        <v>47</v>
      </c>
      <c r="BG56" s="194">
        <v>40</v>
      </c>
      <c r="BH56" s="194">
        <v>42</v>
      </c>
      <c r="BI56" s="194">
        <v>31</v>
      </c>
      <c r="BJ56" s="194">
        <v>40</v>
      </c>
      <c r="BK56" s="194">
        <v>47</v>
      </c>
      <c r="BL56" s="194">
        <v>33</v>
      </c>
      <c r="BM56" s="194">
        <v>39</v>
      </c>
      <c r="BN56" s="194">
        <v>25</v>
      </c>
      <c r="BO56" s="194">
        <v>32</v>
      </c>
      <c r="BP56" s="194">
        <v>29</v>
      </c>
      <c r="BQ56" s="194">
        <v>31</v>
      </c>
      <c r="BR56" s="194">
        <v>23</v>
      </c>
      <c r="BS56" s="194">
        <v>36</v>
      </c>
      <c r="BT56" s="194">
        <v>36</v>
      </c>
      <c r="BU56" s="194">
        <v>38</v>
      </c>
      <c r="BV56" s="194">
        <v>53</v>
      </c>
      <c r="BW56" s="194">
        <v>44</v>
      </c>
      <c r="BX56" s="194">
        <v>44</v>
      </c>
      <c r="BY56" s="194">
        <v>25</v>
      </c>
      <c r="BZ56" s="194">
        <v>29</v>
      </c>
      <c r="CA56" s="194">
        <v>53</v>
      </c>
      <c r="CB56" s="194">
        <v>31</v>
      </c>
      <c r="CC56" s="194">
        <v>37</v>
      </c>
      <c r="CD56" s="194">
        <v>36</v>
      </c>
      <c r="CE56" s="194">
        <v>18</v>
      </c>
      <c r="CF56" s="194">
        <v>27</v>
      </c>
      <c r="CG56" s="194">
        <v>21</v>
      </c>
      <c r="CH56" s="194">
        <v>16</v>
      </c>
      <c r="CI56" s="194">
        <v>17</v>
      </c>
      <c r="CJ56" s="194">
        <v>16</v>
      </c>
      <c r="CK56" s="194">
        <v>17</v>
      </c>
      <c r="CL56" s="194">
        <v>23</v>
      </c>
      <c r="CM56" s="194">
        <v>15</v>
      </c>
      <c r="CN56" s="194">
        <v>10</v>
      </c>
      <c r="CO56" s="194">
        <v>16</v>
      </c>
      <c r="CP56" s="194">
        <v>11</v>
      </c>
      <c r="CQ56" s="194">
        <v>5</v>
      </c>
      <c r="CR56" s="194">
        <v>7</v>
      </c>
      <c r="CS56" s="194">
        <v>7</v>
      </c>
      <c r="CT56" s="194">
        <v>5</v>
      </c>
      <c r="CU56" s="194">
        <v>4</v>
      </c>
      <c r="CV56" s="194">
        <v>2</v>
      </c>
      <c r="CW56" s="194">
        <v>2</v>
      </c>
      <c r="CX56" s="194">
        <v>1</v>
      </c>
      <c r="CY56" s="194">
        <v>0</v>
      </c>
      <c r="CZ56" s="194">
        <v>0</v>
      </c>
      <c r="DA56" s="194">
        <v>0</v>
      </c>
      <c r="DB56" s="194">
        <v>1</v>
      </c>
    </row>
    <row r="57" spans="1:106" s="26" customFormat="1" ht="21" customHeight="1">
      <c r="A57" s="183" t="s">
        <v>1033</v>
      </c>
      <c r="B57" s="190">
        <v>11</v>
      </c>
      <c r="C57" s="194">
        <v>11</v>
      </c>
      <c r="D57" s="194">
        <v>11</v>
      </c>
      <c r="E57" s="194">
        <v>13</v>
      </c>
      <c r="F57" s="194">
        <v>17</v>
      </c>
      <c r="G57" s="194">
        <v>10</v>
      </c>
      <c r="H57" s="194">
        <v>16</v>
      </c>
      <c r="I57" s="194">
        <v>13</v>
      </c>
      <c r="J57" s="194">
        <v>15</v>
      </c>
      <c r="K57" s="194">
        <v>18</v>
      </c>
      <c r="L57" s="194">
        <v>19</v>
      </c>
      <c r="M57" s="194">
        <v>7</v>
      </c>
      <c r="N57" s="194">
        <v>13</v>
      </c>
      <c r="O57" s="194">
        <v>20</v>
      </c>
      <c r="P57" s="194">
        <v>7</v>
      </c>
      <c r="Q57" s="194">
        <v>10</v>
      </c>
      <c r="R57" s="194">
        <v>12</v>
      </c>
      <c r="S57" s="194">
        <v>11</v>
      </c>
      <c r="T57" s="194">
        <v>12</v>
      </c>
      <c r="U57" s="194">
        <v>14</v>
      </c>
      <c r="V57" s="194">
        <v>21</v>
      </c>
      <c r="W57" s="194">
        <v>26</v>
      </c>
      <c r="X57" s="194">
        <v>35</v>
      </c>
      <c r="Y57" s="194">
        <v>38</v>
      </c>
      <c r="Z57" s="194">
        <v>53</v>
      </c>
      <c r="AA57" s="194">
        <v>59</v>
      </c>
      <c r="AB57" s="194">
        <v>59</v>
      </c>
      <c r="AC57" s="194">
        <v>51</v>
      </c>
      <c r="AD57" s="194">
        <v>49</v>
      </c>
      <c r="AE57" s="194">
        <v>43</v>
      </c>
      <c r="AF57" s="194">
        <v>50</v>
      </c>
      <c r="AG57" s="194">
        <v>44</v>
      </c>
      <c r="AH57" s="194">
        <v>31</v>
      </c>
      <c r="AI57" s="194">
        <v>38</v>
      </c>
      <c r="AJ57" s="194">
        <v>32</v>
      </c>
      <c r="AK57" s="194">
        <v>44</v>
      </c>
      <c r="AL57" s="194">
        <v>37</v>
      </c>
      <c r="AM57" s="194">
        <v>34</v>
      </c>
      <c r="AN57" s="194">
        <v>35</v>
      </c>
      <c r="AO57" s="194">
        <v>37</v>
      </c>
      <c r="AP57" s="194">
        <v>33</v>
      </c>
      <c r="AQ57" s="194">
        <v>35</v>
      </c>
      <c r="AR57" s="194">
        <v>39</v>
      </c>
      <c r="AS57" s="194">
        <v>37</v>
      </c>
      <c r="AT57" s="194">
        <v>38</v>
      </c>
      <c r="AU57" s="194">
        <v>37</v>
      </c>
      <c r="AV57" s="194">
        <v>39</v>
      </c>
      <c r="AW57" s="194">
        <v>24</v>
      </c>
      <c r="AX57" s="194">
        <v>38</v>
      </c>
      <c r="AY57" s="194">
        <v>44</v>
      </c>
      <c r="AZ57" s="194">
        <v>28</v>
      </c>
      <c r="BA57" s="194">
        <v>30</v>
      </c>
      <c r="BB57" s="194">
        <v>37</v>
      </c>
      <c r="BC57" s="194">
        <v>42</v>
      </c>
      <c r="BD57" s="194">
        <v>28</v>
      </c>
      <c r="BE57" s="194">
        <v>16</v>
      </c>
      <c r="BF57" s="194">
        <v>18</v>
      </c>
      <c r="BG57" s="194">
        <v>30</v>
      </c>
      <c r="BH57" s="194">
        <v>33</v>
      </c>
      <c r="BI57" s="194">
        <v>28</v>
      </c>
      <c r="BJ57" s="194">
        <v>25</v>
      </c>
      <c r="BK57" s="194">
        <v>30</v>
      </c>
      <c r="BL57" s="194">
        <v>27</v>
      </c>
      <c r="BM57" s="194">
        <v>29</v>
      </c>
      <c r="BN57" s="194">
        <v>23</v>
      </c>
      <c r="BO57" s="194">
        <v>19</v>
      </c>
      <c r="BP57" s="194">
        <v>26</v>
      </c>
      <c r="BQ57" s="194">
        <v>15</v>
      </c>
      <c r="BR57" s="194">
        <v>21</v>
      </c>
      <c r="BS57" s="194">
        <v>29</v>
      </c>
      <c r="BT57" s="194">
        <v>35</v>
      </c>
      <c r="BU57" s="194">
        <v>30</v>
      </c>
      <c r="BV57" s="194">
        <v>32</v>
      </c>
      <c r="BW57" s="194">
        <v>34</v>
      </c>
      <c r="BX57" s="194">
        <v>35</v>
      </c>
      <c r="BY57" s="194">
        <v>15</v>
      </c>
      <c r="BZ57" s="194">
        <v>25</v>
      </c>
      <c r="CA57" s="194">
        <v>17</v>
      </c>
      <c r="CB57" s="194">
        <v>18</v>
      </c>
      <c r="CC57" s="194">
        <v>29</v>
      </c>
      <c r="CD57" s="194">
        <v>28</v>
      </c>
      <c r="CE57" s="194">
        <v>21</v>
      </c>
      <c r="CF57" s="194">
        <v>25</v>
      </c>
      <c r="CG57" s="194">
        <v>13</v>
      </c>
      <c r="CH57" s="194">
        <v>18</v>
      </c>
      <c r="CI57" s="194">
        <v>19</v>
      </c>
      <c r="CJ57" s="194">
        <v>20</v>
      </c>
      <c r="CK57" s="194">
        <v>19</v>
      </c>
      <c r="CL57" s="194">
        <v>22</v>
      </c>
      <c r="CM57" s="194">
        <v>10</v>
      </c>
      <c r="CN57" s="194">
        <v>13</v>
      </c>
      <c r="CO57" s="194">
        <v>7</v>
      </c>
      <c r="CP57" s="194">
        <v>4</v>
      </c>
      <c r="CQ57" s="194">
        <v>7</v>
      </c>
      <c r="CR57" s="194">
        <v>4</v>
      </c>
      <c r="CS57" s="194">
        <v>6</v>
      </c>
      <c r="CT57" s="194">
        <v>9</v>
      </c>
      <c r="CU57" s="194">
        <v>5</v>
      </c>
      <c r="CV57" s="194">
        <v>2</v>
      </c>
      <c r="CW57" s="194">
        <v>1</v>
      </c>
      <c r="CX57" s="194">
        <v>0</v>
      </c>
      <c r="CY57" s="194">
        <v>0</v>
      </c>
      <c r="CZ57" s="194">
        <v>1</v>
      </c>
      <c r="DA57" s="194">
        <v>0</v>
      </c>
      <c r="DB57" s="194">
        <v>0</v>
      </c>
    </row>
    <row r="58" spans="1:106" s="26" customFormat="1" ht="21" customHeight="1">
      <c r="A58" s="183" t="s">
        <v>1031</v>
      </c>
      <c r="B58" s="190">
        <v>71</v>
      </c>
      <c r="C58" s="194">
        <v>90</v>
      </c>
      <c r="D58" s="194">
        <v>87</v>
      </c>
      <c r="E58" s="194">
        <v>86</v>
      </c>
      <c r="F58" s="194">
        <v>65</v>
      </c>
      <c r="G58" s="194">
        <v>57</v>
      </c>
      <c r="H58" s="194">
        <v>51</v>
      </c>
      <c r="I58" s="194">
        <v>29</v>
      </c>
      <c r="J58" s="194">
        <v>35</v>
      </c>
      <c r="K58" s="194">
        <v>40</v>
      </c>
      <c r="L58" s="194">
        <v>36</v>
      </c>
      <c r="M58" s="194">
        <v>18</v>
      </c>
      <c r="N58" s="194">
        <v>20</v>
      </c>
      <c r="O58" s="194">
        <v>16</v>
      </c>
      <c r="P58" s="194">
        <v>18</v>
      </c>
      <c r="Q58" s="194">
        <v>23</v>
      </c>
      <c r="R58" s="194">
        <v>15</v>
      </c>
      <c r="S58" s="194">
        <v>16</v>
      </c>
      <c r="T58" s="194">
        <v>15</v>
      </c>
      <c r="U58" s="194">
        <v>22</v>
      </c>
      <c r="V58" s="194">
        <v>7</v>
      </c>
      <c r="W58" s="194">
        <v>26</v>
      </c>
      <c r="X58" s="194">
        <v>24</v>
      </c>
      <c r="Y58" s="194">
        <v>33</v>
      </c>
      <c r="Z58" s="194">
        <v>46</v>
      </c>
      <c r="AA58" s="194">
        <v>54</v>
      </c>
      <c r="AB58" s="194">
        <v>48</v>
      </c>
      <c r="AC58" s="194">
        <v>46</v>
      </c>
      <c r="AD58" s="194">
        <v>71</v>
      </c>
      <c r="AE58" s="194">
        <v>62</v>
      </c>
      <c r="AF58" s="194">
        <v>70</v>
      </c>
      <c r="AG58" s="194">
        <v>72</v>
      </c>
      <c r="AH58" s="194">
        <v>82</v>
      </c>
      <c r="AI58" s="194">
        <v>86</v>
      </c>
      <c r="AJ58" s="194">
        <v>86</v>
      </c>
      <c r="AK58" s="194">
        <v>107</v>
      </c>
      <c r="AL58" s="194">
        <v>84</v>
      </c>
      <c r="AM58" s="194">
        <v>96</v>
      </c>
      <c r="AN58" s="194">
        <v>84</v>
      </c>
      <c r="AO58" s="194">
        <v>83</v>
      </c>
      <c r="AP58" s="194">
        <v>80</v>
      </c>
      <c r="AQ58" s="194">
        <v>69</v>
      </c>
      <c r="AR58" s="194">
        <v>85</v>
      </c>
      <c r="AS58" s="194">
        <v>57</v>
      </c>
      <c r="AT58" s="194">
        <v>51</v>
      </c>
      <c r="AU58" s="194">
        <v>50</v>
      </c>
      <c r="AV58" s="194">
        <v>51</v>
      </c>
      <c r="AW58" s="194">
        <v>49</v>
      </c>
      <c r="AX58" s="194">
        <v>32</v>
      </c>
      <c r="AY58" s="194">
        <v>46</v>
      </c>
      <c r="AZ58" s="194">
        <v>26</v>
      </c>
      <c r="BA58" s="194">
        <v>31</v>
      </c>
      <c r="BB58" s="194">
        <v>42</v>
      </c>
      <c r="BC58" s="194">
        <v>22</v>
      </c>
      <c r="BD58" s="194">
        <v>28</v>
      </c>
      <c r="BE58" s="194">
        <v>27</v>
      </c>
      <c r="BF58" s="194">
        <v>24</v>
      </c>
      <c r="BG58" s="194">
        <v>29</v>
      </c>
      <c r="BH58" s="194">
        <v>32</v>
      </c>
      <c r="BI58" s="194">
        <v>17</v>
      </c>
      <c r="BJ58" s="194">
        <v>37</v>
      </c>
      <c r="BK58" s="194">
        <v>19</v>
      </c>
      <c r="BL58" s="194">
        <v>19</v>
      </c>
      <c r="BM58" s="194">
        <v>22</v>
      </c>
      <c r="BN58" s="194">
        <v>17</v>
      </c>
      <c r="BO58" s="194">
        <v>16</v>
      </c>
      <c r="BP58" s="194">
        <v>17</v>
      </c>
      <c r="BQ58" s="194">
        <v>18</v>
      </c>
      <c r="BR58" s="194">
        <v>24</v>
      </c>
      <c r="BS58" s="194">
        <v>23</v>
      </c>
      <c r="BT58" s="194">
        <v>24</v>
      </c>
      <c r="BU58" s="194">
        <v>18</v>
      </c>
      <c r="BV58" s="194">
        <v>16</v>
      </c>
      <c r="BW58" s="194">
        <v>37</v>
      </c>
      <c r="BX58" s="194">
        <v>28</v>
      </c>
      <c r="BY58" s="194">
        <v>21</v>
      </c>
      <c r="BZ58" s="194">
        <v>29</v>
      </c>
      <c r="CA58" s="194">
        <v>20</v>
      </c>
      <c r="CB58" s="194">
        <v>26</v>
      </c>
      <c r="CC58" s="194">
        <v>14</v>
      </c>
      <c r="CD58" s="194">
        <v>24</v>
      </c>
      <c r="CE58" s="194">
        <v>29</v>
      </c>
      <c r="CF58" s="194">
        <v>27</v>
      </c>
      <c r="CG58" s="194">
        <v>25</v>
      </c>
      <c r="CH58" s="194">
        <v>16</v>
      </c>
      <c r="CI58" s="194">
        <v>26</v>
      </c>
      <c r="CJ58" s="194">
        <v>25</v>
      </c>
      <c r="CK58" s="194">
        <v>16</v>
      </c>
      <c r="CL58" s="194">
        <v>19</v>
      </c>
      <c r="CM58" s="194">
        <v>16</v>
      </c>
      <c r="CN58" s="194">
        <v>13</v>
      </c>
      <c r="CO58" s="194">
        <v>20</v>
      </c>
      <c r="CP58" s="194">
        <v>20</v>
      </c>
      <c r="CQ58" s="194">
        <v>9</v>
      </c>
      <c r="CR58" s="194">
        <v>17</v>
      </c>
      <c r="CS58" s="194">
        <v>5</v>
      </c>
      <c r="CT58" s="194">
        <v>5</v>
      </c>
      <c r="CU58" s="194">
        <v>4</v>
      </c>
      <c r="CV58" s="194">
        <v>4</v>
      </c>
      <c r="CW58" s="194">
        <v>4</v>
      </c>
      <c r="CX58" s="194">
        <v>2</v>
      </c>
      <c r="CY58" s="194">
        <v>0</v>
      </c>
      <c r="CZ58" s="194">
        <v>2</v>
      </c>
      <c r="DA58" s="194">
        <v>0</v>
      </c>
      <c r="DB58" s="194">
        <v>3</v>
      </c>
    </row>
    <row r="59" spans="1:106" s="180" customFormat="1" ht="21" customHeight="1">
      <c r="A59" s="184" t="s">
        <v>168</v>
      </c>
      <c r="B59" s="191">
        <v>20</v>
      </c>
      <c r="C59" s="195">
        <v>19</v>
      </c>
      <c r="D59" s="195">
        <v>25</v>
      </c>
      <c r="E59" s="195">
        <v>33</v>
      </c>
      <c r="F59" s="195">
        <v>17</v>
      </c>
      <c r="G59" s="195">
        <v>27</v>
      </c>
      <c r="H59" s="195">
        <v>34</v>
      </c>
      <c r="I59" s="195">
        <v>23</v>
      </c>
      <c r="J59" s="195">
        <v>28</v>
      </c>
      <c r="K59" s="195">
        <v>35</v>
      </c>
      <c r="L59" s="195">
        <v>33</v>
      </c>
      <c r="M59" s="195">
        <v>28</v>
      </c>
      <c r="N59" s="195">
        <v>34</v>
      </c>
      <c r="O59" s="195">
        <v>31</v>
      </c>
      <c r="P59" s="195">
        <v>32</v>
      </c>
      <c r="Q59" s="195">
        <v>32</v>
      </c>
      <c r="R59" s="195">
        <v>21</v>
      </c>
      <c r="S59" s="195">
        <v>33</v>
      </c>
      <c r="T59" s="195">
        <v>18</v>
      </c>
      <c r="U59" s="195">
        <v>42</v>
      </c>
      <c r="V59" s="195">
        <v>52</v>
      </c>
      <c r="W59" s="195">
        <v>65</v>
      </c>
      <c r="X59" s="195">
        <v>80</v>
      </c>
      <c r="Y59" s="195">
        <v>91</v>
      </c>
      <c r="Z59" s="195">
        <v>73</v>
      </c>
      <c r="AA59" s="195">
        <v>70</v>
      </c>
      <c r="AB59" s="195">
        <v>77</v>
      </c>
      <c r="AC59" s="195">
        <v>84</v>
      </c>
      <c r="AD59" s="195">
        <v>78</v>
      </c>
      <c r="AE59" s="195">
        <v>66</v>
      </c>
      <c r="AF59" s="195">
        <v>66</v>
      </c>
      <c r="AG59" s="195">
        <v>50</v>
      </c>
      <c r="AH59" s="195">
        <v>71</v>
      </c>
      <c r="AI59" s="195">
        <v>65</v>
      </c>
      <c r="AJ59" s="195">
        <v>66</v>
      </c>
      <c r="AK59" s="195">
        <v>45</v>
      </c>
      <c r="AL59" s="195">
        <v>68</v>
      </c>
      <c r="AM59" s="195">
        <v>70</v>
      </c>
      <c r="AN59" s="195">
        <v>70</v>
      </c>
      <c r="AO59" s="195">
        <v>64</v>
      </c>
      <c r="AP59" s="195">
        <v>59</v>
      </c>
      <c r="AQ59" s="195">
        <v>59</v>
      </c>
      <c r="AR59" s="195">
        <v>49</v>
      </c>
      <c r="AS59" s="195">
        <v>65</v>
      </c>
      <c r="AT59" s="195">
        <v>69</v>
      </c>
      <c r="AU59" s="195">
        <v>65</v>
      </c>
      <c r="AV59" s="195">
        <v>72</v>
      </c>
      <c r="AW59" s="195">
        <v>72</v>
      </c>
      <c r="AX59" s="195">
        <v>76</v>
      </c>
      <c r="AY59" s="195">
        <v>64</v>
      </c>
      <c r="AZ59" s="195">
        <v>64</v>
      </c>
      <c r="BA59" s="195">
        <v>65</v>
      </c>
      <c r="BB59" s="195">
        <v>71</v>
      </c>
      <c r="BC59" s="195">
        <v>56</v>
      </c>
      <c r="BD59" s="195">
        <v>75</v>
      </c>
      <c r="BE59" s="195">
        <v>44</v>
      </c>
      <c r="BF59" s="195">
        <v>71</v>
      </c>
      <c r="BG59" s="195">
        <v>66</v>
      </c>
      <c r="BH59" s="195">
        <v>53</v>
      </c>
      <c r="BI59" s="195">
        <v>50</v>
      </c>
      <c r="BJ59" s="195">
        <v>43</v>
      </c>
      <c r="BK59" s="195">
        <v>40</v>
      </c>
      <c r="BL59" s="195">
        <v>50</v>
      </c>
      <c r="BM59" s="195">
        <v>45</v>
      </c>
      <c r="BN59" s="195">
        <v>35</v>
      </c>
      <c r="BO59" s="195">
        <v>47</v>
      </c>
      <c r="BP59" s="195">
        <v>50</v>
      </c>
      <c r="BQ59" s="195">
        <v>37</v>
      </c>
      <c r="BR59" s="195">
        <v>31</v>
      </c>
      <c r="BS59" s="195">
        <v>38</v>
      </c>
      <c r="BT59" s="195">
        <v>38</v>
      </c>
      <c r="BU59" s="195">
        <v>36</v>
      </c>
      <c r="BV59" s="195">
        <v>63</v>
      </c>
      <c r="BW59" s="195">
        <v>44</v>
      </c>
      <c r="BX59" s="195">
        <v>48</v>
      </c>
      <c r="BY59" s="195">
        <v>38</v>
      </c>
      <c r="BZ59" s="195">
        <v>37</v>
      </c>
      <c r="CA59" s="195">
        <v>36</v>
      </c>
      <c r="CB59" s="195">
        <v>36</v>
      </c>
      <c r="CC59" s="195">
        <v>41</v>
      </c>
      <c r="CD59" s="195">
        <v>46</v>
      </c>
      <c r="CE59" s="195">
        <v>29</v>
      </c>
      <c r="CF59" s="195">
        <v>24</v>
      </c>
      <c r="CG59" s="195">
        <v>32</v>
      </c>
      <c r="CH59" s="195">
        <v>28</v>
      </c>
      <c r="CI59" s="195">
        <v>31</v>
      </c>
      <c r="CJ59" s="195">
        <v>32</v>
      </c>
      <c r="CK59" s="195">
        <v>20</v>
      </c>
      <c r="CL59" s="195">
        <v>11</v>
      </c>
      <c r="CM59" s="195">
        <v>19</v>
      </c>
      <c r="CN59" s="195">
        <v>15</v>
      </c>
      <c r="CO59" s="195">
        <v>15</v>
      </c>
      <c r="CP59" s="195">
        <v>11</v>
      </c>
      <c r="CQ59" s="195">
        <v>6</v>
      </c>
      <c r="CR59" s="195">
        <v>12</v>
      </c>
      <c r="CS59" s="195">
        <v>3</v>
      </c>
      <c r="CT59" s="195">
        <v>7</v>
      </c>
      <c r="CU59" s="195">
        <v>3</v>
      </c>
      <c r="CV59" s="195">
        <v>5</v>
      </c>
      <c r="CW59" s="195">
        <v>3</v>
      </c>
      <c r="CX59" s="195">
        <v>3</v>
      </c>
      <c r="CY59" s="195">
        <v>2</v>
      </c>
      <c r="CZ59" s="195">
        <v>0</v>
      </c>
      <c r="DA59" s="195">
        <v>0</v>
      </c>
      <c r="DB59" s="195">
        <v>0</v>
      </c>
    </row>
    <row r="60" spans="1:106" s="26" customFormat="1" ht="21" customHeight="1">
      <c r="A60" s="183" t="s">
        <v>1027</v>
      </c>
      <c r="B60" s="190">
        <v>9</v>
      </c>
      <c r="C60" s="194">
        <v>12</v>
      </c>
      <c r="D60" s="194">
        <v>14</v>
      </c>
      <c r="E60" s="194">
        <v>11</v>
      </c>
      <c r="F60" s="194">
        <v>14</v>
      </c>
      <c r="G60" s="194">
        <v>10</v>
      </c>
      <c r="H60" s="194">
        <v>16</v>
      </c>
      <c r="I60" s="194">
        <v>14</v>
      </c>
      <c r="J60" s="194">
        <v>15</v>
      </c>
      <c r="K60" s="194">
        <v>10</v>
      </c>
      <c r="L60" s="194">
        <v>20</v>
      </c>
      <c r="M60" s="194">
        <v>18</v>
      </c>
      <c r="N60" s="194">
        <v>14</v>
      </c>
      <c r="O60" s="194">
        <v>16</v>
      </c>
      <c r="P60" s="194">
        <v>16</v>
      </c>
      <c r="Q60" s="194">
        <v>16</v>
      </c>
      <c r="R60" s="194">
        <v>13</v>
      </c>
      <c r="S60" s="194">
        <v>15</v>
      </c>
      <c r="T60" s="194">
        <v>16</v>
      </c>
      <c r="U60" s="194">
        <v>31</v>
      </c>
      <c r="V60" s="194">
        <v>18</v>
      </c>
      <c r="W60" s="194">
        <v>28</v>
      </c>
      <c r="X60" s="194">
        <v>33</v>
      </c>
      <c r="Y60" s="194">
        <v>47</v>
      </c>
      <c r="Z60" s="194">
        <v>45</v>
      </c>
      <c r="AA60" s="194">
        <v>40</v>
      </c>
      <c r="AB60" s="194">
        <v>33</v>
      </c>
      <c r="AC60" s="194">
        <v>29</v>
      </c>
      <c r="AD60" s="194">
        <v>32</v>
      </c>
      <c r="AE60" s="194">
        <v>27</v>
      </c>
      <c r="AF60" s="194">
        <v>33</v>
      </c>
      <c r="AG60" s="194">
        <v>31</v>
      </c>
      <c r="AH60" s="194">
        <v>27</v>
      </c>
      <c r="AI60" s="194">
        <v>28</v>
      </c>
      <c r="AJ60" s="194">
        <v>32</v>
      </c>
      <c r="AK60" s="194">
        <v>34</v>
      </c>
      <c r="AL60" s="194">
        <v>21</v>
      </c>
      <c r="AM60" s="194">
        <v>31</v>
      </c>
      <c r="AN60" s="194">
        <v>17</v>
      </c>
      <c r="AO60" s="194">
        <v>28</v>
      </c>
      <c r="AP60" s="194">
        <v>18</v>
      </c>
      <c r="AQ60" s="194">
        <v>29</v>
      </c>
      <c r="AR60" s="194">
        <v>23</v>
      </c>
      <c r="AS60" s="194">
        <v>26</v>
      </c>
      <c r="AT60" s="194">
        <v>23</v>
      </c>
      <c r="AU60" s="194">
        <v>39</v>
      </c>
      <c r="AV60" s="194">
        <v>50</v>
      </c>
      <c r="AW60" s="194">
        <v>39</v>
      </c>
      <c r="AX60" s="194">
        <v>38</v>
      </c>
      <c r="AY60" s="194">
        <v>37</v>
      </c>
      <c r="AZ60" s="194">
        <v>45</v>
      </c>
      <c r="BA60" s="194">
        <v>32</v>
      </c>
      <c r="BB60" s="194">
        <v>37</v>
      </c>
      <c r="BC60" s="194">
        <v>38</v>
      </c>
      <c r="BD60" s="194">
        <v>31</v>
      </c>
      <c r="BE60" s="194">
        <v>20</v>
      </c>
      <c r="BF60" s="194">
        <v>28</v>
      </c>
      <c r="BG60" s="194">
        <v>34</v>
      </c>
      <c r="BH60" s="194">
        <v>25</v>
      </c>
      <c r="BI60" s="194">
        <v>26</v>
      </c>
      <c r="BJ60" s="194">
        <v>26</v>
      </c>
      <c r="BK60" s="194">
        <v>21</v>
      </c>
      <c r="BL60" s="194">
        <v>22</v>
      </c>
      <c r="BM60" s="194">
        <v>28</v>
      </c>
      <c r="BN60" s="194">
        <v>18</v>
      </c>
      <c r="BO60" s="194">
        <v>18</v>
      </c>
      <c r="BP60" s="194">
        <v>19</v>
      </c>
      <c r="BQ60" s="194">
        <v>18</v>
      </c>
      <c r="BR60" s="194">
        <v>25</v>
      </c>
      <c r="BS60" s="194">
        <v>14</v>
      </c>
      <c r="BT60" s="194">
        <v>16</v>
      </c>
      <c r="BU60" s="194">
        <v>15</v>
      </c>
      <c r="BV60" s="194">
        <v>13</v>
      </c>
      <c r="BW60" s="194">
        <v>20</v>
      </c>
      <c r="BX60" s="194">
        <v>20</v>
      </c>
      <c r="BY60" s="194">
        <v>7</v>
      </c>
      <c r="BZ60" s="194">
        <v>11</v>
      </c>
      <c r="CA60" s="194">
        <v>10</v>
      </c>
      <c r="CB60" s="194">
        <v>6</v>
      </c>
      <c r="CC60" s="194">
        <v>19</v>
      </c>
      <c r="CD60" s="194">
        <v>15</v>
      </c>
      <c r="CE60" s="194">
        <v>20</v>
      </c>
      <c r="CF60" s="194">
        <v>7</v>
      </c>
      <c r="CG60" s="194">
        <v>19</v>
      </c>
      <c r="CH60" s="194">
        <v>18</v>
      </c>
      <c r="CI60" s="194">
        <v>4</v>
      </c>
      <c r="CJ60" s="194">
        <v>6</v>
      </c>
      <c r="CK60" s="194">
        <v>5</v>
      </c>
      <c r="CL60" s="194">
        <v>11</v>
      </c>
      <c r="CM60" s="194">
        <v>7</v>
      </c>
      <c r="CN60" s="194">
        <v>8</v>
      </c>
      <c r="CO60" s="194">
        <v>8</v>
      </c>
      <c r="CP60" s="194">
        <v>5</v>
      </c>
      <c r="CQ60" s="194">
        <v>3</v>
      </c>
      <c r="CR60" s="194">
        <v>5</v>
      </c>
      <c r="CS60" s="194">
        <v>3</v>
      </c>
      <c r="CT60" s="194">
        <v>5</v>
      </c>
      <c r="CU60" s="194">
        <v>1</v>
      </c>
      <c r="CV60" s="194">
        <v>1</v>
      </c>
      <c r="CW60" s="194">
        <v>2</v>
      </c>
      <c r="CX60" s="194">
        <v>1</v>
      </c>
      <c r="CY60" s="194">
        <v>0</v>
      </c>
      <c r="CZ60" s="194">
        <v>0</v>
      </c>
      <c r="DA60" s="194">
        <v>0</v>
      </c>
      <c r="DB60" s="194">
        <v>0</v>
      </c>
    </row>
    <row r="61" spans="1:106" s="180" customFormat="1" ht="21" customHeight="1">
      <c r="A61" s="184" t="s">
        <v>650</v>
      </c>
      <c r="B61" s="191">
        <v>15</v>
      </c>
      <c r="C61" s="195">
        <v>24</v>
      </c>
      <c r="D61" s="195">
        <v>13</v>
      </c>
      <c r="E61" s="195">
        <v>21</v>
      </c>
      <c r="F61" s="195">
        <v>24</v>
      </c>
      <c r="G61" s="195">
        <v>17</v>
      </c>
      <c r="H61" s="195">
        <v>27</v>
      </c>
      <c r="I61" s="195">
        <v>18</v>
      </c>
      <c r="J61" s="195">
        <v>20</v>
      </c>
      <c r="K61" s="195">
        <v>21</v>
      </c>
      <c r="L61" s="195">
        <v>21</v>
      </c>
      <c r="M61" s="195">
        <v>18</v>
      </c>
      <c r="N61" s="195">
        <v>17</v>
      </c>
      <c r="O61" s="195">
        <v>20</v>
      </c>
      <c r="P61" s="195">
        <v>23</v>
      </c>
      <c r="Q61" s="195">
        <v>18</v>
      </c>
      <c r="R61" s="195">
        <v>18</v>
      </c>
      <c r="S61" s="195">
        <v>22</v>
      </c>
      <c r="T61" s="195">
        <v>16</v>
      </c>
      <c r="U61" s="195">
        <v>31</v>
      </c>
      <c r="V61" s="195">
        <v>35</v>
      </c>
      <c r="W61" s="195">
        <v>42</v>
      </c>
      <c r="X61" s="195">
        <v>46</v>
      </c>
      <c r="Y61" s="195">
        <v>47</v>
      </c>
      <c r="Z61" s="195">
        <v>46</v>
      </c>
      <c r="AA61" s="195">
        <v>52</v>
      </c>
      <c r="AB61" s="195">
        <v>42</v>
      </c>
      <c r="AC61" s="195">
        <v>54</v>
      </c>
      <c r="AD61" s="195">
        <v>53</v>
      </c>
      <c r="AE61" s="195">
        <v>45</v>
      </c>
      <c r="AF61" s="195">
        <v>41</v>
      </c>
      <c r="AG61" s="195">
        <v>41</v>
      </c>
      <c r="AH61" s="195">
        <v>33</v>
      </c>
      <c r="AI61" s="195">
        <v>53</v>
      </c>
      <c r="AJ61" s="195">
        <v>45</v>
      </c>
      <c r="AK61" s="195">
        <v>53</v>
      </c>
      <c r="AL61" s="195">
        <v>53</v>
      </c>
      <c r="AM61" s="195">
        <v>38</v>
      </c>
      <c r="AN61" s="195">
        <v>55</v>
      </c>
      <c r="AO61" s="195">
        <v>45</v>
      </c>
      <c r="AP61" s="195">
        <v>40</v>
      </c>
      <c r="AQ61" s="195">
        <v>36</v>
      </c>
      <c r="AR61" s="195">
        <v>50</v>
      </c>
      <c r="AS61" s="195">
        <v>53</v>
      </c>
      <c r="AT61" s="195">
        <v>50</v>
      </c>
      <c r="AU61" s="195">
        <v>46</v>
      </c>
      <c r="AV61" s="195">
        <v>48</v>
      </c>
      <c r="AW61" s="195">
        <v>30</v>
      </c>
      <c r="AX61" s="195">
        <v>32</v>
      </c>
      <c r="AY61" s="195">
        <v>42</v>
      </c>
      <c r="AZ61" s="195">
        <v>38</v>
      </c>
      <c r="BA61" s="195">
        <v>40</v>
      </c>
      <c r="BB61" s="195">
        <v>65</v>
      </c>
      <c r="BC61" s="195">
        <v>40</v>
      </c>
      <c r="BD61" s="195">
        <v>56</v>
      </c>
      <c r="BE61" s="195">
        <v>33</v>
      </c>
      <c r="BF61" s="195">
        <v>40</v>
      </c>
      <c r="BG61" s="195">
        <v>29</v>
      </c>
      <c r="BH61" s="195">
        <v>43</v>
      </c>
      <c r="BI61" s="195">
        <v>36</v>
      </c>
      <c r="BJ61" s="195">
        <v>33</v>
      </c>
      <c r="BK61" s="195">
        <v>39</v>
      </c>
      <c r="BL61" s="195">
        <v>19</v>
      </c>
      <c r="BM61" s="195">
        <v>31</v>
      </c>
      <c r="BN61" s="195">
        <v>26</v>
      </c>
      <c r="BO61" s="195">
        <v>28</v>
      </c>
      <c r="BP61" s="195">
        <v>22</v>
      </c>
      <c r="BQ61" s="195">
        <v>30</v>
      </c>
      <c r="BR61" s="195">
        <v>23</v>
      </c>
      <c r="BS61" s="195">
        <v>32</v>
      </c>
      <c r="BT61" s="195">
        <v>28</v>
      </c>
      <c r="BU61" s="195">
        <v>39</v>
      </c>
      <c r="BV61" s="195">
        <v>29</v>
      </c>
      <c r="BW61" s="195">
        <v>42</v>
      </c>
      <c r="BX61" s="195">
        <v>26</v>
      </c>
      <c r="BY61" s="195">
        <v>23</v>
      </c>
      <c r="BZ61" s="195">
        <v>11</v>
      </c>
      <c r="CA61" s="195">
        <v>33</v>
      </c>
      <c r="CB61" s="195">
        <v>24</v>
      </c>
      <c r="CC61" s="195">
        <v>24</v>
      </c>
      <c r="CD61" s="195">
        <v>20</v>
      </c>
      <c r="CE61" s="195">
        <v>14</v>
      </c>
      <c r="CF61" s="195">
        <v>18</v>
      </c>
      <c r="CG61" s="195">
        <v>17</v>
      </c>
      <c r="CH61" s="195">
        <v>15</v>
      </c>
      <c r="CI61" s="195">
        <v>9</v>
      </c>
      <c r="CJ61" s="195">
        <v>11</v>
      </c>
      <c r="CK61" s="195">
        <v>20</v>
      </c>
      <c r="CL61" s="195">
        <v>21</v>
      </c>
      <c r="CM61" s="195">
        <v>8</v>
      </c>
      <c r="CN61" s="195">
        <v>10</v>
      </c>
      <c r="CO61" s="195">
        <v>12</v>
      </c>
      <c r="CP61" s="195">
        <v>2</v>
      </c>
      <c r="CQ61" s="195">
        <v>8</v>
      </c>
      <c r="CR61" s="195">
        <v>7</v>
      </c>
      <c r="CS61" s="195">
        <v>7</v>
      </c>
      <c r="CT61" s="195">
        <v>2</v>
      </c>
      <c r="CU61" s="195">
        <v>3</v>
      </c>
      <c r="CV61" s="195">
        <v>4</v>
      </c>
      <c r="CW61" s="195">
        <v>0</v>
      </c>
      <c r="CX61" s="195">
        <v>0</v>
      </c>
      <c r="CY61" s="195">
        <v>1</v>
      </c>
      <c r="CZ61" s="195">
        <v>0</v>
      </c>
      <c r="DA61" s="195">
        <v>0</v>
      </c>
      <c r="DB61" s="195">
        <v>1</v>
      </c>
    </row>
    <row r="62" spans="1:106" s="26" customFormat="1" ht="21" customHeight="1">
      <c r="A62" s="183" t="s">
        <v>147</v>
      </c>
      <c r="B62" s="190">
        <v>26</v>
      </c>
      <c r="C62" s="194">
        <v>26</v>
      </c>
      <c r="D62" s="194">
        <v>23</v>
      </c>
      <c r="E62" s="194">
        <v>27</v>
      </c>
      <c r="F62" s="194">
        <v>37</v>
      </c>
      <c r="G62" s="194">
        <v>27</v>
      </c>
      <c r="H62" s="194">
        <v>33</v>
      </c>
      <c r="I62" s="194">
        <v>36</v>
      </c>
      <c r="J62" s="194">
        <v>24</v>
      </c>
      <c r="K62" s="194">
        <v>29</v>
      </c>
      <c r="L62" s="194">
        <v>28</v>
      </c>
      <c r="M62" s="194">
        <v>36</v>
      </c>
      <c r="N62" s="194">
        <v>26</v>
      </c>
      <c r="O62" s="194">
        <v>33</v>
      </c>
      <c r="P62" s="194">
        <v>19</v>
      </c>
      <c r="Q62" s="194">
        <v>25</v>
      </c>
      <c r="R62" s="194">
        <v>25</v>
      </c>
      <c r="S62" s="194">
        <v>30</v>
      </c>
      <c r="T62" s="194">
        <v>31</v>
      </c>
      <c r="U62" s="194">
        <v>46</v>
      </c>
      <c r="V62" s="194">
        <v>47</v>
      </c>
      <c r="W62" s="194">
        <v>52</v>
      </c>
      <c r="X62" s="194">
        <v>70</v>
      </c>
      <c r="Y62" s="194">
        <v>87</v>
      </c>
      <c r="Z62" s="194">
        <v>94</v>
      </c>
      <c r="AA62" s="194">
        <v>105</v>
      </c>
      <c r="AB62" s="194">
        <v>95</v>
      </c>
      <c r="AC62" s="194">
        <v>116</v>
      </c>
      <c r="AD62" s="194">
        <v>99</v>
      </c>
      <c r="AE62" s="194">
        <v>109</v>
      </c>
      <c r="AF62" s="194">
        <v>95</v>
      </c>
      <c r="AG62" s="194">
        <v>92</v>
      </c>
      <c r="AH62" s="194">
        <v>87</v>
      </c>
      <c r="AI62" s="194">
        <v>88</v>
      </c>
      <c r="AJ62" s="194">
        <v>89</v>
      </c>
      <c r="AK62" s="194">
        <v>107</v>
      </c>
      <c r="AL62" s="194">
        <v>93</v>
      </c>
      <c r="AM62" s="194">
        <v>61</v>
      </c>
      <c r="AN62" s="194">
        <v>94</v>
      </c>
      <c r="AO62" s="194">
        <v>71</v>
      </c>
      <c r="AP62" s="194">
        <v>81</v>
      </c>
      <c r="AQ62" s="194">
        <v>82</v>
      </c>
      <c r="AR62" s="194">
        <v>70</v>
      </c>
      <c r="AS62" s="194">
        <v>84</v>
      </c>
      <c r="AT62" s="194">
        <v>77</v>
      </c>
      <c r="AU62" s="194">
        <v>51</v>
      </c>
      <c r="AV62" s="194">
        <v>89</v>
      </c>
      <c r="AW62" s="194">
        <v>77</v>
      </c>
      <c r="AX62" s="194">
        <v>97</v>
      </c>
      <c r="AY62" s="194">
        <v>82</v>
      </c>
      <c r="AZ62" s="194">
        <v>74</v>
      </c>
      <c r="BA62" s="194">
        <v>80</v>
      </c>
      <c r="BB62" s="194">
        <v>83</v>
      </c>
      <c r="BC62" s="194">
        <v>83</v>
      </c>
      <c r="BD62" s="194">
        <v>69</v>
      </c>
      <c r="BE62" s="194">
        <v>56</v>
      </c>
      <c r="BF62" s="194">
        <v>65</v>
      </c>
      <c r="BG62" s="194">
        <v>62</v>
      </c>
      <c r="BH62" s="194">
        <v>49</v>
      </c>
      <c r="BI62" s="194">
        <v>48</v>
      </c>
      <c r="BJ62" s="194">
        <v>39</v>
      </c>
      <c r="BK62" s="194">
        <v>53</v>
      </c>
      <c r="BL62" s="194">
        <v>50</v>
      </c>
      <c r="BM62" s="194">
        <v>45</v>
      </c>
      <c r="BN62" s="194">
        <v>31</v>
      </c>
      <c r="BO62" s="194">
        <v>34</v>
      </c>
      <c r="BP62" s="194">
        <v>43</v>
      </c>
      <c r="BQ62" s="194">
        <v>32</v>
      </c>
      <c r="BR62" s="194">
        <v>42</v>
      </c>
      <c r="BS62" s="194">
        <v>43</v>
      </c>
      <c r="BT62" s="194">
        <v>43</v>
      </c>
      <c r="BU62" s="194">
        <v>48</v>
      </c>
      <c r="BV62" s="194">
        <v>58</v>
      </c>
      <c r="BW62" s="194">
        <v>39</v>
      </c>
      <c r="BX62" s="194">
        <v>55</v>
      </c>
      <c r="BY62" s="194">
        <v>30</v>
      </c>
      <c r="BZ62" s="194">
        <v>32</v>
      </c>
      <c r="CA62" s="194">
        <v>35</v>
      </c>
      <c r="CB62" s="194">
        <v>38</v>
      </c>
      <c r="CC62" s="194">
        <v>44</v>
      </c>
      <c r="CD62" s="194">
        <v>42</v>
      </c>
      <c r="CE62" s="194">
        <v>40</v>
      </c>
      <c r="CF62" s="194">
        <v>28</v>
      </c>
      <c r="CG62" s="194">
        <v>32</v>
      </c>
      <c r="CH62" s="194">
        <v>26</v>
      </c>
      <c r="CI62" s="194">
        <v>24</v>
      </c>
      <c r="CJ62" s="194">
        <v>26</v>
      </c>
      <c r="CK62" s="194">
        <v>23</v>
      </c>
      <c r="CL62" s="194">
        <v>19</v>
      </c>
      <c r="CM62" s="194">
        <v>20</v>
      </c>
      <c r="CN62" s="194">
        <v>19</v>
      </c>
      <c r="CO62" s="194">
        <v>9</v>
      </c>
      <c r="CP62" s="194">
        <v>8</v>
      </c>
      <c r="CQ62" s="194">
        <v>7</v>
      </c>
      <c r="CR62" s="194">
        <v>9</v>
      </c>
      <c r="CS62" s="194">
        <v>5</v>
      </c>
      <c r="CT62" s="194">
        <v>5</v>
      </c>
      <c r="CU62" s="194">
        <v>4</v>
      </c>
      <c r="CV62" s="194">
        <v>4</v>
      </c>
      <c r="CW62" s="194">
        <v>3</v>
      </c>
      <c r="CX62" s="194">
        <v>0</v>
      </c>
      <c r="CY62" s="194">
        <v>1</v>
      </c>
      <c r="CZ62" s="194">
        <v>0</v>
      </c>
      <c r="DA62" s="194">
        <v>0</v>
      </c>
      <c r="DB62" s="194">
        <v>0</v>
      </c>
    </row>
    <row r="63" spans="1:106" s="26" customFormat="1" ht="21" customHeight="1">
      <c r="A63" s="183" t="s">
        <v>509</v>
      </c>
      <c r="B63" s="190">
        <v>39</v>
      </c>
      <c r="C63" s="194">
        <v>27</v>
      </c>
      <c r="D63" s="194">
        <v>33</v>
      </c>
      <c r="E63" s="194">
        <v>28</v>
      </c>
      <c r="F63" s="194">
        <v>40</v>
      </c>
      <c r="G63" s="194">
        <v>45</v>
      </c>
      <c r="H63" s="194">
        <v>48</v>
      </c>
      <c r="I63" s="194">
        <v>33</v>
      </c>
      <c r="J63" s="194">
        <v>39</v>
      </c>
      <c r="K63" s="194">
        <v>44</v>
      </c>
      <c r="L63" s="194">
        <v>34</v>
      </c>
      <c r="M63" s="194">
        <v>35</v>
      </c>
      <c r="N63" s="194">
        <v>32</v>
      </c>
      <c r="O63" s="194">
        <v>34</v>
      </c>
      <c r="P63" s="194">
        <v>40</v>
      </c>
      <c r="Q63" s="194">
        <v>18</v>
      </c>
      <c r="R63" s="194">
        <v>31</v>
      </c>
      <c r="S63" s="194">
        <v>29</v>
      </c>
      <c r="T63" s="194">
        <v>35</v>
      </c>
      <c r="U63" s="194">
        <v>35</v>
      </c>
      <c r="V63" s="194">
        <v>41</v>
      </c>
      <c r="W63" s="194">
        <v>70</v>
      </c>
      <c r="X63" s="194">
        <v>57</v>
      </c>
      <c r="Y63" s="194">
        <v>79</v>
      </c>
      <c r="Z63" s="194">
        <v>80</v>
      </c>
      <c r="AA63" s="194">
        <v>84</v>
      </c>
      <c r="AB63" s="194">
        <v>93</v>
      </c>
      <c r="AC63" s="194">
        <v>83</v>
      </c>
      <c r="AD63" s="194">
        <v>83</v>
      </c>
      <c r="AE63" s="194">
        <v>92</v>
      </c>
      <c r="AF63" s="194">
        <v>73</v>
      </c>
      <c r="AG63" s="194">
        <v>86</v>
      </c>
      <c r="AH63" s="194">
        <v>76</v>
      </c>
      <c r="AI63" s="194">
        <v>86</v>
      </c>
      <c r="AJ63" s="194">
        <v>94</v>
      </c>
      <c r="AK63" s="194">
        <v>91</v>
      </c>
      <c r="AL63" s="194">
        <v>82</v>
      </c>
      <c r="AM63" s="194">
        <v>104</v>
      </c>
      <c r="AN63" s="194">
        <v>103</v>
      </c>
      <c r="AO63" s="194">
        <v>82</v>
      </c>
      <c r="AP63" s="194">
        <v>79</v>
      </c>
      <c r="AQ63" s="194">
        <v>76</v>
      </c>
      <c r="AR63" s="194">
        <v>68</v>
      </c>
      <c r="AS63" s="194">
        <v>74</v>
      </c>
      <c r="AT63" s="194">
        <v>79</v>
      </c>
      <c r="AU63" s="194">
        <v>90</v>
      </c>
      <c r="AV63" s="194">
        <v>85</v>
      </c>
      <c r="AW63" s="194">
        <v>93</v>
      </c>
      <c r="AX63" s="194">
        <v>83</v>
      </c>
      <c r="AY63" s="194">
        <v>79</v>
      </c>
      <c r="AZ63" s="194">
        <v>73</v>
      </c>
      <c r="BA63" s="194">
        <v>72</v>
      </c>
      <c r="BB63" s="194">
        <v>76</v>
      </c>
      <c r="BC63" s="194">
        <v>77</v>
      </c>
      <c r="BD63" s="194">
        <v>61</v>
      </c>
      <c r="BE63" s="194">
        <v>58</v>
      </c>
      <c r="BF63" s="194">
        <v>82</v>
      </c>
      <c r="BG63" s="194">
        <v>63</v>
      </c>
      <c r="BH63" s="194">
        <v>58</v>
      </c>
      <c r="BI63" s="194">
        <v>57</v>
      </c>
      <c r="BJ63" s="194">
        <v>49</v>
      </c>
      <c r="BK63" s="194">
        <v>44</v>
      </c>
      <c r="BL63" s="194">
        <v>44</v>
      </c>
      <c r="BM63" s="194">
        <v>45</v>
      </c>
      <c r="BN63" s="194">
        <v>44</v>
      </c>
      <c r="BO63" s="194">
        <v>33</v>
      </c>
      <c r="BP63" s="194">
        <v>49</v>
      </c>
      <c r="BQ63" s="194">
        <v>35</v>
      </c>
      <c r="BR63" s="194">
        <v>39</v>
      </c>
      <c r="BS63" s="194">
        <v>41</v>
      </c>
      <c r="BT63" s="194">
        <v>56</v>
      </c>
      <c r="BU63" s="194">
        <v>36</v>
      </c>
      <c r="BV63" s="194">
        <v>62</v>
      </c>
      <c r="BW63" s="194">
        <v>44</v>
      </c>
      <c r="BX63" s="194">
        <v>48</v>
      </c>
      <c r="BY63" s="194">
        <v>37</v>
      </c>
      <c r="BZ63" s="194">
        <v>39</v>
      </c>
      <c r="CA63" s="194">
        <v>30</v>
      </c>
      <c r="CB63" s="194">
        <v>27</v>
      </c>
      <c r="CC63" s="194">
        <v>39</v>
      </c>
      <c r="CD63" s="194">
        <v>32</v>
      </c>
      <c r="CE63" s="194">
        <v>31</v>
      </c>
      <c r="CF63" s="194">
        <v>20</v>
      </c>
      <c r="CG63" s="194">
        <v>20</v>
      </c>
      <c r="CH63" s="194">
        <v>30</v>
      </c>
      <c r="CI63" s="194">
        <v>21</v>
      </c>
      <c r="CJ63" s="194">
        <v>22</v>
      </c>
      <c r="CK63" s="194">
        <v>21</v>
      </c>
      <c r="CL63" s="194">
        <v>26</v>
      </c>
      <c r="CM63" s="194">
        <v>20</v>
      </c>
      <c r="CN63" s="194">
        <v>17</v>
      </c>
      <c r="CO63" s="194">
        <v>10</v>
      </c>
      <c r="CP63" s="194">
        <v>7</v>
      </c>
      <c r="CQ63" s="194">
        <v>16</v>
      </c>
      <c r="CR63" s="194">
        <v>8</v>
      </c>
      <c r="CS63" s="194">
        <v>7</v>
      </c>
      <c r="CT63" s="194">
        <v>1</v>
      </c>
      <c r="CU63" s="194">
        <v>6</v>
      </c>
      <c r="CV63" s="194">
        <v>2</v>
      </c>
      <c r="CW63" s="194">
        <v>3</v>
      </c>
      <c r="CX63" s="194">
        <v>1</v>
      </c>
      <c r="CY63" s="194">
        <v>1</v>
      </c>
      <c r="CZ63" s="194">
        <v>1</v>
      </c>
      <c r="DA63" s="194">
        <v>0</v>
      </c>
      <c r="DB63" s="194">
        <v>0</v>
      </c>
    </row>
    <row r="64" spans="1:106" s="26" customFormat="1" ht="21" customHeight="1">
      <c r="A64" s="183" t="s">
        <v>884</v>
      </c>
      <c r="B64" s="190">
        <v>11</v>
      </c>
      <c r="C64" s="194">
        <v>12</v>
      </c>
      <c r="D64" s="194">
        <v>10</v>
      </c>
      <c r="E64" s="194">
        <v>14</v>
      </c>
      <c r="F64" s="194">
        <v>12</v>
      </c>
      <c r="G64" s="194">
        <v>10</v>
      </c>
      <c r="H64" s="194">
        <v>12</v>
      </c>
      <c r="I64" s="194">
        <v>15</v>
      </c>
      <c r="J64" s="194">
        <v>18</v>
      </c>
      <c r="K64" s="194">
        <v>10</v>
      </c>
      <c r="L64" s="194">
        <v>13</v>
      </c>
      <c r="M64" s="194">
        <v>12</v>
      </c>
      <c r="N64" s="194">
        <v>18</v>
      </c>
      <c r="O64" s="194">
        <v>17</v>
      </c>
      <c r="P64" s="194">
        <v>15</v>
      </c>
      <c r="Q64" s="194">
        <v>17</v>
      </c>
      <c r="R64" s="194">
        <v>16</v>
      </c>
      <c r="S64" s="194">
        <v>13</v>
      </c>
      <c r="T64" s="194">
        <v>17</v>
      </c>
      <c r="U64" s="194">
        <v>17</v>
      </c>
      <c r="V64" s="194">
        <v>24</v>
      </c>
      <c r="W64" s="194">
        <v>38</v>
      </c>
      <c r="X64" s="194">
        <v>32</v>
      </c>
      <c r="Y64" s="194">
        <v>33</v>
      </c>
      <c r="Z64" s="194">
        <v>53</v>
      </c>
      <c r="AA64" s="194">
        <v>52</v>
      </c>
      <c r="AB64" s="194">
        <v>38</v>
      </c>
      <c r="AC64" s="194">
        <v>54</v>
      </c>
      <c r="AD64" s="194">
        <v>48</v>
      </c>
      <c r="AE64" s="194">
        <v>36</v>
      </c>
      <c r="AF64" s="194">
        <v>48</v>
      </c>
      <c r="AG64" s="194">
        <v>34</v>
      </c>
      <c r="AH64" s="194">
        <v>32</v>
      </c>
      <c r="AI64" s="194">
        <v>38</v>
      </c>
      <c r="AJ64" s="194">
        <v>36</v>
      </c>
      <c r="AK64" s="194">
        <v>40</v>
      </c>
      <c r="AL64" s="194">
        <v>37</v>
      </c>
      <c r="AM64" s="194">
        <v>40</v>
      </c>
      <c r="AN64" s="194">
        <v>33</v>
      </c>
      <c r="AO64" s="194">
        <v>38</v>
      </c>
      <c r="AP64" s="194">
        <v>40</v>
      </c>
      <c r="AQ64" s="194">
        <v>38</v>
      </c>
      <c r="AR64" s="194">
        <v>40</v>
      </c>
      <c r="AS64" s="194">
        <v>41</v>
      </c>
      <c r="AT64" s="194">
        <v>28</v>
      </c>
      <c r="AU64" s="194">
        <v>47</v>
      </c>
      <c r="AV64" s="194">
        <v>36</v>
      </c>
      <c r="AW64" s="194">
        <v>49</v>
      </c>
      <c r="AX64" s="194">
        <v>40</v>
      </c>
      <c r="AY64" s="194">
        <v>35</v>
      </c>
      <c r="AZ64" s="194">
        <v>43</v>
      </c>
      <c r="BA64" s="194">
        <v>39</v>
      </c>
      <c r="BB64" s="194">
        <v>48</v>
      </c>
      <c r="BC64" s="194">
        <v>50</v>
      </c>
      <c r="BD64" s="194">
        <v>44</v>
      </c>
      <c r="BE64" s="194">
        <v>26</v>
      </c>
      <c r="BF64" s="194">
        <v>33</v>
      </c>
      <c r="BG64" s="194">
        <v>44</v>
      </c>
      <c r="BH64" s="194">
        <v>32</v>
      </c>
      <c r="BI64" s="194">
        <v>35</v>
      </c>
      <c r="BJ64" s="194">
        <v>21</v>
      </c>
      <c r="BK64" s="194">
        <v>26</v>
      </c>
      <c r="BL64" s="194">
        <v>31</v>
      </c>
      <c r="BM64" s="194">
        <v>31</v>
      </c>
      <c r="BN64" s="194">
        <v>26</v>
      </c>
      <c r="BO64" s="194">
        <v>25</v>
      </c>
      <c r="BP64" s="194">
        <v>18</v>
      </c>
      <c r="BQ64" s="194">
        <v>34</v>
      </c>
      <c r="BR64" s="194">
        <v>25</v>
      </c>
      <c r="BS64" s="194">
        <v>26</v>
      </c>
      <c r="BT64" s="194">
        <v>29</v>
      </c>
      <c r="BU64" s="194">
        <v>18</v>
      </c>
      <c r="BV64" s="194">
        <v>26</v>
      </c>
      <c r="BW64" s="194">
        <v>28</v>
      </c>
      <c r="BX64" s="194">
        <v>23</v>
      </c>
      <c r="BY64" s="194">
        <v>24</v>
      </c>
      <c r="BZ64" s="194">
        <v>11</v>
      </c>
      <c r="CA64" s="194">
        <v>16</v>
      </c>
      <c r="CB64" s="194">
        <v>20</v>
      </c>
      <c r="CC64" s="194">
        <v>28</v>
      </c>
      <c r="CD64" s="194">
        <v>18</v>
      </c>
      <c r="CE64" s="194">
        <v>11</v>
      </c>
      <c r="CF64" s="194">
        <v>18</v>
      </c>
      <c r="CG64" s="194">
        <v>12</v>
      </c>
      <c r="CH64" s="194">
        <v>14</v>
      </c>
      <c r="CI64" s="194">
        <v>14</v>
      </c>
      <c r="CJ64" s="194">
        <v>19</v>
      </c>
      <c r="CK64" s="194">
        <v>11</v>
      </c>
      <c r="CL64" s="194">
        <v>11</v>
      </c>
      <c r="CM64" s="194">
        <v>10</v>
      </c>
      <c r="CN64" s="194">
        <v>6</v>
      </c>
      <c r="CO64" s="194">
        <v>6</v>
      </c>
      <c r="CP64" s="194">
        <v>5</v>
      </c>
      <c r="CQ64" s="194">
        <v>5</v>
      </c>
      <c r="CR64" s="194">
        <v>2</v>
      </c>
      <c r="CS64" s="194">
        <v>1</v>
      </c>
      <c r="CT64" s="194">
        <v>4</v>
      </c>
      <c r="CU64" s="194">
        <v>2</v>
      </c>
      <c r="CV64" s="194">
        <v>0</v>
      </c>
      <c r="CW64" s="194">
        <v>0</v>
      </c>
      <c r="CX64" s="194">
        <v>0</v>
      </c>
      <c r="CY64" s="194">
        <v>0</v>
      </c>
      <c r="CZ64" s="194">
        <v>0</v>
      </c>
      <c r="DA64" s="194">
        <v>0</v>
      </c>
      <c r="DB64" s="194">
        <v>0</v>
      </c>
    </row>
    <row r="65" spans="1:106" s="26" customFormat="1" ht="21" customHeight="1">
      <c r="A65" s="183" t="s">
        <v>1025</v>
      </c>
      <c r="B65" s="190">
        <v>23</v>
      </c>
      <c r="C65" s="194">
        <v>20</v>
      </c>
      <c r="D65" s="194">
        <v>13</v>
      </c>
      <c r="E65" s="194">
        <v>14</v>
      </c>
      <c r="F65" s="194">
        <v>22</v>
      </c>
      <c r="G65" s="194">
        <v>19</v>
      </c>
      <c r="H65" s="194">
        <v>12</v>
      </c>
      <c r="I65" s="194">
        <v>20</v>
      </c>
      <c r="J65" s="194">
        <v>23</v>
      </c>
      <c r="K65" s="194">
        <v>20</v>
      </c>
      <c r="L65" s="194">
        <v>16</v>
      </c>
      <c r="M65" s="194">
        <v>17</v>
      </c>
      <c r="N65" s="194">
        <v>15</v>
      </c>
      <c r="O65" s="194">
        <v>16</v>
      </c>
      <c r="P65" s="194">
        <v>11</v>
      </c>
      <c r="Q65" s="194">
        <v>14</v>
      </c>
      <c r="R65" s="194">
        <v>14</v>
      </c>
      <c r="S65" s="194">
        <v>22</v>
      </c>
      <c r="T65" s="194">
        <v>24</v>
      </c>
      <c r="U65" s="194">
        <v>19</v>
      </c>
      <c r="V65" s="194">
        <v>35</v>
      </c>
      <c r="W65" s="194">
        <v>55</v>
      </c>
      <c r="X65" s="194">
        <v>44</v>
      </c>
      <c r="Y65" s="194">
        <v>53</v>
      </c>
      <c r="Z65" s="194">
        <v>61</v>
      </c>
      <c r="AA65" s="194">
        <v>52</v>
      </c>
      <c r="AB65" s="194">
        <v>55</v>
      </c>
      <c r="AC65" s="194">
        <v>66</v>
      </c>
      <c r="AD65" s="194">
        <v>52</v>
      </c>
      <c r="AE65" s="194">
        <v>51</v>
      </c>
      <c r="AF65" s="194">
        <v>64</v>
      </c>
      <c r="AG65" s="194">
        <v>58</v>
      </c>
      <c r="AH65" s="194">
        <v>42</v>
      </c>
      <c r="AI65" s="194">
        <v>45</v>
      </c>
      <c r="AJ65" s="194">
        <v>49</v>
      </c>
      <c r="AK65" s="194">
        <v>61</v>
      </c>
      <c r="AL65" s="194">
        <v>39</v>
      </c>
      <c r="AM65" s="194">
        <v>60</v>
      </c>
      <c r="AN65" s="194">
        <v>52</v>
      </c>
      <c r="AO65" s="194">
        <v>43</v>
      </c>
      <c r="AP65" s="194">
        <v>53</v>
      </c>
      <c r="AQ65" s="194">
        <v>51</v>
      </c>
      <c r="AR65" s="194">
        <v>61</v>
      </c>
      <c r="AS65" s="194">
        <v>51</v>
      </c>
      <c r="AT65" s="194">
        <v>43</v>
      </c>
      <c r="AU65" s="194">
        <v>52</v>
      </c>
      <c r="AV65" s="194">
        <v>35</v>
      </c>
      <c r="AW65" s="194">
        <v>54</v>
      </c>
      <c r="AX65" s="194">
        <v>52</v>
      </c>
      <c r="AY65" s="194">
        <v>51</v>
      </c>
      <c r="AZ65" s="194">
        <v>65</v>
      </c>
      <c r="BA65" s="194">
        <v>51</v>
      </c>
      <c r="BB65" s="194">
        <v>54</v>
      </c>
      <c r="BC65" s="194">
        <v>64</v>
      </c>
      <c r="BD65" s="194">
        <v>59</v>
      </c>
      <c r="BE65" s="194">
        <v>45</v>
      </c>
      <c r="BF65" s="194">
        <v>58</v>
      </c>
      <c r="BG65" s="194">
        <v>46</v>
      </c>
      <c r="BH65" s="194">
        <v>33</v>
      </c>
      <c r="BI65" s="194">
        <v>29</v>
      </c>
      <c r="BJ65" s="194">
        <v>38</v>
      </c>
      <c r="BK65" s="194">
        <v>40</v>
      </c>
      <c r="BL65" s="194">
        <v>30</v>
      </c>
      <c r="BM65" s="194">
        <v>20</v>
      </c>
      <c r="BN65" s="194">
        <v>29</v>
      </c>
      <c r="BO65" s="194">
        <v>30</v>
      </c>
      <c r="BP65" s="194">
        <v>23</v>
      </c>
      <c r="BQ65" s="194">
        <v>14</v>
      </c>
      <c r="BR65" s="194">
        <v>21</v>
      </c>
      <c r="BS65" s="194">
        <v>33</v>
      </c>
      <c r="BT65" s="194">
        <v>30</v>
      </c>
      <c r="BU65" s="194">
        <v>37</v>
      </c>
      <c r="BV65" s="194">
        <v>27</v>
      </c>
      <c r="BW65" s="194">
        <v>40</v>
      </c>
      <c r="BX65" s="194">
        <v>36</v>
      </c>
      <c r="BY65" s="194">
        <v>23</v>
      </c>
      <c r="BZ65" s="194">
        <v>29</v>
      </c>
      <c r="CA65" s="194">
        <v>33</v>
      </c>
      <c r="CB65" s="194">
        <v>24</v>
      </c>
      <c r="CC65" s="194">
        <v>32</v>
      </c>
      <c r="CD65" s="194">
        <v>26</v>
      </c>
      <c r="CE65" s="194">
        <v>31</v>
      </c>
      <c r="CF65" s="194">
        <v>28</v>
      </c>
      <c r="CG65" s="194">
        <v>20</v>
      </c>
      <c r="CH65" s="194">
        <v>31</v>
      </c>
      <c r="CI65" s="194">
        <v>29</v>
      </c>
      <c r="CJ65" s="194">
        <v>21</v>
      </c>
      <c r="CK65" s="194">
        <v>18</v>
      </c>
      <c r="CL65" s="194">
        <v>14</v>
      </c>
      <c r="CM65" s="194">
        <v>11</v>
      </c>
      <c r="CN65" s="194">
        <v>17</v>
      </c>
      <c r="CO65" s="194">
        <v>10</v>
      </c>
      <c r="CP65" s="194">
        <v>5</v>
      </c>
      <c r="CQ65" s="194">
        <v>6</v>
      </c>
      <c r="CR65" s="194">
        <v>5</v>
      </c>
      <c r="CS65" s="194">
        <v>3</v>
      </c>
      <c r="CT65" s="194">
        <v>1</v>
      </c>
      <c r="CU65" s="194">
        <v>2</v>
      </c>
      <c r="CV65" s="194">
        <v>1</v>
      </c>
      <c r="CW65" s="194">
        <v>1</v>
      </c>
      <c r="CX65" s="194">
        <v>1</v>
      </c>
      <c r="CY65" s="194">
        <v>0</v>
      </c>
      <c r="CZ65" s="194">
        <v>0</v>
      </c>
      <c r="DA65" s="194">
        <v>0</v>
      </c>
      <c r="DB65" s="194">
        <v>0</v>
      </c>
    </row>
    <row r="66" spans="1:106" s="26" customFormat="1" ht="21" customHeight="1">
      <c r="A66" s="183" t="s">
        <v>772</v>
      </c>
      <c r="B66" s="190">
        <v>13</v>
      </c>
      <c r="C66" s="194">
        <v>14</v>
      </c>
      <c r="D66" s="194">
        <v>16</v>
      </c>
      <c r="E66" s="194">
        <v>12</v>
      </c>
      <c r="F66" s="194">
        <v>14</v>
      </c>
      <c r="G66" s="194">
        <v>9</v>
      </c>
      <c r="H66" s="194">
        <v>8</v>
      </c>
      <c r="I66" s="194">
        <v>11</v>
      </c>
      <c r="J66" s="194">
        <v>15</v>
      </c>
      <c r="K66" s="194">
        <v>6</v>
      </c>
      <c r="L66" s="194">
        <v>13</v>
      </c>
      <c r="M66" s="194">
        <v>11</v>
      </c>
      <c r="N66" s="194">
        <v>12</v>
      </c>
      <c r="O66" s="194">
        <v>6</v>
      </c>
      <c r="P66" s="194">
        <v>11</v>
      </c>
      <c r="Q66" s="194">
        <v>5</v>
      </c>
      <c r="R66" s="194">
        <v>14</v>
      </c>
      <c r="S66" s="194">
        <v>8</v>
      </c>
      <c r="T66" s="194">
        <v>8</v>
      </c>
      <c r="U66" s="194">
        <v>18</v>
      </c>
      <c r="V66" s="194">
        <v>14</v>
      </c>
      <c r="W66" s="194">
        <v>17</v>
      </c>
      <c r="X66" s="194">
        <v>28</v>
      </c>
      <c r="Y66" s="194">
        <v>31</v>
      </c>
      <c r="Z66" s="194">
        <v>43</v>
      </c>
      <c r="AA66" s="194">
        <v>52</v>
      </c>
      <c r="AB66" s="194">
        <v>48</v>
      </c>
      <c r="AC66" s="194">
        <v>41</v>
      </c>
      <c r="AD66" s="194">
        <v>43</v>
      </c>
      <c r="AE66" s="194">
        <v>54</v>
      </c>
      <c r="AF66" s="194">
        <v>40</v>
      </c>
      <c r="AG66" s="194">
        <v>34</v>
      </c>
      <c r="AH66" s="194">
        <v>35</v>
      </c>
      <c r="AI66" s="194">
        <v>47</v>
      </c>
      <c r="AJ66" s="194">
        <v>32</v>
      </c>
      <c r="AK66" s="194">
        <v>29</v>
      </c>
      <c r="AL66" s="194">
        <v>37</v>
      </c>
      <c r="AM66" s="194">
        <v>34</v>
      </c>
      <c r="AN66" s="194">
        <v>46</v>
      </c>
      <c r="AO66" s="194">
        <v>24</v>
      </c>
      <c r="AP66" s="194">
        <v>33</v>
      </c>
      <c r="AQ66" s="194">
        <v>30</v>
      </c>
      <c r="AR66" s="194">
        <v>27</v>
      </c>
      <c r="AS66" s="194">
        <v>32</v>
      </c>
      <c r="AT66" s="194">
        <v>31</v>
      </c>
      <c r="AU66" s="194">
        <v>48</v>
      </c>
      <c r="AV66" s="194">
        <v>31</v>
      </c>
      <c r="AW66" s="194">
        <v>28</v>
      </c>
      <c r="AX66" s="194">
        <v>28</v>
      </c>
      <c r="AY66" s="194">
        <v>35</v>
      </c>
      <c r="AZ66" s="194">
        <v>36</v>
      </c>
      <c r="BA66" s="194">
        <v>43</v>
      </c>
      <c r="BB66" s="194">
        <v>34</v>
      </c>
      <c r="BC66" s="194">
        <v>36</v>
      </c>
      <c r="BD66" s="194">
        <v>32</v>
      </c>
      <c r="BE66" s="194">
        <v>26</v>
      </c>
      <c r="BF66" s="194">
        <v>26</v>
      </c>
      <c r="BG66" s="194">
        <v>27</v>
      </c>
      <c r="BH66" s="194">
        <v>35</v>
      </c>
      <c r="BI66" s="194">
        <v>31</v>
      </c>
      <c r="BJ66" s="194">
        <v>23</v>
      </c>
      <c r="BK66" s="194">
        <v>25</v>
      </c>
      <c r="BL66" s="194">
        <v>15</v>
      </c>
      <c r="BM66" s="194">
        <v>22</v>
      </c>
      <c r="BN66" s="194">
        <v>23</v>
      </c>
      <c r="BO66" s="194">
        <v>19</v>
      </c>
      <c r="BP66" s="194">
        <v>21</v>
      </c>
      <c r="BQ66" s="194">
        <v>24</v>
      </c>
      <c r="BR66" s="194">
        <v>22</v>
      </c>
      <c r="BS66" s="194">
        <v>10</v>
      </c>
      <c r="BT66" s="194">
        <v>22</v>
      </c>
      <c r="BU66" s="194">
        <v>24</v>
      </c>
      <c r="BV66" s="194">
        <v>26</v>
      </c>
      <c r="BW66" s="194">
        <v>29</v>
      </c>
      <c r="BX66" s="194">
        <v>30</v>
      </c>
      <c r="BY66" s="194">
        <v>21</v>
      </c>
      <c r="BZ66" s="194">
        <v>14</v>
      </c>
      <c r="CA66" s="194">
        <v>15</v>
      </c>
      <c r="CB66" s="194">
        <v>20</v>
      </c>
      <c r="CC66" s="194">
        <v>27</v>
      </c>
      <c r="CD66" s="194">
        <v>11</v>
      </c>
      <c r="CE66" s="194">
        <v>12</v>
      </c>
      <c r="CF66" s="194">
        <v>16</v>
      </c>
      <c r="CG66" s="194">
        <v>15</v>
      </c>
      <c r="CH66" s="194">
        <v>10</v>
      </c>
      <c r="CI66" s="194">
        <v>16</v>
      </c>
      <c r="CJ66" s="194">
        <v>17</v>
      </c>
      <c r="CK66" s="194">
        <v>12</v>
      </c>
      <c r="CL66" s="194">
        <v>14</v>
      </c>
      <c r="CM66" s="194">
        <v>18</v>
      </c>
      <c r="CN66" s="194">
        <v>7</v>
      </c>
      <c r="CO66" s="194">
        <v>2</v>
      </c>
      <c r="CP66" s="194">
        <v>1</v>
      </c>
      <c r="CQ66" s="194">
        <v>3</v>
      </c>
      <c r="CR66" s="194">
        <v>3</v>
      </c>
      <c r="CS66" s="194">
        <v>2</v>
      </c>
      <c r="CT66" s="194">
        <v>0</v>
      </c>
      <c r="CU66" s="194">
        <v>0</v>
      </c>
      <c r="CV66" s="194">
        <v>2</v>
      </c>
      <c r="CW66" s="194">
        <v>2</v>
      </c>
      <c r="CX66" s="194">
        <v>0</v>
      </c>
      <c r="CY66" s="194">
        <v>2</v>
      </c>
      <c r="CZ66" s="194">
        <v>1</v>
      </c>
      <c r="DA66" s="194">
        <v>0</v>
      </c>
      <c r="DB66" s="194">
        <v>0</v>
      </c>
    </row>
    <row r="67" spans="1:106" s="180" customFormat="1" ht="21" customHeight="1">
      <c r="A67" s="184" t="s">
        <v>1024</v>
      </c>
      <c r="B67" s="191">
        <v>12</v>
      </c>
      <c r="C67" s="195">
        <v>15</v>
      </c>
      <c r="D67" s="195">
        <v>20</v>
      </c>
      <c r="E67" s="195">
        <v>22</v>
      </c>
      <c r="F67" s="195">
        <v>15</v>
      </c>
      <c r="G67" s="195">
        <v>20</v>
      </c>
      <c r="H67" s="195">
        <v>15</v>
      </c>
      <c r="I67" s="195">
        <v>17</v>
      </c>
      <c r="J67" s="195">
        <v>15</v>
      </c>
      <c r="K67" s="195">
        <v>18</v>
      </c>
      <c r="L67" s="195">
        <v>21</v>
      </c>
      <c r="M67" s="195">
        <v>16</v>
      </c>
      <c r="N67" s="195">
        <v>13</v>
      </c>
      <c r="O67" s="195">
        <v>19</v>
      </c>
      <c r="P67" s="195">
        <v>15</v>
      </c>
      <c r="Q67" s="195">
        <v>15</v>
      </c>
      <c r="R67" s="195">
        <v>15</v>
      </c>
      <c r="S67" s="195">
        <v>8</v>
      </c>
      <c r="T67" s="195">
        <v>16</v>
      </c>
      <c r="U67" s="195">
        <v>31</v>
      </c>
      <c r="V67" s="195">
        <v>40</v>
      </c>
      <c r="W67" s="195">
        <v>45</v>
      </c>
      <c r="X67" s="195">
        <v>42</v>
      </c>
      <c r="Y67" s="195">
        <v>73</v>
      </c>
      <c r="Z67" s="195">
        <v>48</v>
      </c>
      <c r="AA67" s="195">
        <v>74</v>
      </c>
      <c r="AB67" s="195">
        <v>71</v>
      </c>
      <c r="AC67" s="195">
        <v>51</v>
      </c>
      <c r="AD67" s="195">
        <v>49</v>
      </c>
      <c r="AE67" s="195">
        <v>58</v>
      </c>
      <c r="AF67" s="195">
        <v>50</v>
      </c>
      <c r="AG67" s="195">
        <v>47</v>
      </c>
      <c r="AH67" s="195">
        <v>48</v>
      </c>
      <c r="AI67" s="195">
        <v>71</v>
      </c>
      <c r="AJ67" s="195">
        <v>61</v>
      </c>
      <c r="AK67" s="195">
        <v>34</v>
      </c>
      <c r="AL67" s="195">
        <v>50</v>
      </c>
      <c r="AM67" s="195">
        <v>54</v>
      </c>
      <c r="AN67" s="195">
        <v>57</v>
      </c>
      <c r="AO67" s="195">
        <v>57</v>
      </c>
      <c r="AP67" s="195">
        <v>49</v>
      </c>
      <c r="AQ67" s="195">
        <v>54</v>
      </c>
      <c r="AR67" s="195">
        <v>55</v>
      </c>
      <c r="AS67" s="195">
        <v>45</v>
      </c>
      <c r="AT67" s="195">
        <v>42</v>
      </c>
      <c r="AU67" s="195">
        <v>46</v>
      </c>
      <c r="AV67" s="195">
        <v>47</v>
      </c>
      <c r="AW67" s="195">
        <v>51</v>
      </c>
      <c r="AX67" s="195">
        <v>62</v>
      </c>
      <c r="AY67" s="195">
        <v>54</v>
      </c>
      <c r="AZ67" s="195">
        <v>55</v>
      </c>
      <c r="BA67" s="195">
        <v>65</v>
      </c>
      <c r="BB67" s="195">
        <v>48</v>
      </c>
      <c r="BC67" s="195">
        <v>40</v>
      </c>
      <c r="BD67" s="195">
        <v>46</v>
      </c>
      <c r="BE67" s="195">
        <v>29</v>
      </c>
      <c r="BF67" s="195">
        <v>47</v>
      </c>
      <c r="BG67" s="195">
        <v>37</v>
      </c>
      <c r="BH67" s="195">
        <v>25</v>
      </c>
      <c r="BI67" s="195">
        <v>27</v>
      </c>
      <c r="BJ67" s="195">
        <v>33</v>
      </c>
      <c r="BK67" s="195">
        <v>31</v>
      </c>
      <c r="BL67" s="195">
        <v>24</v>
      </c>
      <c r="BM67" s="195">
        <v>35</v>
      </c>
      <c r="BN67" s="195">
        <v>26</v>
      </c>
      <c r="BO67" s="195">
        <v>23</v>
      </c>
      <c r="BP67" s="195">
        <v>26</v>
      </c>
      <c r="BQ67" s="195">
        <v>28</v>
      </c>
      <c r="BR67" s="195">
        <v>34</v>
      </c>
      <c r="BS67" s="195">
        <v>25</v>
      </c>
      <c r="BT67" s="195">
        <v>32</v>
      </c>
      <c r="BU67" s="195">
        <v>31</v>
      </c>
      <c r="BV67" s="195">
        <v>48</v>
      </c>
      <c r="BW67" s="195">
        <v>38</v>
      </c>
      <c r="BX67" s="195">
        <v>36</v>
      </c>
      <c r="BY67" s="195">
        <v>26</v>
      </c>
      <c r="BZ67" s="195">
        <v>28</v>
      </c>
      <c r="CA67" s="195">
        <v>28</v>
      </c>
      <c r="CB67" s="195">
        <v>33</v>
      </c>
      <c r="CC67" s="195">
        <v>23</v>
      </c>
      <c r="CD67" s="195">
        <v>29</v>
      </c>
      <c r="CE67" s="195">
        <v>13</v>
      </c>
      <c r="CF67" s="195">
        <v>16</v>
      </c>
      <c r="CG67" s="195">
        <v>14</v>
      </c>
      <c r="CH67" s="195">
        <v>20</v>
      </c>
      <c r="CI67" s="195">
        <v>16</v>
      </c>
      <c r="CJ67" s="195">
        <v>16</v>
      </c>
      <c r="CK67" s="195">
        <v>20</v>
      </c>
      <c r="CL67" s="195">
        <v>10</v>
      </c>
      <c r="CM67" s="195">
        <v>18</v>
      </c>
      <c r="CN67" s="195">
        <v>15</v>
      </c>
      <c r="CO67" s="195">
        <v>5</v>
      </c>
      <c r="CP67" s="195">
        <v>14</v>
      </c>
      <c r="CQ67" s="195">
        <v>3</v>
      </c>
      <c r="CR67" s="195">
        <v>4</v>
      </c>
      <c r="CS67" s="195">
        <v>4</v>
      </c>
      <c r="CT67" s="195">
        <v>3</v>
      </c>
      <c r="CU67" s="195">
        <v>2</v>
      </c>
      <c r="CV67" s="195">
        <v>2</v>
      </c>
      <c r="CW67" s="195">
        <v>4</v>
      </c>
      <c r="CX67" s="195">
        <v>0</v>
      </c>
      <c r="CY67" s="195">
        <v>3</v>
      </c>
      <c r="CZ67" s="195">
        <v>0</v>
      </c>
      <c r="DA67" s="195">
        <v>0</v>
      </c>
      <c r="DB67" s="195">
        <v>0</v>
      </c>
    </row>
    <row r="68" spans="1:106" s="26" customFormat="1" ht="21" customHeight="1">
      <c r="A68" s="183" t="s">
        <v>1019</v>
      </c>
      <c r="B68" s="190">
        <v>27</v>
      </c>
      <c r="C68" s="194">
        <v>27</v>
      </c>
      <c r="D68" s="194">
        <v>23</v>
      </c>
      <c r="E68" s="194">
        <v>26</v>
      </c>
      <c r="F68" s="194">
        <v>16</v>
      </c>
      <c r="G68" s="194">
        <v>33</v>
      </c>
      <c r="H68" s="194">
        <v>22</v>
      </c>
      <c r="I68" s="194">
        <v>14</v>
      </c>
      <c r="J68" s="194">
        <v>24</v>
      </c>
      <c r="K68" s="194">
        <v>13</v>
      </c>
      <c r="L68" s="194">
        <v>19</v>
      </c>
      <c r="M68" s="194">
        <v>18</v>
      </c>
      <c r="N68" s="194">
        <v>17</v>
      </c>
      <c r="O68" s="194">
        <v>19</v>
      </c>
      <c r="P68" s="194">
        <v>18</v>
      </c>
      <c r="Q68" s="194">
        <v>16</v>
      </c>
      <c r="R68" s="194">
        <v>15</v>
      </c>
      <c r="S68" s="194">
        <v>19</v>
      </c>
      <c r="T68" s="194">
        <v>22</v>
      </c>
      <c r="U68" s="194">
        <v>29</v>
      </c>
      <c r="V68" s="194">
        <v>39</v>
      </c>
      <c r="W68" s="194">
        <v>66</v>
      </c>
      <c r="X68" s="194">
        <v>54</v>
      </c>
      <c r="Y68" s="194">
        <v>103</v>
      </c>
      <c r="Z68" s="194">
        <v>107</v>
      </c>
      <c r="AA68" s="194">
        <v>143</v>
      </c>
      <c r="AB68" s="194">
        <v>118</v>
      </c>
      <c r="AC68" s="194">
        <v>148</v>
      </c>
      <c r="AD68" s="194">
        <v>137</v>
      </c>
      <c r="AE68" s="194">
        <v>139</v>
      </c>
      <c r="AF68" s="194">
        <v>113</v>
      </c>
      <c r="AG68" s="194">
        <v>128</v>
      </c>
      <c r="AH68" s="194">
        <v>116</v>
      </c>
      <c r="AI68" s="194">
        <v>103</v>
      </c>
      <c r="AJ68" s="194">
        <v>98</v>
      </c>
      <c r="AK68" s="194">
        <v>103</v>
      </c>
      <c r="AL68" s="194">
        <v>111</v>
      </c>
      <c r="AM68" s="194">
        <v>80</v>
      </c>
      <c r="AN68" s="194">
        <v>101</v>
      </c>
      <c r="AO68" s="194">
        <v>80</v>
      </c>
      <c r="AP68" s="194">
        <v>105</v>
      </c>
      <c r="AQ68" s="194">
        <v>83</v>
      </c>
      <c r="AR68" s="194">
        <v>94</v>
      </c>
      <c r="AS68" s="194">
        <v>74</v>
      </c>
      <c r="AT68" s="194">
        <v>75</v>
      </c>
      <c r="AU68" s="194">
        <v>61</v>
      </c>
      <c r="AV68" s="194">
        <v>75</v>
      </c>
      <c r="AW68" s="194">
        <v>86</v>
      </c>
      <c r="AX68" s="194">
        <v>87</v>
      </c>
      <c r="AY68" s="194">
        <v>74</v>
      </c>
      <c r="AZ68" s="194">
        <v>75</v>
      </c>
      <c r="BA68" s="194">
        <v>65</v>
      </c>
      <c r="BB68" s="194">
        <v>78</v>
      </c>
      <c r="BC68" s="194">
        <v>86</v>
      </c>
      <c r="BD68" s="194">
        <v>77</v>
      </c>
      <c r="BE68" s="194">
        <v>44</v>
      </c>
      <c r="BF68" s="194">
        <v>79</v>
      </c>
      <c r="BG68" s="194">
        <v>45</v>
      </c>
      <c r="BH68" s="194">
        <v>52</v>
      </c>
      <c r="BI68" s="194">
        <v>43</v>
      </c>
      <c r="BJ68" s="194">
        <v>39</v>
      </c>
      <c r="BK68" s="194">
        <v>41</v>
      </c>
      <c r="BL68" s="194">
        <v>41</v>
      </c>
      <c r="BM68" s="194">
        <v>44</v>
      </c>
      <c r="BN68" s="194">
        <v>32</v>
      </c>
      <c r="BO68" s="194">
        <v>34</v>
      </c>
      <c r="BP68" s="194">
        <v>50</v>
      </c>
      <c r="BQ68" s="194">
        <v>42</v>
      </c>
      <c r="BR68" s="194">
        <v>26</v>
      </c>
      <c r="BS68" s="194">
        <v>41</v>
      </c>
      <c r="BT68" s="194">
        <v>39</v>
      </c>
      <c r="BU68" s="194">
        <v>32</v>
      </c>
      <c r="BV68" s="194">
        <v>52</v>
      </c>
      <c r="BW68" s="194">
        <v>59</v>
      </c>
      <c r="BX68" s="194">
        <v>48</v>
      </c>
      <c r="BY68" s="194">
        <v>33</v>
      </c>
      <c r="BZ68" s="194">
        <v>24</v>
      </c>
      <c r="CA68" s="194">
        <v>35</v>
      </c>
      <c r="CB68" s="194">
        <v>28</v>
      </c>
      <c r="CC68" s="194">
        <v>42</v>
      </c>
      <c r="CD68" s="194">
        <v>35</v>
      </c>
      <c r="CE68" s="194">
        <v>33</v>
      </c>
      <c r="CF68" s="194">
        <v>29</v>
      </c>
      <c r="CG68" s="194">
        <v>20</v>
      </c>
      <c r="CH68" s="194">
        <v>27</v>
      </c>
      <c r="CI68" s="194">
        <v>21</v>
      </c>
      <c r="CJ68" s="194">
        <v>27</v>
      </c>
      <c r="CK68" s="194">
        <v>18</v>
      </c>
      <c r="CL68" s="194">
        <v>14</v>
      </c>
      <c r="CM68" s="194">
        <v>17</v>
      </c>
      <c r="CN68" s="194">
        <v>15</v>
      </c>
      <c r="CO68" s="194">
        <v>18</v>
      </c>
      <c r="CP68" s="194">
        <v>16</v>
      </c>
      <c r="CQ68" s="194">
        <v>15</v>
      </c>
      <c r="CR68" s="194">
        <v>8</v>
      </c>
      <c r="CS68" s="194">
        <v>4</v>
      </c>
      <c r="CT68" s="194">
        <v>5</v>
      </c>
      <c r="CU68" s="194">
        <v>1</v>
      </c>
      <c r="CV68" s="194">
        <v>1</v>
      </c>
      <c r="CW68" s="194">
        <v>1</v>
      </c>
      <c r="CX68" s="194">
        <v>4</v>
      </c>
      <c r="CY68" s="194">
        <v>2</v>
      </c>
      <c r="CZ68" s="194">
        <v>2</v>
      </c>
      <c r="DA68" s="194">
        <v>0</v>
      </c>
      <c r="DB68" s="194">
        <v>0</v>
      </c>
    </row>
    <row r="69" spans="1:106" s="26" customFormat="1" ht="21" customHeight="1">
      <c r="A69" s="183" t="s">
        <v>112</v>
      </c>
      <c r="B69" s="190">
        <v>17</v>
      </c>
      <c r="C69" s="194">
        <v>12</v>
      </c>
      <c r="D69" s="194">
        <v>21</v>
      </c>
      <c r="E69" s="194">
        <v>22</v>
      </c>
      <c r="F69" s="194">
        <v>21</v>
      </c>
      <c r="G69" s="194">
        <v>9</v>
      </c>
      <c r="H69" s="194">
        <v>20</v>
      </c>
      <c r="I69" s="194">
        <v>21</v>
      </c>
      <c r="J69" s="194">
        <v>22</v>
      </c>
      <c r="K69" s="194">
        <v>21</v>
      </c>
      <c r="L69" s="194">
        <v>21</v>
      </c>
      <c r="M69" s="194">
        <v>18</v>
      </c>
      <c r="N69" s="194">
        <v>17</v>
      </c>
      <c r="O69" s="194">
        <v>21</v>
      </c>
      <c r="P69" s="194">
        <v>15</v>
      </c>
      <c r="Q69" s="194">
        <v>18</v>
      </c>
      <c r="R69" s="194">
        <v>15</v>
      </c>
      <c r="S69" s="194">
        <v>16</v>
      </c>
      <c r="T69" s="194">
        <v>19</v>
      </c>
      <c r="U69" s="194">
        <v>23</v>
      </c>
      <c r="V69" s="194">
        <v>23</v>
      </c>
      <c r="W69" s="194">
        <v>35</v>
      </c>
      <c r="X69" s="194">
        <v>46</v>
      </c>
      <c r="Y69" s="194">
        <v>59</v>
      </c>
      <c r="Z69" s="194">
        <v>49</v>
      </c>
      <c r="AA69" s="194">
        <v>76</v>
      </c>
      <c r="AB69" s="194">
        <v>63</v>
      </c>
      <c r="AC69" s="194">
        <v>57</v>
      </c>
      <c r="AD69" s="194">
        <v>74</v>
      </c>
      <c r="AE69" s="194">
        <v>68</v>
      </c>
      <c r="AF69" s="194">
        <v>56</v>
      </c>
      <c r="AG69" s="194">
        <v>54</v>
      </c>
      <c r="AH69" s="194">
        <v>59</v>
      </c>
      <c r="AI69" s="194">
        <v>52</v>
      </c>
      <c r="AJ69" s="194">
        <v>45</v>
      </c>
      <c r="AK69" s="194">
        <v>42</v>
      </c>
      <c r="AL69" s="194">
        <v>57</v>
      </c>
      <c r="AM69" s="194">
        <v>63</v>
      </c>
      <c r="AN69" s="194">
        <v>47</v>
      </c>
      <c r="AO69" s="194">
        <v>54</v>
      </c>
      <c r="AP69" s="194">
        <v>48</v>
      </c>
      <c r="AQ69" s="194">
        <v>39</v>
      </c>
      <c r="AR69" s="194">
        <v>49</v>
      </c>
      <c r="AS69" s="194">
        <v>48</v>
      </c>
      <c r="AT69" s="194">
        <v>47</v>
      </c>
      <c r="AU69" s="194">
        <v>51</v>
      </c>
      <c r="AV69" s="194">
        <v>55</v>
      </c>
      <c r="AW69" s="194">
        <v>48</v>
      </c>
      <c r="AX69" s="194">
        <v>48</v>
      </c>
      <c r="AY69" s="194">
        <v>50</v>
      </c>
      <c r="AZ69" s="194">
        <v>54</v>
      </c>
      <c r="BA69" s="194">
        <v>41</v>
      </c>
      <c r="BB69" s="194">
        <v>50</v>
      </c>
      <c r="BC69" s="194">
        <v>44</v>
      </c>
      <c r="BD69" s="194">
        <v>46</v>
      </c>
      <c r="BE69" s="194">
        <v>29</v>
      </c>
      <c r="BF69" s="194">
        <v>38</v>
      </c>
      <c r="BG69" s="194">
        <v>49</v>
      </c>
      <c r="BH69" s="194">
        <v>26</v>
      </c>
      <c r="BI69" s="194">
        <v>31</v>
      </c>
      <c r="BJ69" s="194">
        <v>41</v>
      </c>
      <c r="BK69" s="194">
        <v>29</v>
      </c>
      <c r="BL69" s="194">
        <v>18</v>
      </c>
      <c r="BM69" s="194">
        <v>38</v>
      </c>
      <c r="BN69" s="194">
        <v>30</v>
      </c>
      <c r="BO69" s="194">
        <v>23</v>
      </c>
      <c r="BP69" s="194">
        <v>29</v>
      </c>
      <c r="BQ69" s="194">
        <v>25</v>
      </c>
      <c r="BR69" s="194">
        <v>33</v>
      </c>
      <c r="BS69" s="194">
        <v>24</v>
      </c>
      <c r="BT69" s="194">
        <v>20</v>
      </c>
      <c r="BU69" s="194">
        <v>36</v>
      </c>
      <c r="BV69" s="194">
        <v>35</v>
      </c>
      <c r="BW69" s="194">
        <v>31</v>
      </c>
      <c r="BX69" s="194">
        <v>29</v>
      </c>
      <c r="BY69" s="194">
        <v>31</v>
      </c>
      <c r="BZ69" s="194">
        <v>23</v>
      </c>
      <c r="CA69" s="194">
        <v>17</v>
      </c>
      <c r="CB69" s="194">
        <v>30</v>
      </c>
      <c r="CC69" s="194">
        <v>24</v>
      </c>
      <c r="CD69" s="194">
        <v>32</v>
      </c>
      <c r="CE69" s="194">
        <v>18</v>
      </c>
      <c r="CF69" s="194">
        <v>15</v>
      </c>
      <c r="CG69" s="194">
        <v>21</v>
      </c>
      <c r="CH69" s="194">
        <v>17</v>
      </c>
      <c r="CI69" s="194">
        <v>20</v>
      </c>
      <c r="CJ69" s="194">
        <v>14</v>
      </c>
      <c r="CK69" s="194">
        <v>14</v>
      </c>
      <c r="CL69" s="194">
        <v>19</v>
      </c>
      <c r="CM69" s="194">
        <v>12</v>
      </c>
      <c r="CN69" s="194">
        <v>7</v>
      </c>
      <c r="CO69" s="194">
        <v>10</v>
      </c>
      <c r="CP69" s="194">
        <v>10</v>
      </c>
      <c r="CQ69" s="194">
        <v>1</v>
      </c>
      <c r="CR69" s="194">
        <v>8</v>
      </c>
      <c r="CS69" s="194">
        <v>7</v>
      </c>
      <c r="CT69" s="194">
        <v>4</v>
      </c>
      <c r="CU69" s="194">
        <v>0</v>
      </c>
      <c r="CV69" s="194">
        <v>0</v>
      </c>
      <c r="CW69" s="194">
        <v>0</v>
      </c>
      <c r="CX69" s="194">
        <v>1</v>
      </c>
      <c r="CY69" s="194">
        <v>1</v>
      </c>
      <c r="CZ69" s="194">
        <v>0</v>
      </c>
      <c r="DA69" s="194">
        <v>0</v>
      </c>
      <c r="DB69" s="194">
        <v>0</v>
      </c>
    </row>
    <row r="70" spans="1:106" s="26" customFormat="1" ht="21" customHeight="1">
      <c r="A70" s="183" t="s">
        <v>1012</v>
      </c>
      <c r="B70" s="190">
        <v>25</v>
      </c>
      <c r="C70" s="194">
        <v>23</v>
      </c>
      <c r="D70" s="194">
        <v>23</v>
      </c>
      <c r="E70" s="194">
        <v>23</v>
      </c>
      <c r="F70" s="194">
        <v>19</v>
      </c>
      <c r="G70" s="194">
        <v>20</v>
      </c>
      <c r="H70" s="194">
        <v>22</v>
      </c>
      <c r="I70" s="194">
        <v>18</v>
      </c>
      <c r="J70" s="194">
        <v>14</v>
      </c>
      <c r="K70" s="194">
        <v>13</v>
      </c>
      <c r="L70" s="194">
        <v>18</v>
      </c>
      <c r="M70" s="194">
        <v>10</v>
      </c>
      <c r="N70" s="194">
        <v>14</v>
      </c>
      <c r="O70" s="194">
        <v>15</v>
      </c>
      <c r="P70" s="194">
        <v>12</v>
      </c>
      <c r="Q70" s="194">
        <v>20</v>
      </c>
      <c r="R70" s="194">
        <v>19</v>
      </c>
      <c r="S70" s="194">
        <v>17</v>
      </c>
      <c r="T70" s="194">
        <v>13</v>
      </c>
      <c r="U70" s="194">
        <v>20</v>
      </c>
      <c r="V70" s="194">
        <v>34</v>
      </c>
      <c r="W70" s="194">
        <v>36</v>
      </c>
      <c r="X70" s="194">
        <v>48</v>
      </c>
      <c r="Y70" s="194">
        <v>69</v>
      </c>
      <c r="Z70" s="194">
        <v>87</v>
      </c>
      <c r="AA70" s="194">
        <v>79</v>
      </c>
      <c r="AB70" s="194">
        <v>77</v>
      </c>
      <c r="AC70" s="194">
        <v>78</v>
      </c>
      <c r="AD70" s="194">
        <v>77</v>
      </c>
      <c r="AE70" s="194">
        <v>68</v>
      </c>
      <c r="AF70" s="194">
        <v>88</v>
      </c>
      <c r="AG70" s="194">
        <v>75</v>
      </c>
      <c r="AH70" s="194">
        <v>60</v>
      </c>
      <c r="AI70" s="194">
        <v>62</v>
      </c>
      <c r="AJ70" s="194">
        <v>61</v>
      </c>
      <c r="AK70" s="194">
        <v>64</v>
      </c>
      <c r="AL70" s="194">
        <v>81</v>
      </c>
      <c r="AM70" s="194">
        <v>55</v>
      </c>
      <c r="AN70" s="194">
        <v>58</v>
      </c>
      <c r="AO70" s="194">
        <v>63</v>
      </c>
      <c r="AP70" s="194">
        <v>60</v>
      </c>
      <c r="AQ70" s="194">
        <v>68</v>
      </c>
      <c r="AR70" s="194">
        <v>51</v>
      </c>
      <c r="AS70" s="194">
        <v>68</v>
      </c>
      <c r="AT70" s="194">
        <v>58</v>
      </c>
      <c r="AU70" s="194">
        <v>61</v>
      </c>
      <c r="AV70" s="194">
        <v>63</v>
      </c>
      <c r="AW70" s="194">
        <v>67</v>
      </c>
      <c r="AX70" s="194">
        <v>66</v>
      </c>
      <c r="AY70" s="194">
        <v>60</v>
      </c>
      <c r="AZ70" s="194">
        <v>48</v>
      </c>
      <c r="BA70" s="194">
        <v>55</v>
      </c>
      <c r="BB70" s="194">
        <v>54</v>
      </c>
      <c r="BC70" s="194">
        <v>43</v>
      </c>
      <c r="BD70" s="194">
        <v>47</v>
      </c>
      <c r="BE70" s="194">
        <v>26</v>
      </c>
      <c r="BF70" s="194">
        <v>40</v>
      </c>
      <c r="BG70" s="194">
        <v>45</v>
      </c>
      <c r="BH70" s="194">
        <v>30</v>
      </c>
      <c r="BI70" s="194">
        <v>44</v>
      </c>
      <c r="BJ70" s="194">
        <v>26</v>
      </c>
      <c r="BK70" s="194">
        <v>36</v>
      </c>
      <c r="BL70" s="194">
        <v>25</v>
      </c>
      <c r="BM70" s="194">
        <v>33</v>
      </c>
      <c r="BN70" s="194">
        <v>31</v>
      </c>
      <c r="BO70" s="194">
        <v>31</v>
      </c>
      <c r="BP70" s="194">
        <v>28</v>
      </c>
      <c r="BQ70" s="194">
        <v>17</v>
      </c>
      <c r="BR70" s="194">
        <v>34</v>
      </c>
      <c r="BS70" s="194">
        <v>29</v>
      </c>
      <c r="BT70" s="194">
        <v>39</v>
      </c>
      <c r="BU70" s="194">
        <v>24</v>
      </c>
      <c r="BV70" s="194">
        <v>34</v>
      </c>
      <c r="BW70" s="194">
        <v>49</v>
      </c>
      <c r="BX70" s="194">
        <v>38</v>
      </c>
      <c r="BY70" s="194">
        <v>18</v>
      </c>
      <c r="BZ70" s="194">
        <v>27</v>
      </c>
      <c r="CA70" s="194">
        <v>30</v>
      </c>
      <c r="CB70" s="194">
        <v>29</v>
      </c>
      <c r="CC70" s="194">
        <v>14</v>
      </c>
      <c r="CD70" s="194">
        <v>21</v>
      </c>
      <c r="CE70" s="194">
        <v>25</v>
      </c>
      <c r="CF70" s="194">
        <v>21</v>
      </c>
      <c r="CG70" s="194">
        <v>15</v>
      </c>
      <c r="CH70" s="194">
        <v>20</v>
      </c>
      <c r="CI70" s="194">
        <v>22</v>
      </c>
      <c r="CJ70" s="194">
        <v>20</v>
      </c>
      <c r="CK70" s="194">
        <v>16</v>
      </c>
      <c r="CL70" s="194">
        <v>10</v>
      </c>
      <c r="CM70" s="194">
        <v>18</v>
      </c>
      <c r="CN70" s="194">
        <v>11</v>
      </c>
      <c r="CO70" s="194">
        <v>12</v>
      </c>
      <c r="CP70" s="194">
        <v>8</v>
      </c>
      <c r="CQ70" s="194">
        <v>4</v>
      </c>
      <c r="CR70" s="194">
        <v>6</v>
      </c>
      <c r="CS70" s="194">
        <v>1</v>
      </c>
      <c r="CT70" s="194">
        <v>3</v>
      </c>
      <c r="CU70" s="194">
        <v>3</v>
      </c>
      <c r="CV70" s="194">
        <v>0</v>
      </c>
      <c r="CW70" s="194">
        <v>1</v>
      </c>
      <c r="CX70" s="194">
        <v>0</v>
      </c>
      <c r="CY70" s="194">
        <v>0</v>
      </c>
      <c r="CZ70" s="194">
        <v>0</v>
      </c>
      <c r="DA70" s="194">
        <v>0</v>
      </c>
      <c r="DB70" s="194">
        <v>0</v>
      </c>
    </row>
    <row r="71" spans="1:106" s="180" customFormat="1" ht="21" customHeight="1">
      <c r="A71" s="184" t="s">
        <v>839</v>
      </c>
      <c r="B71" s="191">
        <v>30</v>
      </c>
      <c r="C71" s="195">
        <v>28</v>
      </c>
      <c r="D71" s="195">
        <v>28</v>
      </c>
      <c r="E71" s="195">
        <v>27</v>
      </c>
      <c r="F71" s="195">
        <v>31</v>
      </c>
      <c r="G71" s="195">
        <v>33</v>
      </c>
      <c r="H71" s="195">
        <v>24</v>
      </c>
      <c r="I71" s="195">
        <v>27</v>
      </c>
      <c r="J71" s="195">
        <v>31</v>
      </c>
      <c r="K71" s="195">
        <v>29</v>
      </c>
      <c r="L71" s="195">
        <v>29</v>
      </c>
      <c r="M71" s="195">
        <v>25</v>
      </c>
      <c r="N71" s="195">
        <v>35</v>
      </c>
      <c r="O71" s="195">
        <v>26</v>
      </c>
      <c r="P71" s="195">
        <v>23</v>
      </c>
      <c r="Q71" s="195">
        <v>25</v>
      </c>
      <c r="R71" s="195">
        <v>21</v>
      </c>
      <c r="S71" s="195">
        <v>21</v>
      </c>
      <c r="T71" s="195">
        <v>24</v>
      </c>
      <c r="U71" s="195">
        <v>19</v>
      </c>
      <c r="V71" s="195">
        <v>30</v>
      </c>
      <c r="W71" s="195">
        <v>39</v>
      </c>
      <c r="X71" s="195">
        <v>39</v>
      </c>
      <c r="Y71" s="195">
        <v>58</v>
      </c>
      <c r="Z71" s="195">
        <v>63</v>
      </c>
      <c r="AA71" s="195">
        <v>75</v>
      </c>
      <c r="AB71" s="195">
        <v>76</v>
      </c>
      <c r="AC71" s="195">
        <v>83</v>
      </c>
      <c r="AD71" s="195">
        <v>49</v>
      </c>
      <c r="AE71" s="195">
        <v>62</v>
      </c>
      <c r="AF71" s="195">
        <v>65</v>
      </c>
      <c r="AG71" s="195">
        <v>73</v>
      </c>
      <c r="AH71" s="195">
        <v>54</v>
      </c>
      <c r="AI71" s="195">
        <v>55</v>
      </c>
      <c r="AJ71" s="195">
        <v>58</v>
      </c>
      <c r="AK71" s="195">
        <v>39</v>
      </c>
      <c r="AL71" s="195">
        <v>50</v>
      </c>
      <c r="AM71" s="195">
        <v>60</v>
      </c>
      <c r="AN71" s="195">
        <v>67</v>
      </c>
      <c r="AO71" s="195">
        <v>59</v>
      </c>
      <c r="AP71" s="195">
        <v>57</v>
      </c>
      <c r="AQ71" s="195">
        <v>63</v>
      </c>
      <c r="AR71" s="195">
        <v>58</v>
      </c>
      <c r="AS71" s="195">
        <v>80</v>
      </c>
      <c r="AT71" s="195">
        <v>53</v>
      </c>
      <c r="AU71" s="195">
        <v>60</v>
      </c>
      <c r="AV71" s="195">
        <v>85</v>
      </c>
      <c r="AW71" s="195">
        <v>52</v>
      </c>
      <c r="AX71" s="195">
        <v>55</v>
      </c>
      <c r="AY71" s="195">
        <v>66</v>
      </c>
      <c r="AZ71" s="195">
        <v>48</v>
      </c>
      <c r="BA71" s="195">
        <v>60</v>
      </c>
      <c r="BB71" s="195">
        <v>66</v>
      </c>
      <c r="BC71" s="195">
        <v>53</v>
      </c>
      <c r="BD71" s="195">
        <v>65</v>
      </c>
      <c r="BE71" s="195">
        <v>47</v>
      </c>
      <c r="BF71" s="195">
        <v>63</v>
      </c>
      <c r="BG71" s="195">
        <v>51</v>
      </c>
      <c r="BH71" s="195">
        <v>46</v>
      </c>
      <c r="BI71" s="195">
        <v>48</v>
      </c>
      <c r="BJ71" s="195">
        <v>57</v>
      </c>
      <c r="BK71" s="195">
        <v>47</v>
      </c>
      <c r="BL71" s="195">
        <v>35</v>
      </c>
      <c r="BM71" s="195">
        <v>28</v>
      </c>
      <c r="BN71" s="195">
        <v>34</v>
      </c>
      <c r="BO71" s="195">
        <v>25</v>
      </c>
      <c r="BP71" s="195">
        <v>26</v>
      </c>
      <c r="BQ71" s="195">
        <v>33</v>
      </c>
      <c r="BR71" s="195">
        <v>30</v>
      </c>
      <c r="BS71" s="195">
        <v>37</v>
      </c>
      <c r="BT71" s="195">
        <v>21</v>
      </c>
      <c r="BU71" s="195">
        <v>39</v>
      </c>
      <c r="BV71" s="195">
        <v>37</v>
      </c>
      <c r="BW71" s="195">
        <v>45</v>
      </c>
      <c r="BX71" s="195">
        <v>40</v>
      </c>
      <c r="BY71" s="195">
        <v>34</v>
      </c>
      <c r="BZ71" s="195">
        <v>30</v>
      </c>
      <c r="CA71" s="195">
        <v>35</v>
      </c>
      <c r="CB71" s="195">
        <v>40</v>
      </c>
      <c r="CC71" s="195">
        <v>32</v>
      </c>
      <c r="CD71" s="195">
        <v>30</v>
      </c>
      <c r="CE71" s="195">
        <v>26</v>
      </c>
      <c r="CF71" s="195">
        <v>16</v>
      </c>
      <c r="CG71" s="195">
        <v>25</v>
      </c>
      <c r="CH71" s="195">
        <v>15</v>
      </c>
      <c r="CI71" s="195">
        <v>24</v>
      </c>
      <c r="CJ71" s="195">
        <v>29</v>
      </c>
      <c r="CK71" s="195">
        <v>22</v>
      </c>
      <c r="CL71" s="195">
        <v>20</v>
      </c>
      <c r="CM71" s="195">
        <v>16</v>
      </c>
      <c r="CN71" s="195">
        <v>18</v>
      </c>
      <c r="CO71" s="195">
        <v>13</v>
      </c>
      <c r="CP71" s="195">
        <v>4</v>
      </c>
      <c r="CQ71" s="195">
        <v>6</v>
      </c>
      <c r="CR71" s="195">
        <v>3</v>
      </c>
      <c r="CS71" s="195">
        <v>3</v>
      </c>
      <c r="CT71" s="195">
        <v>5</v>
      </c>
      <c r="CU71" s="195">
        <v>3</v>
      </c>
      <c r="CV71" s="195">
        <v>1</v>
      </c>
      <c r="CW71" s="195">
        <v>1</v>
      </c>
      <c r="CX71" s="195">
        <v>0</v>
      </c>
      <c r="CY71" s="195">
        <v>1</v>
      </c>
      <c r="CZ71" s="195">
        <v>0</v>
      </c>
      <c r="DA71" s="195">
        <v>0</v>
      </c>
      <c r="DB71" s="195">
        <v>0</v>
      </c>
    </row>
    <row r="72" spans="1:106" s="26" customFormat="1" ht="21" customHeight="1">
      <c r="A72" s="183" t="s">
        <v>1004</v>
      </c>
      <c r="B72" s="190">
        <v>18</v>
      </c>
      <c r="C72" s="194">
        <v>25</v>
      </c>
      <c r="D72" s="194">
        <v>16</v>
      </c>
      <c r="E72" s="194">
        <v>27</v>
      </c>
      <c r="F72" s="194">
        <v>32</v>
      </c>
      <c r="G72" s="194">
        <v>10</v>
      </c>
      <c r="H72" s="194">
        <v>22</v>
      </c>
      <c r="I72" s="194">
        <v>25</v>
      </c>
      <c r="J72" s="194">
        <v>16</v>
      </c>
      <c r="K72" s="194">
        <v>31</v>
      </c>
      <c r="L72" s="194">
        <v>19</v>
      </c>
      <c r="M72" s="194">
        <v>19</v>
      </c>
      <c r="N72" s="194">
        <v>24</v>
      </c>
      <c r="O72" s="194">
        <v>21</v>
      </c>
      <c r="P72" s="194">
        <v>18</v>
      </c>
      <c r="Q72" s="194">
        <v>21</v>
      </c>
      <c r="R72" s="194">
        <v>17</v>
      </c>
      <c r="S72" s="194">
        <v>24</v>
      </c>
      <c r="T72" s="194">
        <v>22</v>
      </c>
      <c r="U72" s="194">
        <v>33</v>
      </c>
      <c r="V72" s="194">
        <v>36</v>
      </c>
      <c r="W72" s="194">
        <v>49</v>
      </c>
      <c r="X72" s="194">
        <v>57</v>
      </c>
      <c r="Y72" s="194">
        <v>65</v>
      </c>
      <c r="Z72" s="194">
        <v>60</v>
      </c>
      <c r="AA72" s="194">
        <v>76</v>
      </c>
      <c r="AB72" s="194">
        <v>65</v>
      </c>
      <c r="AC72" s="194">
        <v>83</v>
      </c>
      <c r="AD72" s="194">
        <v>67</v>
      </c>
      <c r="AE72" s="194">
        <v>57</v>
      </c>
      <c r="AF72" s="194">
        <v>57</v>
      </c>
      <c r="AG72" s="194">
        <v>74</v>
      </c>
      <c r="AH72" s="194">
        <v>60</v>
      </c>
      <c r="AI72" s="194">
        <v>76</v>
      </c>
      <c r="AJ72" s="194">
        <v>66</v>
      </c>
      <c r="AK72" s="194">
        <v>70</v>
      </c>
      <c r="AL72" s="194">
        <v>46</v>
      </c>
      <c r="AM72" s="194">
        <v>62</v>
      </c>
      <c r="AN72" s="194">
        <v>59</v>
      </c>
      <c r="AO72" s="194">
        <v>71</v>
      </c>
      <c r="AP72" s="194">
        <v>69</v>
      </c>
      <c r="AQ72" s="194">
        <v>72</v>
      </c>
      <c r="AR72" s="194">
        <v>69</v>
      </c>
      <c r="AS72" s="194">
        <v>67</v>
      </c>
      <c r="AT72" s="194">
        <v>56</v>
      </c>
      <c r="AU72" s="194">
        <v>71</v>
      </c>
      <c r="AV72" s="194">
        <v>52</v>
      </c>
      <c r="AW72" s="194">
        <v>58</v>
      </c>
      <c r="AX72" s="194">
        <v>56</v>
      </c>
      <c r="AY72" s="194">
        <v>52</v>
      </c>
      <c r="AZ72" s="194">
        <v>60</v>
      </c>
      <c r="BA72" s="194">
        <v>53</v>
      </c>
      <c r="BB72" s="194">
        <v>50</v>
      </c>
      <c r="BC72" s="194">
        <v>42</v>
      </c>
      <c r="BD72" s="194">
        <v>70</v>
      </c>
      <c r="BE72" s="194">
        <v>35</v>
      </c>
      <c r="BF72" s="194">
        <v>48</v>
      </c>
      <c r="BG72" s="194">
        <v>56</v>
      </c>
      <c r="BH72" s="194">
        <v>46</v>
      </c>
      <c r="BI72" s="194">
        <v>40</v>
      </c>
      <c r="BJ72" s="194">
        <v>38</v>
      </c>
      <c r="BK72" s="194">
        <v>44</v>
      </c>
      <c r="BL72" s="194">
        <v>42</v>
      </c>
      <c r="BM72" s="194">
        <v>49</v>
      </c>
      <c r="BN72" s="194">
        <v>17</v>
      </c>
      <c r="BO72" s="194">
        <v>33</v>
      </c>
      <c r="BP72" s="194">
        <v>23</v>
      </c>
      <c r="BQ72" s="194">
        <v>31</v>
      </c>
      <c r="BR72" s="194">
        <v>30</v>
      </c>
      <c r="BS72" s="194">
        <v>41</v>
      </c>
      <c r="BT72" s="194">
        <v>46</v>
      </c>
      <c r="BU72" s="194">
        <v>30</v>
      </c>
      <c r="BV72" s="194">
        <v>50</v>
      </c>
      <c r="BW72" s="194">
        <v>56</v>
      </c>
      <c r="BX72" s="194">
        <v>44</v>
      </c>
      <c r="BY72" s="194">
        <v>34</v>
      </c>
      <c r="BZ72" s="194">
        <v>31</v>
      </c>
      <c r="CA72" s="194">
        <v>31</v>
      </c>
      <c r="CB72" s="194">
        <v>41</v>
      </c>
      <c r="CC72" s="194">
        <v>33</v>
      </c>
      <c r="CD72" s="194">
        <v>30</v>
      </c>
      <c r="CE72" s="194">
        <v>28</v>
      </c>
      <c r="CF72" s="194">
        <v>22</v>
      </c>
      <c r="CG72" s="194">
        <v>27</v>
      </c>
      <c r="CH72" s="194">
        <v>28</v>
      </c>
      <c r="CI72" s="194">
        <v>28</v>
      </c>
      <c r="CJ72" s="194">
        <v>25</v>
      </c>
      <c r="CK72" s="194">
        <v>24</v>
      </c>
      <c r="CL72" s="194">
        <v>17</v>
      </c>
      <c r="CM72" s="194">
        <v>20</v>
      </c>
      <c r="CN72" s="194">
        <v>22</v>
      </c>
      <c r="CO72" s="194">
        <v>13</v>
      </c>
      <c r="CP72" s="194">
        <v>9</v>
      </c>
      <c r="CQ72" s="194">
        <v>10</v>
      </c>
      <c r="CR72" s="194">
        <v>12</v>
      </c>
      <c r="CS72" s="194">
        <v>5</v>
      </c>
      <c r="CT72" s="194">
        <v>4</v>
      </c>
      <c r="CU72" s="194">
        <v>1</v>
      </c>
      <c r="CV72" s="194">
        <v>2</v>
      </c>
      <c r="CW72" s="194">
        <v>1</v>
      </c>
      <c r="CX72" s="194">
        <v>2</v>
      </c>
      <c r="CY72" s="194">
        <v>1</v>
      </c>
      <c r="CZ72" s="194">
        <v>1</v>
      </c>
      <c r="DA72" s="194">
        <v>1</v>
      </c>
      <c r="DB72" s="194">
        <v>1</v>
      </c>
    </row>
    <row r="73" spans="1:106" s="26" customFormat="1" ht="21" customHeight="1">
      <c r="A73" s="183" t="s">
        <v>1001</v>
      </c>
      <c r="B73" s="190">
        <v>25</v>
      </c>
      <c r="C73" s="194">
        <v>22</v>
      </c>
      <c r="D73" s="194">
        <v>27</v>
      </c>
      <c r="E73" s="194">
        <v>35</v>
      </c>
      <c r="F73" s="194">
        <v>35</v>
      </c>
      <c r="G73" s="194">
        <v>29</v>
      </c>
      <c r="H73" s="194">
        <v>27</v>
      </c>
      <c r="I73" s="194">
        <v>32</v>
      </c>
      <c r="J73" s="194">
        <v>32</v>
      </c>
      <c r="K73" s="194">
        <v>29</v>
      </c>
      <c r="L73" s="194">
        <v>34</v>
      </c>
      <c r="M73" s="194">
        <v>22</v>
      </c>
      <c r="N73" s="194">
        <v>31</v>
      </c>
      <c r="O73" s="194">
        <v>27</v>
      </c>
      <c r="P73" s="194">
        <v>28</v>
      </c>
      <c r="Q73" s="194">
        <v>25</v>
      </c>
      <c r="R73" s="194">
        <v>23</v>
      </c>
      <c r="S73" s="194">
        <v>15</v>
      </c>
      <c r="T73" s="194">
        <v>29</v>
      </c>
      <c r="U73" s="194">
        <v>23</v>
      </c>
      <c r="V73" s="194">
        <v>47</v>
      </c>
      <c r="W73" s="194">
        <v>48</v>
      </c>
      <c r="X73" s="194">
        <v>49</v>
      </c>
      <c r="Y73" s="194">
        <v>56</v>
      </c>
      <c r="Z73" s="194">
        <v>74</v>
      </c>
      <c r="AA73" s="194">
        <v>68</v>
      </c>
      <c r="AB73" s="194">
        <v>62</v>
      </c>
      <c r="AC73" s="194">
        <v>82</v>
      </c>
      <c r="AD73" s="194">
        <v>68</v>
      </c>
      <c r="AE73" s="194">
        <v>67</v>
      </c>
      <c r="AF73" s="194">
        <v>68</v>
      </c>
      <c r="AG73" s="194">
        <v>59</v>
      </c>
      <c r="AH73" s="194">
        <v>59</v>
      </c>
      <c r="AI73" s="194">
        <v>54</v>
      </c>
      <c r="AJ73" s="194">
        <v>55</v>
      </c>
      <c r="AK73" s="194">
        <v>60</v>
      </c>
      <c r="AL73" s="194">
        <v>66</v>
      </c>
      <c r="AM73" s="194">
        <v>77</v>
      </c>
      <c r="AN73" s="194">
        <v>63</v>
      </c>
      <c r="AO73" s="194">
        <v>62</v>
      </c>
      <c r="AP73" s="194">
        <v>68</v>
      </c>
      <c r="AQ73" s="194">
        <v>47</v>
      </c>
      <c r="AR73" s="194">
        <v>61</v>
      </c>
      <c r="AS73" s="194">
        <v>58</v>
      </c>
      <c r="AT73" s="194">
        <v>66</v>
      </c>
      <c r="AU73" s="194">
        <v>70</v>
      </c>
      <c r="AV73" s="194">
        <v>67</v>
      </c>
      <c r="AW73" s="194">
        <v>74</v>
      </c>
      <c r="AX73" s="194">
        <v>68</v>
      </c>
      <c r="AY73" s="194">
        <v>75</v>
      </c>
      <c r="AZ73" s="194">
        <v>64</v>
      </c>
      <c r="BA73" s="194">
        <v>56</v>
      </c>
      <c r="BB73" s="194">
        <v>64</v>
      </c>
      <c r="BC73" s="194">
        <v>57</v>
      </c>
      <c r="BD73" s="194">
        <v>52</v>
      </c>
      <c r="BE73" s="194">
        <v>44</v>
      </c>
      <c r="BF73" s="194">
        <v>66</v>
      </c>
      <c r="BG73" s="194">
        <v>44</v>
      </c>
      <c r="BH73" s="194">
        <v>54</v>
      </c>
      <c r="BI73" s="194">
        <v>45</v>
      </c>
      <c r="BJ73" s="194">
        <v>33</v>
      </c>
      <c r="BK73" s="194">
        <v>40</v>
      </c>
      <c r="BL73" s="194">
        <v>44</v>
      </c>
      <c r="BM73" s="194">
        <v>38</v>
      </c>
      <c r="BN73" s="194">
        <v>32</v>
      </c>
      <c r="BO73" s="194">
        <v>33</v>
      </c>
      <c r="BP73" s="194">
        <v>30</v>
      </c>
      <c r="BQ73" s="194">
        <v>41</v>
      </c>
      <c r="BR73" s="194">
        <v>41</v>
      </c>
      <c r="BS73" s="194">
        <v>41</v>
      </c>
      <c r="BT73" s="194">
        <v>39</v>
      </c>
      <c r="BU73" s="194">
        <v>49</v>
      </c>
      <c r="BV73" s="194">
        <v>48</v>
      </c>
      <c r="BW73" s="194">
        <v>59</v>
      </c>
      <c r="BX73" s="194">
        <v>49</v>
      </c>
      <c r="BY73" s="194">
        <v>42</v>
      </c>
      <c r="BZ73" s="194">
        <v>41</v>
      </c>
      <c r="CA73" s="194">
        <v>35</v>
      </c>
      <c r="CB73" s="194">
        <v>42</v>
      </c>
      <c r="CC73" s="194">
        <v>32</v>
      </c>
      <c r="CD73" s="194">
        <v>37</v>
      </c>
      <c r="CE73" s="194">
        <v>35</v>
      </c>
      <c r="CF73" s="194">
        <v>32</v>
      </c>
      <c r="CG73" s="194">
        <v>29</v>
      </c>
      <c r="CH73" s="194">
        <v>32</v>
      </c>
      <c r="CI73" s="194">
        <v>34</v>
      </c>
      <c r="CJ73" s="194">
        <v>29</v>
      </c>
      <c r="CK73" s="194">
        <v>30</v>
      </c>
      <c r="CL73" s="194">
        <v>23</v>
      </c>
      <c r="CM73" s="194">
        <v>16</v>
      </c>
      <c r="CN73" s="194">
        <v>22</v>
      </c>
      <c r="CO73" s="194">
        <v>17</v>
      </c>
      <c r="CP73" s="194">
        <v>10</v>
      </c>
      <c r="CQ73" s="194">
        <v>7</v>
      </c>
      <c r="CR73" s="194">
        <v>4</v>
      </c>
      <c r="CS73" s="194">
        <v>1</v>
      </c>
      <c r="CT73" s="194">
        <v>5</v>
      </c>
      <c r="CU73" s="194">
        <v>2</v>
      </c>
      <c r="CV73" s="194">
        <v>4</v>
      </c>
      <c r="CW73" s="194">
        <v>1</v>
      </c>
      <c r="CX73" s="194">
        <v>1</v>
      </c>
      <c r="CY73" s="194">
        <v>0</v>
      </c>
      <c r="CZ73" s="194">
        <v>0</v>
      </c>
      <c r="DA73" s="194">
        <v>0</v>
      </c>
      <c r="DB73" s="194">
        <v>1</v>
      </c>
    </row>
    <row r="74" spans="1:106" s="180" customFormat="1" ht="21" customHeight="1">
      <c r="A74" s="184" t="s">
        <v>334</v>
      </c>
      <c r="B74" s="191">
        <v>31</v>
      </c>
      <c r="C74" s="195">
        <v>31</v>
      </c>
      <c r="D74" s="195">
        <v>22</v>
      </c>
      <c r="E74" s="195">
        <v>26</v>
      </c>
      <c r="F74" s="195">
        <v>18</v>
      </c>
      <c r="G74" s="195">
        <v>21</v>
      </c>
      <c r="H74" s="195">
        <v>23</v>
      </c>
      <c r="I74" s="195">
        <v>23</v>
      </c>
      <c r="J74" s="195">
        <v>15</v>
      </c>
      <c r="K74" s="195">
        <v>25</v>
      </c>
      <c r="L74" s="195">
        <v>27</v>
      </c>
      <c r="M74" s="195">
        <v>27</v>
      </c>
      <c r="N74" s="195">
        <v>25</v>
      </c>
      <c r="O74" s="195">
        <v>24</v>
      </c>
      <c r="P74" s="195">
        <v>28</v>
      </c>
      <c r="Q74" s="195">
        <v>25</v>
      </c>
      <c r="R74" s="195">
        <v>29</v>
      </c>
      <c r="S74" s="195">
        <v>27</v>
      </c>
      <c r="T74" s="195">
        <v>26</v>
      </c>
      <c r="U74" s="195">
        <v>40</v>
      </c>
      <c r="V74" s="195">
        <v>39</v>
      </c>
      <c r="W74" s="195">
        <v>45</v>
      </c>
      <c r="X74" s="195">
        <v>63</v>
      </c>
      <c r="Y74" s="195">
        <v>84</v>
      </c>
      <c r="Z74" s="195">
        <v>83</v>
      </c>
      <c r="AA74" s="195">
        <v>85</v>
      </c>
      <c r="AB74" s="195">
        <v>96</v>
      </c>
      <c r="AC74" s="195">
        <v>92</v>
      </c>
      <c r="AD74" s="195">
        <v>84</v>
      </c>
      <c r="AE74" s="195">
        <v>83</v>
      </c>
      <c r="AF74" s="195">
        <v>74</v>
      </c>
      <c r="AG74" s="195">
        <v>82</v>
      </c>
      <c r="AH74" s="195">
        <v>89</v>
      </c>
      <c r="AI74" s="195">
        <v>65</v>
      </c>
      <c r="AJ74" s="195">
        <v>84</v>
      </c>
      <c r="AK74" s="195">
        <v>90</v>
      </c>
      <c r="AL74" s="195">
        <v>76</v>
      </c>
      <c r="AM74" s="195">
        <v>66</v>
      </c>
      <c r="AN74" s="195">
        <v>70</v>
      </c>
      <c r="AO74" s="195">
        <v>60</v>
      </c>
      <c r="AP74" s="195">
        <v>65</v>
      </c>
      <c r="AQ74" s="195">
        <v>64</v>
      </c>
      <c r="AR74" s="195">
        <v>63</v>
      </c>
      <c r="AS74" s="195">
        <v>74</v>
      </c>
      <c r="AT74" s="195">
        <v>66</v>
      </c>
      <c r="AU74" s="195">
        <v>64</v>
      </c>
      <c r="AV74" s="195">
        <v>70</v>
      </c>
      <c r="AW74" s="195">
        <v>72</v>
      </c>
      <c r="AX74" s="195">
        <v>64</v>
      </c>
      <c r="AY74" s="195">
        <v>68</v>
      </c>
      <c r="AZ74" s="195">
        <v>66</v>
      </c>
      <c r="BA74" s="195">
        <v>70</v>
      </c>
      <c r="BB74" s="195">
        <v>52</v>
      </c>
      <c r="BC74" s="195">
        <v>60</v>
      </c>
      <c r="BD74" s="195">
        <v>52</v>
      </c>
      <c r="BE74" s="195">
        <v>48</v>
      </c>
      <c r="BF74" s="195">
        <v>72</v>
      </c>
      <c r="BG74" s="195">
        <v>55</v>
      </c>
      <c r="BH74" s="195">
        <v>40</v>
      </c>
      <c r="BI74" s="195">
        <v>55</v>
      </c>
      <c r="BJ74" s="195">
        <v>56</v>
      </c>
      <c r="BK74" s="195">
        <v>43</v>
      </c>
      <c r="BL74" s="195">
        <v>42</v>
      </c>
      <c r="BM74" s="195">
        <v>47</v>
      </c>
      <c r="BN74" s="195">
        <v>36</v>
      </c>
      <c r="BO74" s="195">
        <v>46</v>
      </c>
      <c r="BP74" s="195">
        <v>45</v>
      </c>
      <c r="BQ74" s="195">
        <v>42</v>
      </c>
      <c r="BR74" s="195">
        <v>39</v>
      </c>
      <c r="BS74" s="195">
        <v>41</v>
      </c>
      <c r="BT74" s="195">
        <v>54</v>
      </c>
      <c r="BU74" s="195">
        <v>61</v>
      </c>
      <c r="BV74" s="195">
        <v>67</v>
      </c>
      <c r="BW74" s="195">
        <v>56</v>
      </c>
      <c r="BX74" s="195">
        <v>69</v>
      </c>
      <c r="BY74" s="195">
        <v>59</v>
      </c>
      <c r="BZ74" s="195">
        <v>48</v>
      </c>
      <c r="CA74" s="195">
        <v>51</v>
      </c>
      <c r="CB74" s="195">
        <v>42</v>
      </c>
      <c r="CC74" s="195">
        <v>58</v>
      </c>
      <c r="CD74" s="195">
        <v>29</v>
      </c>
      <c r="CE74" s="195">
        <v>39</v>
      </c>
      <c r="CF74" s="195">
        <v>28</v>
      </c>
      <c r="CG74" s="195">
        <v>22</v>
      </c>
      <c r="CH74" s="195">
        <v>34</v>
      </c>
      <c r="CI74" s="195">
        <v>25</v>
      </c>
      <c r="CJ74" s="195">
        <v>26</v>
      </c>
      <c r="CK74" s="195">
        <v>34</v>
      </c>
      <c r="CL74" s="195">
        <v>27</v>
      </c>
      <c r="CM74" s="195">
        <v>17</v>
      </c>
      <c r="CN74" s="195">
        <v>17</v>
      </c>
      <c r="CO74" s="195">
        <v>13</v>
      </c>
      <c r="CP74" s="195">
        <v>10</v>
      </c>
      <c r="CQ74" s="195">
        <v>15</v>
      </c>
      <c r="CR74" s="195">
        <v>7</v>
      </c>
      <c r="CS74" s="195">
        <v>3</v>
      </c>
      <c r="CT74" s="195">
        <v>5</v>
      </c>
      <c r="CU74" s="195">
        <v>3</v>
      </c>
      <c r="CV74" s="195">
        <v>3</v>
      </c>
      <c r="CW74" s="195">
        <v>4</v>
      </c>
      <c r="CX74" s="195">
        <v>4</v>
      </c>
      <c r="CY74" s="195">
        <v>1</v>
      </c>
      <c r="CZ74" s="195">
        <v>1</v>
      </c>
      <c r="DA74" s="195">
        <v>0</v>
      </c>
      <c r="DB74" s="195">
        <v>0</v>
      </c>
    </row>
    <row r="75" spans="1:106" s="26" customFormat="1" ht="21" customHeight="1">
      <c r="A75" s="183" t="s">
        <v>869</v>
      </c>
      <c r="B75" s="190">
        <v>67</v>
      </c>
      <c r="C75" s="194">
        <v>41</v>
      </c>
      <c r="D75" s="194">
        <v>56</v>
      </c>
      <c r="E75" s="194">
        <v>61</v>
      </c>
      <c r="F75" s="194">
        <v>62</v>
      </c>
      <c r="G75" s="194">
        <v>71</v>
      </c>
      <c r="H75" s="194">
        <v>49</v>
      </c>
      <c r="I75" s="194">
        <v>62</v>
      </c>
      <c r="J75" s="194">
        <v>38</v>
      </c>
      <c r="K75" s="194">
        <v>42</v>
      </c>
      <c r="L75" s="194">
        <v>51</v>
      </c>
      <c r="M75" s="194">
        <v>46</v>
      </c>
      <c r="N75" s="194">
        <v>36</v>
      </c>
      <c r="O75" s="194">
        <v>41</v>
      </c>
      <c r="P75" s="194">
        <v>29</v>
      </c>
      <c r="Q75" s="194">
        <v>39</v>
      </c>
      <c r="R75" s="194">
        <v>29</v>
      </c>
      <c r="S75" s="194">
        <v>28</v>
      </c>
      <c r="T75" s="194">
        <v>35</v>
      </c>
      <c r="U75" s="194">
        <v>33</v>
      </c>
      <c r="V75" s="194">
        <v>34</v>
      </c>
      <c r="W75" s="194">
        <v>31</v>
      </c>
      <c r="X75" s="194">
        <v>23</v>
      </c>
      <c r="Y75" s="194">
        <v>40</v>
      </c>
      <c r="Z75" s="194">
        <v>37</v>
      </c>
      <c r="AA75" s="194">
        <v>37</v>
      </c>
      <c r="AB75" s="194">
        <v>56</v>
      </c>
      <c r="AC75" s="194">
        <v>53</v>
      </c>
      <c r="AD75" s="194">
        <v>60</v>
      </c>
      <c r="AE75" s="194">
        <v>51</v>
      </c>
      <c r="AF75" s="194">
        <v>67</v>
      </c>
      <c r="AG75" s="194">
        <v>61</v>
      </c>
      <c r="AH75" s="194">
        <v>80</v>
      </c>
      <c r="AI75" s="194">
        <v>71</v>
      </c>
      <c r="AJ75" s="194">
        <v>63</v>
      </c>
      <c r="AK75" s="194">
        <v>78</v>
      </c>
      <c r="AL75" s="194">
        <v>87</v>
      </c>
      <c r="AM75" s="194">
        <v>58</v>
      </c>
      <c r="AN75" s="194">
        <v>79</v>
      </c>
      <c r="AO75" s="194">
        <v>66</v>
      </c>
      <c r="AP75" s="194">
        <v>72</v>
      </c>
      <c r="AQ75" s="194">
        <v>74</v>
      </c>
      <c r="AR75" s="194">
        <v>67</v>
      </c>
      <c r="AS75" s="194">
        <v>70</v>
      </c>
      <c r="AT75" s="194">
        <v>76</v>
      </c>
      <c r="AU75" s="194">
        <v>75</v>
      </c>
      <c r="AV75" s="194">
        <v>69</v>
      </c>
      <c r="AW75" s="194">
        <v>65</v>
      </c>
      <c r="AX75" s="194">
        <v>68</v>
      </c>
      <c r="AY75" s="194">
        <v>58</v>
      </c>
      <c r="AZ75" s="194">
        <v>63</v>
      </c>
      <c r="BA75" s="194">
        <v>63</v>
      </c>
      <c r="BB75" s="194">
        <v>43</v>
      </c>
      <c r="BC75" s="194">
        <v>72</v>
      </c>
      <c r="BD75" s="194">
        <v>50</v>
      </c>
      <c r="BE75" s="194">
        <v>41</v>
      </c>
      <c r="BF75" s="194">
        <v>59</v>
      </c>
      <c r="BG75" s="194">
        <v>48</v>
      </c>
      <c r="BH75" s="194">
        <v>46</v>
      </c>
      <c r="BI75" s="194">
        <v>30</v>
      </c>
      <c r="BJ75" s="194">
        <v>47</v>
      </c>
      <c r="BK75" s="194">
        <v>38</v>
      </c>
      <c r="BL75" s="194">
        <v>47</v>
      </c>
      <c r="BM75" s="194">
        <v>33</v>
      </c>
      <c r="BN75" s="194">
        <v>25</v>
      </c>
      <c r="BO75" s="194">
        <v>43</v>
      </c>
      <c r="BP75" s="194">
        <v>43</v>
      </c>
      <c r="BQ75" s="194">
        <v>37</v>
      </c>
      <c r="BR75" s="194">
        <v>28</v>
      </c>
      <c r="BS75" s="194">
        <v>33</v>
      </c>
      <c r="BT75" s="194">
        <v>45</v>
      </c>
      <c r="BU75" s="194">
        <v>47</v>
      </c>
      <c r="BV75" s="194">
        <v>58</v>
      </c>
      <c r="BW75" s="194">
        <v>58</v>
      </c>
      <c r="BX75" s="194">
        <v>57</v>
      </c>
      <c r="BY75" s="194">
        <v>38</v>
      </c>
      <c r="BZ75" s="194">
        <v>34</v>
      </c>
      <c r="CA75" s="194">
        <v>38</v>
      </c>
      <c r="CB75" s="194">
        <v>43</v>
      </c>
      <c r="CC75" s="194">
        <v>57</v>
      </c>
      <c r="CD75" s="194">
        <v>46</v>
      </c>
      <c r="CE75" s="194">
        <v>36</v>
      </c>
      <c r="CF75" s="194">
        <v>32</v>
      </c>
      <c r="CG75" s="194">
        <v>36</v>
      </c>
      <c r="CH75" s="194">
        <v>34</v>
      </c>
      <c r="CI75" s="194">
        <v>24</v>
      </c>
      <c r="CJ75" s="194">
        <v>33</v>
      </c>
      <c r="CK75" s="194">
        <v>32</v>
      </c>
      <c r="CL75" s="194">
        <v>22</v>
      </c>
      <c r="CM75" s="194">
        <v>31</v>
      </c>
      <c r="CN75" s="194">
        <v>17</v>
      </c>
      <c r="CO75" s="194">
        <v>10</v>
      </c>
      <c r="CP75" s="194">
        <v>13</v>
      </c>
      <c r="CQ75" s="194">
        <v>12</v>
      </c>
      <c r="CR75" s="194">
        <v>7</v>
      </c>
      <c r="CS75" s="194">
        <v>7</v>
      </c>
      <c r="CT75" s="194">
        <v>5</v>
      </c>
      <c r="CU75" s="194">
        <v>5</v>
      </c>
      <c r="CV75" s="194">
        <v>0</v>
      </c>
      <c r="CW75" s="194">
        <v>2</v>
      </c>
      <c r="CX75" s="194">
        <v>0</v>
      </c>
      <c r="CY75" s="194">
        <v>2</v>
      </c>
      <c r="CZ75" s="194">
        <v>0</v>
      </c>
      <c r="DA75" s="194">
        <v>0</v>
      </c>
      <c r="DB75" s="194">
        <v>1</v>
      </c>
    </row>
    <row r="76" spans="1:106" s="26" customFormat="1" ht="21" customHeight="1">
      <c r="A76" s="183" t="s">
        <v>992</v>
      </c>
      <c r="B76" s="190">
        <v>34</v>
      </c>
      <c r="C76" s="194">
        <v>27</v>
      </c>
      <c r="D76" s="194">
        <v>31</v>
      </c>
      <c r="E76" s="194">
        <v>33</v>
      </c>
      <c r="F76" s="194">
        <v>31</v>
      </c>
      <c r="G76" s="194">
        <v>30</v>
      </c>
      <c r="H76" s="194">
        <v>36</v>
      </c>
      <c r="I76" s="194">
        <v>31</v>
      </c>
      <c r="J76" s="194">
        <v>38</v>
      </c>
      <c r="K76" s="194">
        <v>30</v>
      </c>
      <c r="L76" s="194">
        <v>27</v>
      </c>
      <c r="M76" s="194">
        <v>33</v>
      </c>
      <c r="N76" s="194">
        <v>29</v>
      </c>
      <c r="O76" s="194">
        <v>13</v>
      </c>
      <c r="P76" s="194">
        <v>15</v>
      </c>
      <c r="Q76" s="194">
        <v>21</v>
      </c>
      <c r="R76" s="194">
        <v>25</v>
      </c>
      <c r="S76" s="194">
        <v>32</v>
      </c>
      <c r="T76" s="194">
        <v>29</v>
      </c>
      <c r="U76" s="194">
        <v>32</v>
      </c>
      <c r="V76" s="194">
        <v>46</v>
      </c>
      <c r="W76" s="194">
        <v>42</v>
      </c>
      <c r="X76" s="194">
        <v>50</v>
      </c>
      <c r="Y76" s="194">
        <v>57</v>
      </c>
      <c r="Z76" s="194">
        <v>65</v>
      </c>
      <c r="AA76" s="194">
        <v>58</v>
      </c>
      <c r="AB76" s="194">
        <v>57</v>
      </c>
      <c r="AC76" s="194">
        <v>68</v>
      </c>
      <c r="AD76" s="194">
        <v>64</v>
      </c>
      <c r="AE76" s="194">
        <v>81</v>
      </c>
      <c r="AF76" s="194">
        <v>63</v>
      </c>
      <c r="AG76" s="194">
        <v>58</v>
      </c>
      <c r="AH76" s="194">
        <v>60</v>
      </c>
      <c r="AI76" s="194">
        <v>67</v>
      </c>
      <c r="AJ76" s="194">
        <v>54</v>
      </c>
      <c r="AK76" s="194">
        <v>48</v>
      </c>
      <c r="AL76" s="194">
        <v>67</v>
      </c>
      <c r="AM76" s="194">
        <v>74</v>
      </c>
      <c r="AN76" s="194">
        <v>65</v>
      </c>
      <c r="AO76" s="194">
        <v>74</v>
      </c>
      <c r="AP76" s="194">
        <v>63</v>
      </c>
      <c r="AQ76" s="194">
        <v>58</v>
      </c>
      <c r="AR76" s="194">
        <v>66</v>
      </c>
      <c r="AS76" s="194">
        <v>55</v>
      </c>
      <c r="AT76" s="194">
        <v>58</v>
      </c>
      <c r="AU76" s="194">
        <v>54</v>
      </c>
      <c r="AV76" s="194">
        <v>71</v>
      </c>
      <c r="AW76" s="194">
        <v>65</v>
      </c>
      <c r="AX76" s="194">
        <v>71</v>
      </c>
      <c r="AY76" s="194">
        <v>68</v>
      </c>
      <c r="AZ76" s="194">
        <v>74</v>
      </c>
      <c r="BA76" s="194">
        <v>60</v>
      </c>
      <c r="BB76" s="194">
        <v>85</v>
      </c>
      <c r="BC76" s="194">
        <v>68</v>
      </c>
      <c r="BD76" s="194">
        <v>65</v>
      </c>
      <c r="BE76" s="194">
        <v>56</v>
      </c>
      <c r="BF76" s="194">
        <v>57</v>
      </c>
      <c r="BG76" s="194">
        <v>45</v>
      </c>
      <c r="BH76" s="194">
        <v>53</v>
      </c>
      <c r="BI76" s="194">
        <v>43</v>
      </c>
      <c r="BJ76" s="194">
        <v>48</v>
      </c>
      <c r="BK76" s="194">
        <v>40</v>
      </c>
      <c r="BL76" s="194">
        <v>36</v>
      </c>
      <c r="BM76" s="194">
        <v>48</v>
      </c>
      <c r="BN76" s="194">
        <v>24</v>
      </c>
      <c r="BO76" s="194">
        <v>42</v>
      </c>
      <c r="BP76" s="194">
        <v>45</v>
      </c>
      <c r="BQ76" s="194">
        <v>25</v>
      </c>
      <c r="BR76" s="194">
        <v>37</v>
      </c>
      <c r="BS76" s="194">
        <v>34</v>
      </c>
      <c r="BT76" s="194">
        <v>51</v>
      </c>
      <c r="BU76" s="194">
        <v>41</v>
      </c>
      <c r="BV76" s="194">
        <v>50</v>
      </c>
      <c r="BW76" s="194">
        <v>53</v>
      </c>
      <c r="BX76" s="194">
        <v>64</v>
      </c>
      <c r="BY76" s="194">
        <v>37</v>
      </c>
      <c r="BZ76" s="194">
        <v>41</v>
      </c>
      <c r="CA76" s="194">
        <v>38</v>
      </c>
      <c r="CB76" s="194">
        <v>38</v>
      </c>
      <c r="CC76" s="194">
        <v>34</v>
      </c>
      <c r="CD76" s="194">
        <v>52</v>
      </c>
      <c r="CE76" s="194">
        <v>32</v>
      </c>
      <c r="CF76" s="194">
        <v>36</v>
      </c>
      <c r="CG76" s="194">
        <v>38</v>
      </c>
      <c r="CH76" s="194">
        <v>35</v>
      </c>
      <c r="CI76" s="194">
        <v>28</v>
      </c>
      <c r="CJ76" s="194">
        <v>38</v>
      </c>
      <c r="CK76" s="194">
        <v>18</v>
      </c>
      <c r="CL76" s="194">
        <v>25</v>
      </c>
      <c r="CM76" s="194">
        <v>21</v>
      </c>
      <c r="CN76" s="194">
        <v>20</v>
      </c>
      <c r="CO76" s="194">
        <v>19</v>
      </c>
      <c r="CP76" s="194">
        <v>17</v>
      </c>
      <c r="CQ76" s="194">
        <v>9</v>
      </c>
      <c r="CR76" s="194">
        <v>8</v>
      </c>
      <c r="CS76" s="194">
        <v>5</v>
      </c>
      <c r="CT76" s="194">
        <v>7</v>
      </c>
      <c r="CU76" s="194">
        <v>1</v>
      </c>
      <c r="CV76" s="194">
        <v>7</v>
      </c>
      <c r="CW76" s="194">
        <v>3</v>
      </c>
      <c r="CX76" s="194">
        <v>0</v>
      </c>
      <c r="CY76" s="194">
        <v>1</v>
      </c>
      <c r="CZ76" s="194">
        <v>0</v>
      </c>
      <c r="DA76" s="194">
        <v>0</v>
      </c>
      <c r="DB76" s="194">
        <v>0</v>
      </c>
    </row>
    <row r="77" spans="1:106" s="180" customFormat="1" ht="19.5" customHeight="1">
      <c r="A77" s="184" t="s">
        <v>988</v>
      </c>
      <c r="B77" s="191">
        <v>24</v>
      </c>
      <c r="C77" s="195">
        <v>30</v>
      </c>
      <c r="D77" s="195">
        <v>31</v>
      </c>
      <c r="E77" s="195">
        <v>19</v>
      </c>
      <c r="F77" s="195">
        <v>22</v>
      </c>
      <c r="G77" s="195">
        <v>18</v>
      </c>
      <c r="H77" s="195">
        <v>25</v>
      </c>
      <c r="I77" s="195">
        <v>21</v>
      </c>
      <c r="J77" s="195">
        <v>23</v>
      </c>
      <c r="K77" s="195">
        <v>22</v>
      </c>
      <c r="L77" s="195">
        <v>22</v>
      </c>
      <c r="M77" s="195">
        <v>24</v>
      </c>
      <c r="N77" s="195">
        <v>25</v>
      </c>
      <c r="O77" s="195">
        <v>26</v>
      </c>
      <c r="P77" s="195">
        <v>25</v>
      </c>
      <c r="Q77" s="195">
        <v>20</v>
      </c>
      <c r="R77" s="195">
        <v>13</v>
      </c>
      <c r="S77" s="195">
        <v>24</v>
      </c>
      <c r="T77" s="195">
        <v>27</v>
      </c>
      <c r="U77" s="195">
        <v>27</v>
      </c>
      <c r="V77" s="195">
        <v>30</v>
      </c>
      <c r="W77" s="195">
        <v>48</v>
      </c>
      <c r="X77" s="195">
        <v>34</v>
      </c>
      <c r="Y77" s="195">
        <v>50</v>
      </c>
      <c r="Z77" s="195">
        <v>50</v>
      </c>
      <c r="AA77" s="195">
        <v>49</v>
      </c>
      <c r="AB77" s="195">
        <v>56</v>
      </c>
      <c r="AC77" s="195">
        <v>48</v>
      </c>
      <c r="AD77" s="195">
        <v>58</v>
      </c>
      <c r="AE77" s="195">
        <v>50</v>
      </c>
      <c r="AF77" s="195">
        <v>57</v>
      </c>
      <c r="AG77" s="195">
        <v>43</v>
      </c>
      <c r="AH77" s="195">
        <v>61</v>
      </c>
      <c r="AI77" s="195">
        <v>46</v>
      </c>
      <c r="AJ77" s="195">
        <v>42</v>
      </c>
      <c r="AK77" s="195">
        <v>42</v>
      </c>
      <c r="AL77" s="195">
        <v>40</v>
      </c>
      <c r="AM77" s="195">
        <v>35</v>
      </c>
      <c r="AN77" s="195">
        <v>45</v>
      </c>
      <c r="AO77" s="195">
        <v>41</v>
      </c>
      <c r="AP77" s="195">
        <v>57</v>
      </c>
      <c r="AQ77" s="195">
        <v>37</v>
      </c>
      <c r="AR77" s="195">
        <v>40</v>
      </c>
      <c r="AS77" s="195">
        <v>41</v>
      </c>
      <c r="AT77" s="195">
        <v>45</v>
      </c>
      <c r="AU77" s="195">
        <v>48</v>
      </c>
      <c r="AV77" s="195">
        <v>51</v>
      </c>
      <c r="AW77" s="195">
        <v>53</v>
      </c>
      <c r="AX77" s="195">
        <v>46</v>
      </c>
      <c r="AY77" s="195">
        <v>48</v>
      </c>
      <c r="AZ77" s="195">
        <v>36</v>
      </c>
      <c r="BA77" s="195">
        <v>52</v>
      </c>
      <c r="BB77" s="195">
        <v>31</v>
      </c>
      <c r="BC77" s="195">
        <v>59</v>
      </c>
      <c r="BD77" s="195">
        <v>51</v>
      </c>
      <c r="BE77" s="195">
        <v>32</v>
      </c>
      <c r="BF77" s="195">
        <v>63</v>
      </c>
      <c r="BG77" s="195">
        <v>47</v>
      </c>
      <c r="BH77" s="195">
        <v>36</v>
      </c>
      <c r="BI77" s="195">
        <v>45</v>
      </c>
      <c r="BJ77" s="195">
        <v>53</v>
      </c>
      <c r="BK77" s="195">
        <v>41</v>
      </c>
      <c r="BL77" s="195">
        <v>40</v>
      </c>
      <c r="BM77" s="195">
        <v>26</v>
      </c>
      <c r="BN77" s="195">
        <v>41</v>
      </c>
      <c r="BO77" s="195">
        <v>34</v>
      </c>
      <c r="BP77" s="195">
        <v>30</v>
      </c>
      <c r="BQ77" s="195">
        <v>41</v>
      </c>
      <c r="BR77" s="195">
        <v>37</v>
      </c>
      <c r="BS77" s="195">
        <v>37</v>
      </c>
      <c r="BT77" s="195">
        <v>29</v>
      </c>
      <c r="BU77" s="195">
        <v>40</v>
      </c>
      <c r="BV77" s="195">
        <v>44</v>
      </c>
      <c r="BW77" s="195">
        <v>32</v>
      </c>
      <c r="BX77" s="195">
        <v>40</v>
      </c>
      <c r="BY77" s="195">
        <v>31</v>
      </c>
      <c r="BZ77" s="195">
        <v>22</v>
      </c>
      <c r="CA77" s="195">
        <v>28</v>
      </c>
      <c r="CB77" s="195">
        <v>35</v>
      </c>
      <c r="CC77" s="195">
        <v>25</v>
      </c>
      <c r="CD77" s="195">
        <v>37</v>
      </c>
      <c r="CE77" s="195">
        <v>25</v>
      </c>
      <c r="CF77" s="195">
        <v>11</v>
      </c>
      <c r="CG77" s="195">
        <v>25</v>
      </c>
      <c r="CH77" s="195">
        <v>28</v>
      </c>
      <c r="CI77" s="195">
        <v>27</v>
      </c>
      <c r="CJ77" s="195">
        <v>25</v>
      </c>
      <c r="CK77" s="195">
        <v>22</v>
      </c>
      <c r="CL77" s="195">
        <v>27</v>
      </c>
      <c r="CM77" s="195">
        <v>28</v>
      </c>
      <c r="CN77" s="195">
        <v>12</v>
      </c>
      <c r="CO77" s="195">
        <v>12</v>
      </c>
      <c r="CP77" s="195">
        <v>13</v>
      </c>
      <c r="CQ77" s="195">
        <v>6</v>
      </c>
      <c r="CR77" s="195">
        <v>9</v>
      </c>
      <c r="CS77" s="195">
        <v>7</v>
      </c>
      <c r="CT77" s="195">
        <v>6</v>
      </c>
      <c r="CU77" s="195">
        <v>5</v>
      </c>
      <c r="CV77" s="195">
        <v>1</v>
      </c>
      <c r="CW77" s="195">
        <v>3</v>
      </c>
      <c r="CX77" s="195">
        <v>1</v>
      </c>
      <c r="CY77" s="195">
        <v>0</v>
      </c>
      <c r="CZ77" s="195">
        <v>0</v>
      </c>
      <c r="DA77" s="195">
        <v>1</v>
      </c>
      <c r="DB77" s="195">
        <v>1</v>
      </c>
    </row>
    <row r="78" spans="1:106" s="26" customFormat="1" ht="21" customHeight="1">
      <c r="A78" s="183" t="s">
        <v>982</v>
      </c>
      <c r="B78" s="190">
        <v>11</v>
      </c>
      <c r="C78" s="194">
        <v>18</v>
      </c>
      <c r="D78" s="194">
        <v>8</v>
      </c>
      <c r="E78" s="194">
        <v>11</v>
      </c>
      <c r="F78" s="194">
        <v>9</v>
      </c>
      <c r="G78" s="194">
        <v>11</v>
      </c>
      <c r="H78" s="194">
        <v>23</v>
      </c>
      <c r="I78" s="194">
        <v>12</v>
      </c>
      <c r="J78" s="194">
        <v>13</v>
      </c>
      <c r="K78" s="194">
        <v>17</v>
      </c>
      <c r="L78" s="194">
        <v>14</v>
      </c>
      <c r="M78" s="194">
        <v>10</v>
      </c>
      <c r="N78" s="194">
        <v>14</v>
      </c>
      <c r="O78" s="194">
        <v>12</v>
      </c>
      <c r="P78" s="194">
        <v>17</v>
      </c>
      <c r="Q78" s="194">
        <v>6</v>
      </c>
      <c r="R78" s="194">
        <v>16</v>
      </c>
      <c r="S78" s="194">
        <v>9</v>
      </c>
      <c r="T78" s="194">
        <v>21</v>
      </c>
      <c r="U78" s="194">
        <v>23</v>
      </c>
      <c r="V78" s="194">
        <v>36</v>
      </c>
      <c r="W78" s="194">
        <v>48</v>
      </c>
      <c r="X78" s="194">
        <v>47</v>
      </c>
      <c r="Y78" s="194">
        <v>58</v>
      </c>
      <c r="Z78" s="194">
        <v>70</v>
      </c>
      <c r="AA78" s="194">
        <v>54</v>
      </c>
      <c r="AB78" s="194">
        <v>62</v>
      </c>
      <c r="AC78" s="194">
        <v>68</v>
      </c>
      <c r="AD78" s="194">
        <v>63</v>
      </c>
      <c r="AE78" s="194">
        <v>46</v>
      </c>
      <c r="AF78" s="194">
        <v>58</v>
      </c>
      <c r="AG78" s="194">
        <v>59</v>
      </c>
      <c r="AH78" s="194">
        <v>56</v>
      </c>
      <c r="AI78" s="194">
        <v>50</v>
      </c>
      <c r="AJ78" s="194">
        <v>54</v>
      </c>
      <c r="AK78" s="194">
        <v>44</v>
      </c>
      <c r="AL78" s="194">
        <v>35</v>
      </c>
      <c r="AM78" s="194">
        <v>38</v>
      </c>
      <c r="AN78" s="194">
        <v>43</v>
      </c>
      <c r="AO78" s="194">
        <v>31</v>
      </c>
      <c r="AP78" s="194">
        <v>32</v>
      </c>
      <c r="AQ78" s="194">
        <v>28</v>
      </c>
      <c r="AR78" s="194">
        <v>35</v>
      </c>
      <c r="AS78" s="194">
        <v>38</v>
      </c>
      <c r="AT78" s="194">
        <v>43</v>
      </c>
      <c r="AU78" s="194">
        <v>52</v>
      </c>
      <c r="AV78" s="194">
        <v>34</v>
      </c>
      <c r="AW78" s="194">
        <v>42</v>
      </c>
      <c r="AX78" s="194">
        <v>41</v>
      </c>
      <c r="AY78" s="194">
        <v>38</v>
      </c>
      <c r="AZ78" s="194">
        <v>42</v>
      </c>
      <c r="BA78" s="194">
        <v>35</v>
      </c>
      <c r="BB78" s="194">
        <v>42</v>
      </c>
      <c r="BC78" s="194">
        <v>33</v>
      </c>
      <c r="BD78" s="194">
        <v>36</v>
      </c>
      <c r="BE78" s="194">
        <v>21</v>
      </c>
      <c r="BF78" s="194">
        <v>47</v>
      </c>
      <c r="BG78" s="194">
        <v>41</v>
      </c>
      <c r="BH78" s="194">
        <v>45</v>
      </c>
      <c r="BI78" s="194">
        <v>26</v>
      </c>
      <c r="BJ78" s="194">
        <v>19</v>
      </c>
      <c r="BK78" s="194">
        <v>21</v>
      </c>
      <c r="BL78" s="194">
        <v>15</v>
      </c>
      <c r="BM78" s="194">
        <v>23</v>
      </c>
      <c r="BN78" s="194">
        <v>20</v>
      </c>
      <c r="BO78" s="194">
        <v>29</v>
      </c>
      <c r="BP78" s="194">
        <v>23</v>
      </c>
      <c r="BQ78" s="194">
        <v>23</v>
      </c>
      <c r="BR78" s="194">
        <v>12</v>
      </c>
      <c r="BS78" s="194">
        <v>19</v>
      </c>
      <c r="BT78" s="194">
        <v>26</v>
      </c>
      <c r="BU78" s="194">
        <v>20</v>
      </c>
      <c r="BV78" s="194">
        <v>30</v>
      </c>
      <c r="BW78" s="194">
        <v>32</v>
      </c>
      <c r="BX78" s="194">
        <v>22</v>
      </c>
      <c r="BY78" s="194">
        <v>18</v>
      </c>
      <c r="BZ78" s="194">
        <v>18</v>
      </c>
      <c r="CA78" s="194">
        <v>23</v>
      </c>
      <c r="CB78" s="194">
        <v>25</v>
      </c>
      <c r="CC78" s="194">
        <v>19</v>
      </c>
      <c r="CD78" s="194">
        <v>14</v>
      </c>
      <c r="CE78" s="194">
        <v>17</v>
      </c>
      <c r="CF78" s="194">
        <v>21</v>
      </c>
      <c r="CG78" s="194">
        <v>15</v>
      </c>
      <c r="CH78" s="194">
        <v>14</v>
      </c>
      <c r="CI78" s="194">
        <v>14</v>
      </c>
      <c r="CJ78" s="194">
        <v>18</v>
      </c>
      <c r="CK78" s="194">
        <v>19</v>
      </c>
      <c r="CL78" s="194">
        <v>11</v>
      </c>
      <c r="CM78" s="194">
        <v>3</v>
      </c>
      <c r="CN78" s="194">
        <v>12</v>
      </c>
      <c r="CO78" s="194">
        <v>7</v>
      </c>
      <c r="CP78" s="194">
        <v>8</v>
      </c>
      <c r="CQ78" s="194">
        <v>6</v>
      </c>
      <c r="CR78" s="194">
        <v>3</v>
      </c>
      <c r="CS78" s="194">
        <v>4</v>
      </c>
      <c r="CT78" s="194">
        <v>4</v>
      </c>
      <c r="CU78" s="194">
        <v>3</v>
      </c>
      <c r="CV78" s="194">
        <v>1</v>
      </c>
      <c r="CW78" s="194">
        <v>0</v>
      </c>
      <c r="CX78" s="194">
        <v>1</v>
      </c>
      <c r="CY78" s="194">
        <v>0</v>
      </c>
      <c r="CZ78" s="194">
        <v>0</v>
      </c>
      <c r="DA78" s="194">
        <v>0</v>
      </c>
      <c r="DB78" s="194">
        <v>1</v>
      </c>
    </row>
    <row r="79" spans="1:106" s="26" customFormat="1" ht="21" customHeight="1">
      <c r="A79" s="183" t="s">
        <v>980</v>
      </c>
      <c r="B79" s="190">
        <v>8</v>
      </c>
      <c r="C79" s="194">
        <v>5</v>
      </c>
      <c r="D79" s="194">
        <v>3</v>
      </c>
      <c r="E79" s="194">
        <v>10</v>
      </c>
      <c r="F79" s="194">
        <v>5</v>
      </c>
      <c r="G79" s="194">
        <v>13</v>
      </c>
      <c r="H79" s="194">
        <v>9</v>
      </c>
      <c r="I79" s="194">
        <v>9</v>
      </c>
      <c r="J79" s="194">
        <v>9</v>
      </c>
      <c r="K79" s="194">
        <v>9</v>
      </c>
      <c r="L79" s="194">
        <v>9</v>
      </c>
      <c r="M79" s="194">
        <v>5</v>
      </c>
      <c r="N79" s="194">
        <v>10</v>
      </c>
      <c r="O79" s="194">
        <v>8</v>
      </c>
      <c r="P79" s="194">
        <v>6</v>
      </c>
      <c r="Q79" s="194">
        <v>10</v>
      </c>
      <c r="R79" s="194">
        <v>6</v>
      </c>
      <c r="S79" s="194">
        <v>10</v>
      </c>
      <c r="T79" s="194">
        <v>6</v>
      </c>
      <c r="U79" s="194">
        <v>16</v>
      </c>
      <c r="V79" s="194">
        <v>26</v>
      </c>
      <c r="W79" s="194">
        <v>18</v>
      </c>
      <c r="X79" s="194">
        <v>13</v>
      </c>
      <c r="Y79" s="194">
        <v>22</v>
      </c>
      <c r="Z79" s="194">
        <v>35</v>
      </c>
      <c r="AA79" s="194">
        <v>36</v>
      </c>
      <c r="AB79" s="194">
        <v>22</v>
      </c>
      <c r="AC79" s="194">
        <v>23</v>
      </c>
      <c r="AD79" s="194">
        <v>26</v>
      </c>
      <c r="AE79" s="194">
        <v>25</v>
      </c>
      <c r="AF79" s="194">
        <v>33</v>
      </c>
      <c r="AG79" s="194">
        <v>37</v>
      </c>
      <c r="AH79" s="194">
        <v>31</v>
      </c>
      <c r="AI79" s="194">
        <v>45</v>
      </c>
      <c r="AJ79" s="194">
        <v>35</v>
      </c>
      <c r="AK79" s="194">
        <v>22</v>
      </c>
      <c r="AL79" s="194">
        <v>35</v>
      </c>
      <c r="AM79" s="194">
        <v>24</v>
      </c>
      <c r="AN79" s="194">
        <v>24</v>
      </c>
      <c r="AO79" s="194">
        <v>20</v>
      </c>
      <c r="AP79" s="194">
        <v>28</v>
      </c>
      <c r="AQ79" s="194">
        <v>16</v>
      </c>
      <c r="AR79" s="194">
        <v>28</v>
      </c>
      <c r="AS79" s="194">
        <v>19</v>
      </c>
      <c r="AT79" s="194">
        <v>24</v>
      </c>
      <c r="AU79" s="194">
        <v>13</v>
      </c>
      <c r="AV79" s="194">
        <v>15</v>
      </c>
      <c r="AW79" s="194">
        <v>23</v>
      </c>
      <c r="AX79" s="194">
        <v>21</v>
      </c>
      <c r="AY79" s="194">
        <v>23</v>
      </c>
      <c r="AZ79" s="194">
        <v>21</v>
      </c>
      <c r="BA79" s="194">
        <v>29</v>
      </c>
      <c r="BB79" s="194">
        <v>19</v>
      </c>
      <c r="BC79" s="194">
        <v>13</v>
      </c>
      <c r="BD79" s="194">
        <v>14</v>
      </c>
      <c r="BE79" s="194">
        <v>18</v>
      </c>
      <c r="BF79" s="194">
        <v>12</v>
      </c>
      <c r="BG79" s="194">
        <v>18</v>
      </c>
      <c r="BH79" s="194">
        <v>22</v>
      </c>
      <c r="BI79" s="194">
        <v>16</v>
      </c>
      <c r="BJ79" s="194">
        <v>9</v>
      </c>
      <c r="BK79" s="194">
        <v>24</v>
      </c>
      <c r="BL79" s="194">
        <v>19</v>
      </c>
      <c r="BM79" s="194">
        <v>13</v>
      </c>
      <c r="BN79" s="194">
        <v>13</v>
      </c>
      <c r="BO79" s="194">
        <v>17</v>
      </c>
      <c r="BP79" s="194">
        <v>10</v>
      </c>
      <c r="BQ79" s="194">
        <v>11</v>
      </c>
      <c r="BR79" s="194">
        <v>15</v>
      </c>
      <c r="BS79" s="194">
        <v>16</v>
      </c>
      <c r="BT79" s="194">
        <v>10</v>
      </c>
      <c r="BU79" s="194">
        <v>11</v>
      </c>
      <c r="BV79" s="194">
        <v>19</v>
      </c>
      <c r="BW79" s="194">
        <v>16</v>
      </c>
      <c r="BX79" s="194">
        <v>10</v>
      </c>
      <c r="BY79" s="194">
        <v>8</v>
      </c>
      <c r="BZ79" s="194">
        <v>10</v>
      </c>
      <c r="CA79" s="194">
        <v>13</v>
      </c>
      <c r="CB79" s="194">
        <v>7</v>
      </c>
      <c r="CC79" s="194">
        <v>7</v>
      </c>
      <c r="CD79" s="194">
        <v>10</v>
      </c>
      <c r="CE79" s="194">
        <v>5</v>
      </c>
      <c r="CF79" s="194">
        <v>5</v>
      </c>
      <c r="CG79" s="194">
        <v>5</v>
      </c>
      <c r="CH79" s="194">
        <v>6</v>
      </c>
      <c r="CI79" s="194">
        <v>6</v>
      </c>
      <c r="CJ79" s="194">
        <v>3</v>
      </c>
      <c r="CK79" s="194">
        <v>11</v>
      </c>
      <c r="CL79" s="194">
        <v>3</v>
      </c>
      <c r="CM79" s="194">
        <v>4</v>
      </c>
      <c r="CN79" s="194">
        <v>8</v>
      </c>
      <c r="CO79" s="194">
        <v>8</v>
      </c>
      <c r="CP79" s="194">
        <v>5</v>
      </c>
      <c r="CQ79" s="194">
        <v>4</v>
      </c>
      <c r="CR79" s="194">
        <v>2</v>
      </c>
      <c r="CS79" s="194">
        <v>3</v>
      </c>
      <c r="CT79" s="194">
        <v>0</v>
      </c>
      <c r="CU79" s="194">
        <v>1</v>
      </c>
      <c r="CV79" s="194">
        <v>0</v>
      </c>
      <c r="CW79" s="194">
        <v>1</v>
      </c>
      <c r="CX79" s="194">
        <v>0</v>
      </c>
      <c r="CY79" s="194">
        <v>0</v>
      </c>
      <c r="CZ79" s="194">
        <v>0</v>
      </c>
      <c r="DA79" s="194">
        <v>0</v>
      </c>
      <c r="DB79" s="194">
        <v>0</v>
      </c>
    </row>
    <row r="80" spans="1:106" s="26" customFormat="1" ht="21" customHeight="1">
      <c r="A80" s="183" t="s">
        <v>414</v>
      </c>
      <c r="B80" s="190">
        <v>25</v>
      </c>
      <c r="C80" s="194">
        <v>18</v>
      </c>
      <c r="D80" s="194">
        <v>24</v>
      </c>
      <c r="E80" s="194">
        <v>26</v>
      </c>
      <c r="F80" s="194">
        <v>20</v>
      </c>
      <c r="G80" s="194">
        <v>23</v>
      </c>
      <c r="H80" s="194">
        <v>18</v>
      </c>
      <c r="I80" s="194">
        <v>24</v>
      </c>
      <c r="J80" s="194">
        <v>14</v>
      </c>
      <c r="K80" s="194">
        <v>18</v>
      </c>
      <c r="L80" s="194">
        <v>27</v>
      </c>
      <c r="M80" s="194">
        <v>18</v>
      </c>
      <c r="N80" s="194">
        <v>25</v>
      </c>
      <c r="O80" s="194">
        <v>24</v>
      </c>
      <c r="P80" s="194">
        <v>17</v>
      </c>
      <c r="Q80" s="194">
        <v>19</v>
      </c>
      <c r="R80" s="194">
        <v>21</v>
      </c>
      <c r="S80" s="194">
        <v>22</v>
      </c>
      <c r="T80" s="194">
        <v>21</v>
      </c>
      <c r="U80" s="194">
        <v>30</v>
      </c>
      <c r="V80" s="194">
        <v>40</v>
      </c>
      <c r="W80" s="194">
        <v>47</v>
      </c>
      <c r="X80" s="194">
        <v>64</v>
      </c>
      <c r="Y80" s="194">
        <v>83</v>
      </c>
      <c r="Z80" s="194">
        <v>87</v>
      </c>
      <c r="AA80" s="194">
        <v>101</v>
      </c>
      <c r="AB80" s="194">
        <v>99</v>
      </c>
      <c r="AC80" s="194">
        <v>83</v>
      </c>
      <c r="AD80" s="194">
        <v>61</v>
      </c>
      <c r="AE80" s="194">
        <v>76</v>
      </c>
      <c r="AF80" s="194">
        <v>74</v>
      </c>
      <c r="AG80" s="194">
        <v>57</v>
      </c>
      <c r="AH80" s="194">
        <v>67</v>
      </c>
      <c r="AI80" s="194">
        <v>60</v>
      </c>
      <c r="AJ80" s="194">
        <v>49</v>
      </c>
      <c r="AK80" s="194">
        <v>74</v>
      </c>
      <c r="AL80" s="194">
        <v>71</v>
      </c>
      <c r="AM80" s="194">
        <v>64</v>
      </c>
      <c r="AN80" s="194">
        <v>58</v>
      </c>
      <c r="AO80" s="194">
        <v>66</v>
      </c>
      <c r="AP80" s="194">
        <v>58</v>
      </c>
      <c r="AQ80" s="194">
        <v>47</v>
      </c>
      <c r="AR80" s="194">
        <v>56</v>
      </c>
      <c r="AS80" s="194">
        <v>60</v>
      </c>
      <c r="AT80" s="194">
        <v>62</v>
      </c>
      <c r="AU80" s="194">
        <v>46</v>
      </c>
      <c r="AV80" s="194">
        <v>65</v>
      </c>
      <c r="AW80" s="194">
        <v>61</v>
      </c>
      <c r="AX80" s="194">
        <v>61</v>
      </c>
      <c r="AY80" s="194">
        <v>61</v>
      </c>
      <c r="AZ80" s="194">
        <v>64</v>
      </c>
      <c r="BA80" s="194">
        <v>62</v>
      </c>
      <c r="BB80" s="194">
        <v>59</v>
      </c>
      <c r="BC80" s="194">
        <v>59</v>
      </c>
      <c r="BD80" s="194">
        <v>60</v>
      </c>
      <c r="BE80" s="194">
        <v>40</v>
      </c>
      <c r="BF80" s="194">
        <v>55</v>
      </c>
      <c r="BG80" s="194">
        <v>45</v>
      </c>
      <c r="BH80" s="194">
        <v>46</v>
      </c>
      <c r="BI80" s="194">
        <v>51</v>
      </c>
      <c r="BJ80" s="194">
        <v>43</v>
      </c>
      <c r="BK80" s="194">
        <v>42</v>
      </c>
      <c r="BL80" s="194">
        <v>34</v>
      </c>
      <c r="BM80" s="194">
        <v>38</v>
      </c>
      <c r="BN80" s="194">
        <v>29</v>
      </c>
      <c r="BO80" s="194">
        <v>35</v>
      </c>
      <c r="BP80" s="194">
        <v>20</v>
      </c>
      <c r="BQ80" s="194">
        <v>31</v>
      </c>
      <c r="BR80" s="194">
        <v>27</v>
      </c>
      <c r="BS80" s="194">
        <v>20</v>
      </c>
      <c r="BT80" s="194">
        <v>38</v>
      </c>
      <c r="BU80" s="194">
        <v>28</v>
      </c>
      <c r="BV80" s="194">
        <v>43</v>
      </c>
      <c r="BW80" s="194">
        <v>35</v>
      </c>
      <c r="BX80" s="194">
        <v>43</v>
      </c>
      <c r="BY80" s="194">
        <v>37</v>
      </c>
      <c r="BZ80" s="194">
        <v>26</v>
      </c>
      <c r="CA80" s="194">
        <v>36</v>
      </c>
      <c r="CB80" s="194">
        <v>28</v>
      </c>
      <c r="CC80" s="194">
        <v>33</v>
      </c>
      <c r="CD80" s="194">
        <v>31</v>
      </c>
      <c r="CE80" s="194">
        <v>25</v>
      </c>
      <c r="CF80" s="194">
        <v>17</v>
      </c>
      <c r="CG80" s="194">
        <v>15</v>
      </c>
      <c r="CH80" s="194">
        <v>21</v>
      </c>
      <c r="CI80" s="194">
        <v>22</v>
      </c>
      <c r="CJ80" s="194">
        <v>23</v>
      </c>
      <c r="CK80" s="194">
        <v>16</v>
      </c>
      <c r="CL80" s="194">
        <v>13</v>
      </c>
      <c r="CM80" s="194">
        <v>18</v>
      </c>
      <c r="CN80" s="194">
        <v>8</v>
      </c>
      <c r="CO80" s="194">
        <v>9</v>
      </c>
      <c r="CP80" s="194">
        <v>5</v>
      </c>
      <c r="CQ80" s="194">
        <v>3</v>
      </c>
      <c r="CR80" s="194">
        <v>9</v>
      </c>
      <c r="CS80" s="194">
        <v>8</v>
      </c>
      <c r="CT80" s="194">
        <v>1</v>
      </c>
      <c r="CU80" s="194">
        <v>2</v>
      </c>
      <c r="CV80" s="194">
        <v>2</v>
      </c>
      <c r="CW80" s="194">
        <v>0</v>
      </c>
      <c r="CX80" s="194">
        <v>1</v>
      </c>
      <c r="CY80" s="194">
        <v>0</v>
      </c>
      <c r="CZ80" s="194">
        <v>0</v>
      </c>
      <c r="DA80" s="194">
        <v>0</v>
      </c>
      <c r="DB80" s="194">
        <v>0</v>
      </c>
    </row>
    <row r="81" spans="1:106" s="26" customFormat="1" ht="21" customHeight="1">
      <c r="A81" s="183" t="s">
        <v>977</v>
      </c>
      <c r="B81" s="190">
        <v>19</v>
      </c>
      <c r="C81" s="194">
        <v>16</v>
      </c>
      <c r="D81" s="194">
        <v>19</v>
      </c>
      <c r="E81" s="194">
        <v>25</v>
      </c>
      <c r="F81" s="194">
        <v>16</v>
      </c>
      <c r="G81" s="194">
        <v>18</v>
      </c>
      <c r="H81" s="194">
        <v>20</v>
      </c>
      <c r="I81" s="194">
        <v>24</v>
      </c>
      <c r="J81" s="194">
        <v>17</v>
      </c>
      <c r="K81" s="194">
        <v>16</v>
      </c>
      <c r="L81" s="194">
        <v>16</v>
      </c>
      <c r="M81" s="194">
        <v>11</v>
      </c>
      <c r="N81" s="194">
        <v>20</v>
      </c>
      <c r="O81" s="194">
        <v>11</v>
      </c>
      <c r="P81" s="194">
        <v>21</v>
      </c>
      <c r="Q81" s="194">
        <v>20</v>
      </c>
      <c r="R81" s="194">
        <v>15</v>
      </c>
      <c r="S81" s="194">
        <v>21</v>
      </c>
      <c r="T81" s="194">
        <v>21</v>
      </c>
      <c r="U81" s="194">
        <v>41</v>
      </c>
      <c r="V81" s="194">
        <v>32</v>
      </c>
      <c r="W81" s="194">
        <v>50</v>
      </c>
      <c r="X81" s="194">
        <v>51</v>
      </c>
      <c r="Y81" s="194">
        <v>58</v>
      </c>
      <c r="Z81" s="194">
        <v>79</v>
      </c>
      <c r="AA81" s="194">
        <v>77</v>
      </c>
      <c r="AB81" s="194">
        <v>75</v>
      </c>
      <c r="AC81" s="194">
        <v>55</v>
      </c>
      <c r="AD81" s="194">
        <v>56</v>
      </c>
      <c r="AE81" s="194">
        <v>67</v>
      </c>
      <c r="AF81" s="194">
        <v>44</v>
      </c>
      <c r="AG81" s="194">
        <v>37</v>
      </c>
      <c r="AH81" s="194">
        <v>60</v>
      </c>
      <c r="AI81" s="194">
        <v>52</v>
      </c>
      <c r="AJ81" s="194">
        <v>44</v>
      </c>
      <c r="AK81" s="194">
        <v>61</v>
      </c>
      <c r="AL81" s="194">
        <v>45</v>
      </c>
      <c r="AM81" s="194">
        <v>48</v>
      </c>
      <c r="AN81" s="194">
        <v>55</v>
      </c>
      <c r="AO81" s="194">
        <v>34</v>
      </c>
      <c r="AP81" s="194">
        <v>37</v>
      </c>
      <c r="AQ81" s="194">
        <v>50</v>
      </c>
      <c r="AR81" s="194">
        <v>33</v>
      </c>
      <c r="AS81" s="194">
        <v>38</v>
      </c>
      <c r="AT81" s="194">
        <v>46</v>
      </c>
      <c r="AU81" s="194">
        <v>48</v>
      </c>
      <c r="AV81" s="194">
        <v>45</v>
      </c>
      <c r="AW81" s="194">
        <v>50</v>
      </c>
      <c r="AX81" s="194">
        <v>54</v>
      </c>
      <c r="AY81" s="194">
        <v>47</v>
      </c>
      <c r="AZ81" s="194">
        <v>56</v>
      </c>
      <c r="BA81" s="194">
        <v>39</v>
      </c>
      <c r="BB81" s="194">
        <v>58</v>
      </c>
      <c r="BC81" s="194">
        <v>43</v>
      </c>
      <c r="BD81" s="194">
        <v>54</v>
      </c>
      <c r="BE81" s="194">
        <v>34</v>
      </c>
      <c r="BF81" s="194">
        <v>33</v>
      </c>
      <c r="BG81" s="194">
        <v>41</v>
      </c>
      <c r="BH81" s="194">
        <v>27</v>
      </c>
      <c r="BI81" s="194">
        <v>27</v>
      </c>
      <c r="BJ81" s="194">
        <v>32</v>
      </c>
      <c r="BK81" s="194">
        <v>45</v>
      </c>
      <c r="BL81" s="194">
        <v>30</v>
      </c>
      <c r="BM81" s="194">
        <v>28</v>
      </c>
      <c r="BN81" s="194">
        <v>23</v>
      </c>
      <c r="BO81" s="194">
        <v>28</v>
      </c>
      <c r="BP81" s="194">
        <v>29</v>
      </c>
      <c r="BQ81" s="194">
        <v>31</v>
      </c>
      <c r="BR81" s="194">
        <v>23</v>
      </c>
      <c r="BS81" s="194">
        <v>36</v>
      </c>
      <c r="BT81" s="194">
        <v>40</v>
      </c>
      <c r="BU81" s="194">
        <v>40</v>
      </c>
      <c r="BV81" s="194">
        <v>44</v>
      </c>
      <c r="BW81" s="194">
        <v>30</v>
      </c>
      <c r="BX81" s="194">
        <v>46</v>
      </c>
      <c r="BY81" s="194">
        <v>15</v>
      </c>
      <c r="BZ81" s="194">
        <v>34</v>
      </c>
      <c r="CA81" s="194">
        <v>29</v>
      </c>
      <c r="CB81" s="194">
        <v>30</v>
      </c>
      <c r="CC81" s="194">
        <v>31</v>
      </c>
      <c r="CD81" s="194">
        <v>29</v>
      </c>
      <c r="CE81" s="194">
        <v>26</v>
      </c>
      <c r="CF81" s="194">
        <v>19</v>
      </c>
      <c r="CG81" s="194">
        <v>15</v>
      </c>
      <c r="CH81" s="194">
        <v>28</v>
      </c>
      <c r="CI81" s="194">
        <v>18</v>
      </c>
      <c r="CJ81" s="194">
        <v>22</v>
      </c>
      <c r="CK81" s="194">
        <v>15</v>
      </c>
      <c r="CL81" s="194">
        <v>16</v>
      </c>
      <c r="CM81" s="194">
        <v>13</v>
      </c>
      <c r="CN81" s="194">
        <v>21</v>
      </c>
      <c r="CO81" s="194">
        <v>12</v>
      </c>
      <c r="CP81" s="194">
        <v>8</v>
      </c>
      <c r="CQ81" s="194">
        <v>12</v>
      </c>
      <c r="CR81" s="194">
        <v>7</v>
      </c>
      <c r="CS81" s="194">
        <v>6</v>
      </c>
      <c r="CT81" s="194">
        <v>3</v>
      </c>
      <c r="CU81" s="194">
        <v>4</v>
      </c>
      <c r="CV81" s="194">
        <v>1</v>
      </c>
      <c r="CW81" s="194">
        <v>1</v>
      </c>
      <c r="CX81" s="194">
        <v>2</v>
      </c>
      <c r="CY81" s="194">
        <v>1</v>
      </c>
      <c r="CZ81" s="194">
        <v>0</v>
      </c>
      <c r="DA81" s="194">
        <v>0</v>
      </c>
      <c r="DB81" s="194">
        <v>1</v>
      </c>
    </row>
    <row r="82" spans="1:106" s="26" customFormat="1" ht="21" customHeight="1">
      <c r="A82" s="183" t="s">
        <v>973</v>
      </c>
      <c r="B82" s="190">
        <v>7</v>
      </c>
      <c r="C82" s="194">
        <v>15</v>
      </c>
      <c r="D82" s="194">
        <v>10</v>
      </c>
      <c r="E82" s="194">
        <v>18</v>
      </c>
      <c r="F82" s="194">
        <v>10</v>
      </c>
      <c r="G82" s="194">
        <v>17</v>
      </c>
      <c r="H82" s="194">
        <v>18</v>
      </c>
      <c r="I82" s="194">
        <v>12</v>
      </c>
      <c r="J82" s="194">
        <v>24</v>
      </c>
      <c r="K82" s="194">
        <v>17</v>
      </c>
      <c r="L82" s="194">
        <v>18</v>
      </c>
      <c r="M82" s="194">
        <v>22</v>
      </c>
      <c r="N82" s="194">
        <v>28</v>
      </c>
      <c r="O82" s="194">
        <v>25</v>
      </c>
      <c r="P82" s="194">
        <v>37</v>
      </c>
      <c r="Q82" s="194">
        <v>20</v>
      </c>
      <c r="R82" s="194">
        <v>27</v>
      </c>
      <c r="S82" s="194">
        <v>22</v>
      </c>
      <c r="T82" s="194">
        <v>26</v>
      </c>
      <c r="U82" s="194">
        <v>18</v>
      </c>
      <c r="V82" s="194">
        <v>22</v>
      </c>
      <c r="W82" s="194">
        <v>34</v>
      </c>
      <c r="X82" s="194">
        <v>24</v>
      </c>
      <c r="Y82" s="194">
        <v>41</v>
      </c>
      <c r="Z82" s="194">
        <v>35</v>
      </c>
      <c r="AA82" s="194">
        <v>40</v>
      </c>
      <c r="AB82" s="194">
        <v>30</v>
      </c>
      <c r="AC82" s="194">
        <v>55</v>
      </c>
      <c r="AD82" s="194">
        <v>32</v>
      </c>
      <c r="AE82" s="194">
        <v>43</v>
      </c>
      <c r="AF82" s="194">
        <v>25</v>
      </c>
      <c r="AG82" s="194">
        <v>31</v>
      </c>
      <c r="AH82" s="194">
        <v>32</v>
      </c>
      <c r="AI82" s="194">
        <v>27</v>
      </c>
      <c r="AJ82" s="194">
        <v>30</v>
      </c>
      <c r="AK82" s="194">
        <v>28</v>
      </c>
      <c r="AL82" s="194">
        <v>31</v>
      </c>
      <c r="AM82" s="194">
        <v>36</v>
      </c>
      <c r="AN82" s="194">
        <v>31</v>
      </c>
      <c r="AO82" s="194">
        <v>23</v>
      </c>
      <c r="AP82" s="194">
        <v>26</v>
      </c>
      <c r="AQ82" s="194">
        <v>34</v>
      </c>
      <c r="AR82" s="194">
        <v>36</v>
      </c>
      <c r="AS82" s="194">
        <v>38</v>
      </c>
      <c r="AT82" s="194">
        <v>43</v>
      </c>
      <c r="AU82" s="194">
        <v>37</v>
      </c>
      <c r="AV82" s="194">
        <v>45</v>
      </c>
      <c r="AW82" s="194">
        <v>37</v>
      </c>
      <c r="AX82" s="194">
        <v>66</v>
      </c>
      <c r="AY82" s="194">
        <v>38</v>
      </c>
      <c r="AZ82" s="194">
        <v>46</v>
      </c>
      <c r="BA82" s="194">
        <v>36</v>
      </c>
      <c r="BB82" s="194">
        <v>34</v>
      </c>
      <c r="BC82" s="194">
        <v>44</v>
      </c>
      <c r="BD82" s="194">
        <v>47</v>
      </c>
      <c r="BE82" s="194">
        <v>31</v>
      </c>
      <c r="BF82" s="194">
        <v>42</v>
      </c>
      <c r="BG82" s="194">
        <v>28</v>
      </c>
      <c r="BH82" s="194">
        <v>28</v>
      </c>
      <c r="BI82" s="194">
        <v>29</v>
      </c>
      <c r="BJ82" s="194">
        <v>23</v>
      </c>
      <c r="BK82" s="194">
        <v>32</v>
      </c>
      <c r="BL82" s="194">
        <v>28</v>
      </c>
      <c r="BM82" s="194">
        <v>27</v>
      </c>
      <c r="BN82" s="194">
        <v>20</v>
      </c>
      <c r="BO82" s="194">
        <v>17</v>
      </c>
      <c r="BP82" s="194">
        <v>21</v>
      </c>
      <c r="BQ82" s="194">
        <v>20</v>
      </c>
      <c r="BR82" s="194">
        <v>19</v>
      </c>
      <c r="BS82" s="194">
        <v>18</v>
      </c>
      <c r="BT82" s="194">
        <v>28</v>
      </c>
      <c r="BU82" s="194">
        <v>22</v>
      </c>
      <c r="BV82" s="194">
        <v>26</v>
      </c>
      <c r="BW82" s="194">
        <v>21</v>
      </c>
      <c r="BX82" s="194">
        <v>26</v>
      </c>
      <c r="BY82" s="194">
        <v>19</v>
      </c>
      <c r="BZ82" s="194">
        <v>13</v>
      </c>
      <c r="CA82" s="194">
        <v>23</v>
      </c>
      <c r="CB82" s="194">
        <v>16</v>
      </c>
      <c r="CC82" s="194">
        <v>19</v>
      </c>
      <c r="CD82" s="194">
        <v>22</v>
      </c>
      <c r="CE82" s="194">
        <v>19</v>
      </c>
      <c r="CF82" s="194">
        <v>15</v>
      </c>
      <c r="CG82" s="194">
        <v>21</v>
      </c>
      <c r="CH82" s="194">
        <v>11</v>
      </c>
      <c r="CI82" s="194">
        <v>8</v>
      </c>
      <c r="CJ82" s="194">
        <v>19</v>
      </c>
      <c r="CK82" s="194">
        <v>10</v>
      </c>
      <c r="CL82" s="194">
        <v>15</v>
      </c>
      <c r="CM82" s="194">
        <v>7</v>
      </c>
      <c r="CN82" s="194">
        <v>5</v>
      </c>
      <c r="CO82" s="194">
        <v>10</v>
      </c>
      <c r="CP82" s="194">
        <v>5</v>
      </c>
      <c r="CQ82" s="194">
        <v>6</v>
      </c>
      <c r="CR82" s="194">
        <v>3</v>
      </c>
      <c r="CS82" s="194">
        <v>2</v>
      </c>
      <c r="CT82" s="194">
        <v>1</v>
      </c>
      <c r="CU82" s="194">
        <v>3</v>
      </c>
      <c r="CV82" s="194">
        <v>0</v>
      </c>
      <c r="CW82" s="194">
        <v>1</v>
      </c>
      <c r="CX82" s="194">
        <v>0</v>
      </c>
      <c r="CY82" s="194">
        <v>1</v>
      </c>
      <c r="CZ82" s="194">
        <v>0</v>
      </c>
      <c r="DA82" s="194">
        <v>0</v>
      </c>
      <c r="DB82" s="194">
        <v>0</v>
      </c>
    </row>
    <row r="83" spans="1:106" s="180" customFormat="1" ht="21" customHeight="1">
      <c r="A83" s="184" t="s">
        <v>959</v>
      </c>
      <c r="B83" s="191">
        <v>16</v>
      </c>
      <c r="C83" s="195">
        <v>25</v>
      </c>
      <c r="D83" s="195">
        <v>24</v>
      </c>
      <c r="E83" s="195">
        <v>24</v>
      </c>
      <c r="F83" s="195">
        <v>24</v>
      </c>
      <c r="G83" s="195">
        <v>29</v>
      </c>
      <c r="H83" s="195">
        <v>21</v>
      </c>
      <c r="I83" s="195">
        <v>35</v>
      </c>
      <c r="J83" s="195">
        <v>25</v>
      </c>
      <c r="K83" s="195">
        <v>22</v>
      </c>
      <c r="L83" s="195">
        <v>22</v>
      </c>
      <c r="M83" s="195">
        <v>23</v>
      </c>
      <c r="N83" s="195">
        <v>25</v>
      </c>
      <c r="O83" s="195">
        <v>28</v>
      </c>
      <c r="P83" s="195">
        <v>31</v>
      </c>
      <c r="Q83" s="195">
        <v>20</v>
      </c>
      <c r="R83" s="195">
        <v>28</v>
      </c>
      <c r="S83" s="195">
        <v>25</v>
      </c>
      <c r="T83" s="195">
        <v>19</v>
      </c>
      <c r="U83" s="195">
        <v>27</v>
      </c>
      <c r="V83" s="195">
        <v>30</v>
      </c>
      <c r="W83" s="195">
        <v>30</v>
      </c>
      <c r="X83" s="195">
        <v>41</v>
      </c>
      <c r="Y83" s="195">
        <v>34</v>
      </c>
      <c r="Z83" s="195">
        <v>58</v>
      </c>
      <c r="AA83" s="195">
        <v>39</v>
      </c>
      <c r="AB83" s="195">
        <v>49</v>
      </c>
      <c r="AC83" s="195">
        <v>56</v>
      </c>
      <c r="AD83" s="195">
        <v>63</v>
      </c>
      <c r="AE83" s="195">
        <v>41</v>
      </c>
      <c r="AF83" s="195">
        <v>37</v>
      </c>
      <c r="AG83" s="195">
        <v>43</v>
      </c>
      <c r="AH83" s="195">
        <v>49</v>
      </c>
      <c r="AI83" s="195">
        <v>42</v>
      </c>
      <c r="AJ83" s="195">
        <v>57</v>
      </c>
      <c r="AK83" s="195">
        <v>51</v>
      </c>
      <c r="AL83" s="195">
        <v>43</v>
      </c>
      <c r="AM83" s="195">
        <v>49</v>
      </c>
      <c r="AN83" s="195">
        <v>51</v>
      </c>
      <c r="AO83" s="195">
        <v>49</v>
      </c>
      <c r="AP83" s="195">
        <v>49</v>
      </c>
      <c r="AQ83" s="195">
        <v>41</v>
      </c>
      <c r="AR83" s="195">
        <v>37</v>
      </c>
      <c r="AS83" s="195">
        <v>61</v>
      </c>
      <c r="AT83" s="195">
        <v>53</v>
      </c>
      <c r="AU83" s="195">
        <v>56</v>
      </c>
      <c r="AV83" s="195">
        <v>60</v>
      </c>
      <c r="AW83" s="195">
        <v>52</v>
      </c>
      <c r="AX83" s="195">
        <v>49</v>
      </c>
      <c r="AY83" s="195">
        <v>69</v>
      </c>
      <c r="AZ83" s="195">
        <v>57</v>
      </c>
      <c r="BA83" s="195">
        <v>68</v>
      </c>
      <c r="BB83" s="195">
        <v>52</v>
      </c>
      <c r="BC83" s="195">
        <v>55</v>
      </c>
      <c r="BD83" s="195">
        <v>49</v>
      </c>
      <c r="BE83" s="195">
        <v>34</v>
      </c>
      <c r="BF83" s="195">
        <v>48</v>
      </c>
      <c r="BG83" s="195">
        <v>47</v>
      </c>
      <c r="BH83" s="195">
        <v>56</v>
      </c>
      <c r="BI83" s="195">
        <v>46</v>
      </c>
      <c r="BJ83" s="195">
        <v>47</v>
      </c>
      <c r="BK83" s="195">
        <v>44</v>
      </c>
      <c r="BL83" s="195">
        <v>49</v>
      </c>
      <c r="BM83" s="195">
        <v>34</v>
      </c>
      <c r="BN83" s="195">
        <v>28</v>
      </c>
      <c r="BO83" s="195">
        <v>35</v>
      </c>
      <c r="BP83" s="195">
        <v>39</v>
      </c>
      <c r="BQ83" s="195">
        <v>36</v>
      </c>
      <c r="BR83" s="195">
        <v>35</v>
      </c>
      <c r="BS83" s="195">
        <v>29</v>
      </c>
      <c r="BT83" s="195">
        <v>29</v>
      </c>
      <c r="BU83" s="195">
        <v>33</v>
      </c>
      <c r="BV83" s="195">
        <v>40</v>
      </c>
      <c r="BW83" s="195">
        <v>31</v>
      </c>
      <c r="BX83" s="195">
        <v>38</v>
      </c>
      <c r="BY83" s="195">
        <v>29</v>
      </c>
      <c r="BZ83" s="195">
        <v>21</v>
      </c>
      <c r="CA83" s="195">
        <v>17</v>
      </c>
      <c r="CB83" s="195">
        <v>29</v>
      </c>
      <c r="CC83" s="195">
        <v>31</v>
      </c>
      <c r="CD83" s="195">
        <v>28</v>
      </c>
      <c r="CE83" s="195">
        <v>21</v>
      </c>
      <c r="CF83" s="195">
        <v>9</v>
      </c>
      <c r="CG83" s="195">
        <v>16</v>
      </c>
      <c r="CH83" s="195">
        <v>20</v>
      </c>
      <c r="CI83" s="195">
        <v>18</v>
      </c>
      <c r="CJ83" s="195">
        <v>13</v>
      </c>
      <c r="CK83" s="195">
        <v>14</v>
      </c>
      <c r="CL83" s="195">
        <v>12</v>
      </c>
      <c r="CM83" s="195">
        <v>11</v>
      </c>
      <c r="CN83" s="195">
        <v>6</v>
      </c>
      <c r="CO83" s="195">
        <v>8</v>
      </c>
      <c r="CP83" s="195">
        <v>4</v>
      </c>
      <c r="CQ83" s="195">
        <v>5</v>
      </c>
      <c r="CR83" s="195">
        <v>2</v>
      </c>
      <c r="CS83" s="195">
        <v>5</v>
      </c>
      <c r="CT83" s="195">
        <v>2</v>
      </c>
      <c r="CU83" s="195">
        <v>1</v>
      </c>
      <c r="CV83" s="195">
        <v>0</v>
      </c>
      <c r="CW83" s="195">
        <v>1</v>
      </c>
      <c r="CX83" s="195">
        <v>1</v>
      </c>
      <c r="CY83" s="195">
        <v>0</v>
      </c>
      <c r="CZ83" s="195">
        <v>1</v>
      </c>
      <c r="DA83" s="195">
        <v>0</v>
      </c>
      <c r="DB83" s="195">
        <v>0</v>
      </c>
    </row>
    <row r="84" spans="1:106" s="26" customFormat="1" ht="21" customHeight="1">
      <c r="A84" s="183" t="s">
        <v>949</v>
      </c>
      <c r="B84" s="190">
        <v>31</v>
      </c>
      <c r="C84" s="194">
        <v>33</v>
      </c>
      <c r="D84" s="194">
        <v>27</v>
      </c>
      <c r="E84" s="194">
        <v>28</v>
      </c>
      <c r="F84" s="194">
        <v>22</v>
      </c>
      <c r="G84" s="194">
        <v>34</v>
      </c>
      <c r="H84" s="194">
        <v>23</v>
      </c>
      <c r="I84" s="194">
        <v>20</v>
      </c>
      <c r="J84" s="194">
        <v>21</v>
      </c>
      <c r="K84" s="194">
        <v>18</v>
      </c>
      <c r="L84" s="194">
        <v>17</v>
      </c>
      <c r="M84" s="194">
        <v>21</v>
      </c>
      <c r="N84" s="194">
        <v>18</v>
      </c>
      <c r="O84" s="194">
        <v>17</v>
      </c>
      <c r="P84" s="194">
        <v>16</v>
      </c>
      <c r="Q84" s="194">
        <v>19</v>
      </c>
      <c r="R84" s="194">
        <v>18</v>
      </c>
      <c r="S84" s="194">
        <v>28</v>
      </c>
      <c r="T84" s="194">
        <v>23</v>
      </c>
      <c r="U84" s="194">
        <v>24</v>
      </c>
      <c r="V84" s="194">
        <v>24</v>
      </c>
      <c r="W84" s="194">
        <v>29</v>
      </c>
      <c r="X84" s="194">
        <v>33</v>
      </c>
      <c r="Y84" s="194">
        <v>35</v>
      </c>
      <c r="Z84" s="194">
        <v>42</v>
      </c>
      <c r="AA84" s="194">
        <v>45</v>
      </c>
      <c r="AB84" s="194">
        <v>39</v>
      </c>
      <c r="AC84" s="194">
        <v>53</v>
      </c>
      <c r="AD84" s="194">
        <v>55</v>
      </c>
      <c r="AE84" s="194">
        <v>56</v>
      </c>
      <c r="AF84" s="194">
        <v>59</v>
      </c>
      <c r="AG84" s="194">
        <v>44</v>
      </c>
      <c r="AH84" s="194">
        <v>46</v>
      </c>
      <c r="AI84" s="194">
        <v>64</v>
      </c>
      <c r="AJ84" s="194">
        <v>52</v>
      </c>
      <c r="AK84" s="194">
        <v>49</v>
      </c>
      <c r="AL84" s="194">
        <v>31</v>
      </c>
      <c r="AM84" s="194">
        <v>50</v>
      </c>
      <c r="AN84" s="194">
        <v>46</v>
      </c>
      <c r="AO84" s="194">
        <v>38</v>
      </c>
      <c r="AP84" s="194">
        <v>26</v>
      </c>
      <c r="AQ84" s="194">
        <v>31</v>
      </c>
      <c r="AR84" s="194">
        <v>46</v>
      </c>
      <c r="AS84" s="194">
        <v>42</v>
      </c>
      <c r="AT84" s="194">
        <v>32</v>
      </c>
      <c r="AU84" s="194">
        <v>36</v>
      </c>
      <c r="AV84" s="194">
        <v>34</v>
      </c>
      <c r="AW84" s="194">
        <v>34</v>
      </c>
      <c r="AX84" s="194">
        <v>29</v>
      </c>
      <c r="AY84" s="194">
        <v>39</v>
      </c>
      <c r="AZ84" s="194">
        <v>45</v>
      </c>
      <c r="BA84" s="194">
        <v>47</v>
      </c>
      <c r="BB84" s="194">
        <v>42</v>
      </c>
      <c r="BC84" s="194">
        <v>46</v>
      </c>
      <c r="BD84" s="194">
        <v>56</v>
      </c>
      <c r="BE84" s="194">
        <v>38</v>
      </c>
      <c r="BF84" s="194">
        <v>46</v>
      </c>
      <c r="BG84" s="194">
        <v>45</v>
      </c>
      <c r="BH84" s="194">
        <v>33</v>
      </c>
      <c r="BI84" s="194">
        <v>29</v>
      </c>
      <c r="BJ84" s="194">
        <v>33</v>
      </c>
      <c r="BK84" s="194">
        <v>24</v>
      </c>
      <c r="BL84" s="194">
        <v>25</v>
      </c>
      <c r="BM84" s="194">
        <v>26</v>
      </c>
      <c r="BN84" s="194">
        <v>19</v>
      </c>
      <c r="BO84" s="194">
        <v>19</v>
      </c>
      <c r="BP84" s="194">
        <v>20</v>
      </c>
      <c r="BQ84" s="194">
        <v>21</v>
      </c>
      <c r="BR84" s="194">
        <v>16</v>
      </c>
      <c r="BS84" s="194">
        <v>14</v>
      </c>
      <c r="BT84" s="194">
        <v>14</v>
      </c>
      <c r="BU84" s="194">
        <v>11</v>
      </c>
      <c r="BV84" s="194">
        <v>16</v>
      </c>
      <c r="BW84" s="194">
        <v>19</v>
      </c>
      <c r="BX84" s="194">
        <v>16</v>
      </c>
      <c r="BY84" s="194">
        <v>8</v>
      </c>
      <c r="BZ84" s="194">
        <v>11</v>
      </c>
      <c r="CA84" s="194">
        <v>17</v>
      </c>
      <c r="CB84" s="194">
        <v>14</v>
      </c>
      <c r="CC84" s="194">
        <v>12</v>
      </c>
      <c r="CD84" s="194">
        <v>14</v>
      </c>
      <c r="CE84" s="194">
        <v>15</v>
      </c>
      <c r="CF84" s="194">
        <v>17</v>
      </c>
      <c r="CG84" s="194">
        <v>8</v>
      </c>
      <c r="CH84" s="194">
        <v>17</v>
      </c>
      <c r="CI84" s="194">
        <v>17</v>
      </c>
      <c r="CJ84" s="194">
        <v>15</v>
      </c>
      <c r="CK84" s="194">
        <v>8</v>
      </c>
      <c r="CL84" s="194">
        <v>8</v>
      </c>
      <c r="CM84" s="194">
        <v>10</v>
      </c>
      <c r="CN84" s="194">
        <v>7</v>
      </c>
      <c r="CO84" s="194">
        <v>8</v>
      </c>
      <c r="CP84" s="194">
        <v>3</v>
      </c>
      <c r="CQ84" s="194">
        <v>2</v>
      </c>
      <c r="CR84" s="194">
        <v>1</v>
      </c>
      <c r="CS84" s="194">
        <v>2</v>
      </c>
      <c r="CT84" s="194">
        <v>2</v>
      </c>
      <c r="CU84" s="194">
        <v>3</v>
      </c>
      <c r="CV84" s="194">
        <v>1</v>
      </c>
      <c r="CW84" s="194">
        <v>1</v>
      </c>
      <c r="CX84" s="194">
        <v>0</v>
      </c>
      <c r="CY84" s="194">
        <v>1</v>
      </c>
      <c r="CZ84" s="194">
        <v>1</v>
      </c>
      <c r="DA84" s="194">
        <v>0</v>
      </c>
      <c r="DB84" s="194">
        <v>0</v>
      </c>
    </row>
    <row r="85" spans="1:106" s="26" customFormat="1" ht="21" customHeight="1">
      <c r="A85" s="183" t="s">
        <v>944</v>
      </c>
      <c r="B85" s="190">
        <v>14</v>
      </c>
      <c r="C85" s="194">
        <v>26</v>
      </c>
      <c r="D85" s="194">
        <v>19</v>
      </c>
      <c r="E85" s="194">
        <v>21</v>
      </c>
      <c r="F85" s="194">
        <v>28</v>
      </c>
      <c r="G85" s="194">
        <v>22</v>
      </c>
      <c r="H85" s="194">
        <v>29</v>
      </c>
      <c r="I85" s="194">
        <v>27</v>
      </c>
      <c r="J85" s="194">
        <v>21</v>
      </c>
      <c r="K85" s="194">
        <v>32</v>
      </c>
      <c r="L85" s="194">
        <v>21</v>
      </c>
      <c r="M85" s="194">
        <v>26</v>
      </c>
      <c r="N85" s="194">
        <v>31</v>
      </c>
      <c r="O85" s="194">
        <v>31</v>
      </c>
      <c r="P85" s="194">
        <v>25</v>
      </c>
      <c r="Q85" s="194">
        <v>30</v>
      </c>
      <c r="R85" s="194">
        <v>28</v>
      </c>
      <c r="S85" s="194">
        <v>19</v>
      </c>
      <c r="T85" s="194">
        <v>27</v>
      </c>
      <c r="U85" s="194">
        <v>32</v>
      </c>
      <c r="V85" s="194">
        <v>39</v>
      </c>
      <c r="W85" s="194">
        <v>38</v>
      </c>
      <c r="X85" s="194">
        <v>26</v>
      </c>
      <c r="Y85" s="194">
        <v>25</v>
      </c>
      <c r="Z85" s="194">
        <v>37</v>
      </c>
      <c r="AA85" s="194">
        <v>37</v>
      </c>
      <c r="AB85" s="194">
        <v>38</v>
      </c>
      <c r="AC85" s="194">
        <v>38</v>
      </c>
      <c r="AD85" s="194">
        <v>44</v>
      </c>
      <c r="AE85" s="194">
        <v>41</v>
      </c>
      <c r="AF85" s="194">
        <v>30</v>
      </c>
      <c r="AG85" s="194">
        <v>37</v>
      </c>
      <c r="AH85" s="194">
        <v>26</v>
      </c>
      <c r="AI85" s="194">
        <v>46</v>
      </c>
      <c r="AJ85" s="194">
        <v>39</v>
      </c>
      <c r="AK85" s="194">
        <v>36</v>
      </c>
      <c r="AL85" s="194">
        <v>34</v>
      </c>
      <c r="AM85" s="194">
        <v>37</v>
      </c>
      <c r="AN85" s="194">
        <v>47</v>
      </c>
      <c r="AO85" s="194">
        <v>40</v>
      </c>
      <c r="AP85" s="194">
        <v>53</v>
      </c>
      <c r="AQ85" s="194">
        <v>42</v>
      </c>
      <c r="AR85" s="194">
        <v>52</v>
      </c>
      <c r="AS85" s="194">
        <v>31</v>
      </c>
      <c r="AT85" s="194">
        <v>42</v>
      </c>
      <c r="AU85" s="194">
        <v>42</v>
      </c>
      <c r="AV85" s="194">
        <v>43</v>
      </c>
      <c r="AW85" s="194">
        <v>44</v>
      </c>
      <c r="AX85" s="194">
        <v>51</v>
      </c>
      <c r="AY85" s="194">
        <v>50</v>
      </c>
      <c r="AZ85" s="194">
        <v>60</v>
      </c>
      <c r="BA85" s="194">
        <v>38</v>
      </c>
      <c r="BB85" s="194">
        <v>43</v>
      </c>
      <c r="BC85" s="194">
        <v>54</v>
      </c>
      <c r="BD85" s="194">
        <v>48</v>
      </c>
      <c r="BE85" s="194">
        <v>35</v>
      </c>
      <c r="BF85" s="194">
        <v>46</v>
      </c>
      <c r="BG85" s="194">
        <v>44</v>
      </c>
      <c r="BH85" s="194">
        <v>41</v>
      </c>
      <c r="BI85" s="194">
        <v>47</v>
      </c>
      <c r="BJ85" s="194">
        <v>31</v>
      </c>
      <c r="BK85" s="194">
        <v>35</v>
      </c>
      <c r="BL85" s="194">
        <v>27</v>
      </c>
      <c r="BM85" s="194">
        <v>40</v>
      </c>
      <c r="BN85" s="194">
        <v>30</v>
      </c>
      <c r="BO85" s="194">
        <v>30</v>
      </c>
      <c r="BP85" s="194">
        <v>20</v>
      </c>
      <c r="BQ85" s="194">
        <v>23</v>
      </c>
      <c r="BR85" s="194">
        <v>21</v>
      </c>
      <c r="BS85" s="194">
        <v>18</v>
      </c>
      <c r="BT85" s="194">
        <v>29</v>
      </c>
      <c r="BU85" s="194">
        <v>28</v>
      </c>
      <c r="BV85" s="194">
        <v>31</v>
      </c>
      <c r="BW85" s="194">
        <v>31</v>
      </c>
      <c r="BX85" s="194">
        <v>35</v>
      </c>
      <c r="BY85" s="194">
        <v>19</v>
      </c>
      <c r="BZ85" s="194">
        <v>15</v>
      </c>
      <c r="CA85" s="194">
        <v>24</v>
      </c>
      <c r="CB85" s="194">
        <v>22</v>
      </c>
      <c r="CC85" s="194">
        <v>24</v>
      </c>
      <c r="CD85" s="194">
        <v>17</v>
      </c>
      <c r="CE85" s="194">
        <v>13</v>
      </c>
      <c r="CF85" s="194">
        <v>10</v>
      </c>
      <c r="CG85" s="194">
        <v>11</v>
      </c>
      <c r="CH85" s="194">
        <v>20</v>
      </c>
      <c r="CI85" s="194">
        <v>15</v>
      </c>
      <c r="CJ85" s="194">
        <v>14</v>
      </c>
      <c r="CK85" s="194">
        <v>14</v>
      </c>
      <c r="CL85" s="194">
        <v>16</v>
      </c>
      <c r="CM85" s="194">
        <v>11</v>
      </c>
      <c r="CN85" s="194">
        <v>16</v>
      </c>
      <c r="CO85" s="194">
        <v>6</v>
      </c>
      <c r="CP85" s="194">
        <v>8</v>
      </c>
      <c r="CQ85" s="194">
        <v>9</v>
      </c>
      <c r="CR85" s="194">
        <v>4</v>
      </c>
      <c r="CS85" s="194">
        <v>6</v>
      </c>
      <c r="CT85" s="194">
        <v>2</v>
      </c>
      <c r="CU85" s="194">
        <v>0</v>
      </c>
      <c r="CV85" s="194">
        <v>0</v>
      </c>
      <c r="CW85" s="194">
        <v>0</v>
      </c>
      <c r="CX85" s="194">
        <v>0</v>
      </c>
      <c r="CY85" s="194">
        <v>0</v>
      </c>
      <c r="CZ85" s="194">
        <v>1</v>
      </c>
      <c r="DA85" s="194">
        <v>0</v>
      </c>
      <c r="DB85" s="194">
        <v>0</v>
      </c>
    </row>
    <row r="86" spans="1:106" s="26" customFormat="1" ht="21" customHeight="1">
      <c r="A86" s="183" t="s">
        <v>574</v>
      </c>
      <c r="B86" s="190">
        <v>17</v>
      </c>
      <c r="C86" s="194">
        <v>26</v>
      </c>
      <c r="D86" s="194">
        <v>20</v>
      </c>
      <c r="E86" s="194">
        <v>33</v>
      </c>
      <c r="F86" s="194">
        <v>21</v>
      </c>
      <c r="G86" s="194">
        <v>26</v>
      </c>
      <c r="H86" s="194">
        <v>33</v>
      </c>
      <c r="I86" s="194">
        <v>18</v>
      </c>
      <c r="J86" s="194">
        <v>44</v>
      </c>
      <c r="K86" s="194">
        <v>27</v>
      </c>
      <c r="L86" s="194">
        <v>18</v>
      </c>
      <c r="M86" s="194">
        <v>18</v>
      </c>
      <c r="N86" s="194">
        <v>27</v>
      </c>
      <c r="O86" s="194">
        <v>12</v>
      </c>
      <c r="P86" s="194">
        <v>21</v>
      </c>
      <c r="Q86" s="194">
        <v>19</v>
      </c>
      <c r="R86" s="194">
        <v>21</v>
      </c>
      <c r="S86" s="194">
        <v>10</v>
      </c>
      <c r="T86" s="194">
        <v>18</v>
      </c>
      <c r="U86" s="194">
        <v>14</v>
      </c>
      <c r="V86" s="194">
        <v>25</v>
      </c>
      <c r="W86" s="194">
        <v>19</v>
      </c>
      <c r="X86" s="194">
        <v>20</v>
      </c>
      <c r="Y86" s="194">
        <v>31</v>
      </c>
      <c r="Z86" s="194">
        <v>23</v>
      </c>
      <c r="AA86" s="194">
        <v>22</v>
      </c>
      <c r="AB86" s="194">
        <v>22</v>
      </c>
      <c r="AC86" s="194">
        <v>20</v>
      </c>
      <c r="AD86" s="194">
        <v>26</v>
      </c>
      <c r="AE86" s="194">
        <v>16</v>
      </c>
      <c r="AF86" s="194">
        <v>29</v>
      </c>
      <c r="AG86" s="194">
        <v>20</v>
      </c>
      <c r="AH86" s="194">
        <v>26</v>
      </c>
      <c r="AI86" s="194">
        <v>28</v>
      </c>
      <c r="AJ86" s="194">
        <v>26</v>
      </c>
      <c r="AK86" s="194">
        <v>29</v>
      </c>
      <c r="AL86" s="194">
        <v>38</v>
      </c>
      <c r="AM86" s="194">
        <v>42</v>
      </c>
      <c r="AN86" s="194">
        <v>52</v>
      </c>
      <c r="AO86" s="194">
        <v>57</v>
      </c>
      <c r="AP86" s="194">
        <v>33</v>
      </c>
      <c r="AQ86" s="194">
        <v>33</v>
      </c>
      <c r="AR86" s="194">
        <v>43</v>
      </c>
      <c r="AS86" s="194">
        <v>48</v>
      </c>
      <c r="AT86" s="194">
        <v>36</v>
      </c>
      <c r="AU86" s="194">
        <v>35</v>
      </c>
      <c r="AV86" s="194">
        <v>37</v>
      </c>
      <c r="AW86" s="194">
        <v>40</v>
      </c>
      <c r="AX86" s="194">
        <v>49</v>
      </c>
      <c r="AY86" s="194">
        <v>47</v>
      </c>
      <c r="AZ86" s="194">
        <v>37</v>
      </c>
      <c r="BA86" s="194">
        <v>41</v>
      </c>
      <c r="BB86" s="194">
        <v>42</v>
      </c>
      <c r="BC86" s="194">
        <v>40</v>
      </c>
      <c r="BD86" s="194">
        <v>39</v>
      </c>
      <c r="BE86" s="194">
        <v>26</v>
      </c>
      <c r="BF86" s="194">
        <v>38</v>
      </c>
      <c r="BG86" s="194">
        <v>40</v>
      </c>
      <c r="BH86" s="194">
        <v>35</v>
      </c>
      <c r="BI86" s="194">
        <v>25</v>
      </c>
      <c r="BJ86" s="194">
        <v>19</v>
      </c>
      <c r="BK86" s="194">
        <v>31</v>
      </c>
      <c r="BL86" s="194">
        <v>28</v>
      </c>
      <c r="BM86" s="194">
        <v>24</v>
      </c>
      <c r="BN86" s="194">
        <v>35</v>
      </c>
      <c r="BO86" s="194">
        <v>20</v>
      </c>
      <c r="BP86" s="194">
        <v>24</v>
      </c>
      <c r="BQ86" s="194">
        <v>24</v>
      </c>
      <c r="BR86" s="194">
        <v>21</v>
      </c>
      <c r="BS86" s="194">
        <v>27</v>
      </c>
      <c r="BT86" s="194">
        <v>18</v>
      </c>
      <c r="BU86" s="194">
        <v>25</v>
      </c>
      <c r="BV86" s="194">
        <v>29</v>
      </c>
      <c r="BW86" s="194">
        <v>24</v>
      </c>
      <c r="BX86" s="194">
        <v>29</v>
      </c>
      <c r="BY86" s="194">
        <v>21</v>
      </c>
      <c r="BZ86" s="194">
        <v>18</v>
      </c>
      <c r="CA86" s="194">
        <v>25</v>
      </c>
      <c r="CB86" s="194">
        <v>30</v>
      </c>
      <c r="CC86" s="194">
        <v>24</v>
      </c>
      <c r="CD86" s="194">
        <v>20</v>
      </c>
      <c r="CE86" s="194">
        <v>30</v>
      </c>
      <c r="CF86" s="194">
        <v>18</v>
      </c>
      <c r="CG86" s="194">
        <v>24</v>
      </c>
      <c r="CH86" s="194">
        <v>23</v>
      </c>
      <c r="CI86" s="194">
        <v>15</v>
      </c>
      <c r="CJ86" s="194">
        <v>17</v>
      </c>
      <c r="CK86" s="194">
        <v>15</v>
      </c>
      <c r="CL86" s="194">
        <v>11</v>
      </c>
      <c r="CM86" s="194">
        <v>12</v>
      </c>
      <c r="CN86" s="194">
        <v>16</v>
      </c>
      <c r="CO86" s="194">
        <v>12</v>
      </c>
      <c r="CP86" s="194">
        <v>15</v>
      </c>
      <c r="CQ86" s="194">
        <v>11</v>
      </c>
      <c r="CR86" s="194">
        <v>7</v>
      </c>
      <c r="CS86" s="194">
        <v>3</v>
      </c>
      <c r="CT86" s="194">
        <v>9</v>
      </c>
      <c r="CU86" s="194">
        <v>3</v>
      </c>
      <c r="CV86" s="194">
        <v>0</v>
      </c>
      <c r="CW86" s="194">
        <v>1</v>
      </c>
      <c r="CX86" s="194">
        <v>0</v>
      </c>
      <c r="CY86" s="194">
        <v>1</v>
      </c>
      <c r="CZ86" s="194">
        <v>1</v>
      </c>
      <c r="DA86" s="194">
        <v>0</v>
      </c>
      <c r="DB86" s="194">
        <v>0</v>
      </c>
    </row>
    <row r="87" spans="1:106" s="26" customFormat="1" ht="21" customHeight="1">
      <c r="A87" s="183" t="s">
        <v>941</v>
      </c>
      <c r="B87" s="190">
        <v>24</v>
      </c>
      <c r="C87" s="194">
        <v>30</v>
      </c>
      <c r="D87" s="194">
        <v>23</v>
      </c>
      <c r="E87" s="194">
        <v>22</v>
      </c>
      <c r="F87" s="194">
        <v>25</v>
      </c>
      <c r="G87" s="194">
        <v>29</v>
      </c>
      <c r="H87" s="194">
        <v>23</v>
      </c>
      <c r="I87" s="194">
        <v>25</v>
      </c>
      <c r="J87" s="194">
        <v>19</v>
      </c>
      <c r="K87" s="194">
        <v>32</v>
      </c>
      <c r="L87" s="194">
        <v>20</v>
      </c>
      <c r="M87" s="194">
        <v>24</v>
      </c>
      <c r="N87" s="194">
        <v>18</v>
      </c>
      <c r="O87" s="194">
        <v>20</v>
      </c>
      <c r="P87" s="194">
        <v>28</v>
      </c>
      <c r="Q87" s="194">
        <v>19</v>
      </c>
      <c r="R87" s="194">
        <v>17</v>
      </c>
      <c r="S87" s="194">
        <v>18</v>
      </c>
      <c r="T87" s="194">
        <v>14</v>
      </c>
      <c r="U87" s="194">
        <v>19</v>
      </c>
      <c r="V87" s="194">
        <v>19</v>
      </c>
      <c r="W87" s="194">
        <v>30</v>
      </c>
      <c r="X87" s="194">
        <v>28</v>
      </c>
      <c r="Y87" s="194">
        <v>29</v>
      </c>
      <c r="Z87" s="194">
        <v>32</v>
      </c>
      <c r="AA87" s="194">
        <v>39</v>
      </c>
      <c r="AB87" s="194">
        <v>31</v>
      </c>
      <c r="AC87" s="194">
        <v>30</v>
      </c>
      <c r="AD87" s="194">
        <v>45</v>
      </c>
      <c r="AE87" s="194">
        <v>28</v>
      </c>
      <c r="AF87" s="194">
        <v>29</v>
      </c>
      <c r="AG87" s="194">
        <v>35</v>
      </c>
      <c r="AH87" s="194">
        <v>49</v>
      </c>
      <c r="AI87" s="194">
        <v>50</v>
      </c>
      <c r="AJ87" s="194">
        <v>44</v>
      </c>
      <c r="AK87" s="194">
        <v>36</v>
      </c>
      <c r="AL87" s="194">
        <v>31</v>
      </c>
      <c r="AM87" s="194">
        <v>46</v>
      </c>
      <c r="AN87" s="194">
        <v>37</v>
      </c>
      <c r="AO87" s="194">
        <v>39</v>
      </c>
      <c r="AP87" s="194">
        <v>29</v>
      </c>
      <c r="AQ87" s="194">
        <v>34</v>
      </c>
      <c r="AR87" s="194">
        <v>48</v>
      </c>
      <c r="AS87" s="194">
        <v>38</v>
      </c>
      <c r="AT87" s="194">
        <v>43</v>
      </c>
      <c r="AU87" s="194">
        <v>38</v>
      </c>
      <c r="AV87" s="194">
        <v>37</v>
      </c>
      <c r="AW87" s="194">
        <v>48</v>
      </c>
      <c r="AX87" s="194">
        <v>42</v>
      </c>
      <c r="AY87" s="194">
        <v>37</v>
      </c>
      <c r="AZ87" s="194">
        <v>42</v>
      </c>
      <c r="BA87" s="194">
        <v>34</v>
      </c>
      <c r="BB87" s="194">
        <v>33</v>
      </c>
      <c r="BC87" s="194">
        <v>36</v>
      </c>
      <c r="BD87" s="194">
        <v>35</v>
      </c>
      <c r="BE87" s="194">
        <v>24</v>
      </c>
      <c r="BF87" s="194">
        <v>33</v>
      </c>
      <c r="BG87" s="194">
        <v>40</v>
      </c>
      <c r="BH87" s="194">
        <v>31</v>
      </c>
      <c r="BI87" s="194">
        <v>26</v>
      </c>
      <c r="BJ87" s="194">
        <v>30</v>
      </c>
      <c r="BK87" s="194">
        <v>30</v>
      </c>
      <c r="BL87" s="194">
        <v>31</v>
      </c>
      <c r="BM87" s="194">
        <v>31</v>
      </c>
      <c r="BN87" s="194">
        <v>22</v>
      </c>
      <c r="BO87" s="194">
        <v>19</v>
      </c>
      <c r="BP87" s="194">
        <v>20</v>
      </c>
      <c r="BQ87" s="194">
        <v>14</v>
      </c>
      <c r="BR87" s="194">
        <v>29</v>
      </c>
      <c r="BS87" s="194">
        <v>26</v>
      </c>
      <c r="BT87" s="194">
        <v>31</v>
      </c>
      <c r="BU87" s="194">
        <v>26</v>
      </c>
      <c r="BV87" s="194">
        <v>20</v>
      </c>
      <c r="BW87" s="194">
        <v>22</v>
      </c>
      <c r="BX87" s="194">
        <v>28</v>
      </c>
      <c r="BY87" s="194">
        <v>22</v>
      </c>
      <c r="BZ87" s="194">
        <v>13</v>
      </c>
      <c r="CA87" s="194">
        <v>19</v>
      </c>
      <c r="CB87" s="194">
        <v>21</v>
      </c>
      <c r="CC87" s="194">
        <v>17</v>
      </c>
      <c r="CD87" s="194">
        <v>19</v>
      </c>
      <c r="CE87" s="194">
        <v>21</v>
      </c>
      <c r="CF87" s="194">
        <v>15</v>
      </c>
      <c r="CG87" s="194">
        <v>16</v>
      </c>
      <c r="CH87" s="194">
        <v>13</v>
      </c>
      <c r="CI87" s="194">
        <v>17</v>
      </c>
      <c r="CJ87" s="194">
        <v>17</v>
      </c>
      <c r="CK87" s="194">
        <v>14</v>
      </c>
      <c r="CL87" s="194">
        <v>8</v>
      </c>
      <c r="CM87" s="194">
        <v>11</v>
      </c>
      <c r="CN87" s="194">
        <v>3</v>
      </c>
      <c r="CO87" s="194">
        <v>7</v>
      </c>
      <c r="CP87" s="194">
        <v>3</v>
      </c>
      <c r="CQ87" s="194">
        <v>4</v>
      </c>
      <c r="CR87" s="194">
        <v>5</v>
      </c>
      <c r="CS87" s="194">
        <v>4</v>
      </c>
      <c r="CT87" s="194">
        <v>2</v>
      </c>
      <c r="CU87" s="194">
        <v>2</v>
      </c>
      <c r="CV87" s="194">
        <v>0</v>
      </c>
      <c r="CW87" s="194">
        <v>1</v>
      </c>
      <c r="CX87" s="194">
        <v>0</v>
      </c>
      <c r="CY87" s="194">
        <v>1</v>
      </c>
      <c r="CZ87" s="194">
        <v>0</v>
      </c>
      <c r="DA87" s="194">
        <v>0</v>
      </c>
      <c r="DB87" s="194">
        <v>0</v>
      </c>
    </row>
    <row r="88" spans="1:106" s="26" customFormat="1" ht="21" customHeight="1">
      <c r="A88" s="185" t="s">
        <v>940</v>
      </c>
      <c r="B88" s="192">
        <v>22</v>
      </c>
      <c r="C88" s="196">
        <v>33</v>
      </c>
      <c r="D88" s="196">
        <v>21</v>
      </c>
      <c r="E88" s="196">
        <v>25</v>
      </c>
      <c r="F88" s="196">
        <v>28</v>
      </c>
      <c r="G88" s="196">
        <v>30</v>
      </c>
      <c r="H88" s="196">
        <v>33</v>
      </c>
      <c r="I88" s="196">
        <v>41</v>
      </c>
      <c r="J88" s="196">
        <v>34</v>
      </c>
      <c r="K88" s="196">
        <v>37</v>
      </c>
      <c r="L88" s="196">
        <v>27</v>
      </c>
      <c r="M88" s="196">
        <v>31</v>
      </c>
      <c r="N88" s="196">
        <v>31</v>
      </c>
      <c r="O88" s="196">
        <v>42</v>
      </c>
      <c r="P88" s="196">
        <v>30</v>
      </c>
      <c r="Q88" s="196">
        <v>42</v>
      </c>
      <c r="R88" s="196">
        <v>32</v>
      </c>
      <c r="S88" s="196">
        <v>49</v>
      </c>
      <c r="T88" s="196">
        <v>32</v>
      </c>
      <c r="U88" s="196">
        <v>37</v>
      </c>
      <c r="V88" s="196">
        <v>31</v>
      </c>
      <c r="W88" s="196">
        <v>30</v>
      </c>
      <c r="X88" s="196">
        <v>27</v>
      </c>
      <c r="Y88" s="196">
        <v>37</v>
      </c>
      <c r="Z88" s="196">
        <v>37</v>
      </c>
      <c r="AA88" s="196">
        <v>42</v>
      </c>
      <c r="AB88" s="196">
        <v>36</v>
      </c>
      <c r="AC88" s="196">
        <v>42</v>
      </c>
      <c r="AD88" s="196">
        <v>32</v>
      </c>
      <c r="AE88" s="196">
        <v>46</v>
      </c>
      <c r="AF88" s="196">
        <v>47</v>
      </c>
      <c r="AG88" s="196">
        <v>41</v>
      </c>
      <c r="AH88" s="196">
        <v>36</v>
      </c>
      <c r="AI88" s="196">
        <v>40</v>
      </c>
      <c r="AJ88" s="196">
        <v>46</v>
      </c>
      <c r="AK88" s="196">
        <v>34</v>
      </c>
      <c r="AL88" s="196">
        <v>36</v>
      </c>
      <c r="AM88" s="196">
        <v>38</v>
      </c>
      <c r="AN88" s="196">
        <v>53</v>
      </c>
      <c r="AO88" s="196">
        <v>47</v>
      </c>
      <c r="AP88" s="196">
        <v>60</v>
      </c>
      <c r="AQ88" s="196">
        <v>35</v>
      </c>
      <c r="AR88" s="196">
        <v>48</v>
      </c>
      <c r="AS88" s="196">
        <v>53</v>
      </c>
      <c r="AT88" s="196">
        <v>55</v>
      </c>
      <c r="AU88" s="196">
        <v>74</v>
      </c>
      <c r="AV88" s="196">
        <v>67</v>
      </c>
      <c r="AW88" s="196">
        <v>69</v>
      </c>
      <c r="AX88" s="196">
        <v>66</v>
      </c>
      <c r="AY88" s="196">
        <v>73</v>
      </c>
      <c r="AZ88" s="196">
        <v>60</v>
      </c>
      <c r="BA88" s="196">
        <v>70</v>
      </c>
      <c r="BB88" s="196">
        <v>66</v>
      </c>
      <c r="BC88" s="196">
        <v>55</v>
      </c>
      <c r="BD88" s="196">
        <v>62</v>
      </c>
      <c r="BE88" s="196">
        <v>44</v>
      </c>
      <c r="BF88" s="196">
        <v>70</v>
      </c>
      <c r="BG88" s="196">
        <v>59</v>
      </c>
      <c r="BH88" s="196">
        <v>58</v>
      </c>
      <c r="BI88" s="196">
        <v>50</v>
      </c>
      <c r="BJ88" s="196">
        <v>42</v>
      </c>
      <c r="BK88" s="196">
        <v>54</v>
      </c>
      <c r="BL88" s="196">
        <v>42</v>
      </c>
      <c r="BM88" s="196">
        <v>53</v>
      </c>
      <c r="BN88" s="196">
        <v>45</v>
      </c>
      <c r="BO88" s="196">
        <v>41</v>
      </c>
      <c r="BP88" s="196">
        <v>44</v>
      </c>
      <c r="BQ88" s="196">
        <v>44</v>
      </c>
      <c r="BR88" s="196">
        <v>35</v>
      </c>
      <c r="BS88" s="196">
        <v>40</v>
      </c>
      <c r="BT88" s="196">
        <v>54</v>
      </c>
      <c r="BU88" s="196">
        <v>36</v>
      </c>
      <c r="BV88" s="196">
        <v>57</v>
      </c>
      <c r="BW88" s="196">
        <v>54</v>
      </c>
      <c r="BX88" s="196">
        <v>57</v>
      </c>
      <c r="BY88" s="196">
        <v>35</v>
      </c>
      <c r="BZ88" s="196">
        <v>35</v>
      </c>
      <c r="CA88" s="196">
        <v>31</v>
      </c>
      <c r="CB88" s="196">
        <v>35</v>
      </c>
      <c r="CC88" s="196">
        <v>31</v>
      </c>
      <c r="CD88" s="196">
        <v>37</v>
      </c>
      <c r="CE88" s="196">
        <v>38</v>
      </c>
      <c r="CF88" s="196">
        <v>23</v>
      </c>
      <c r="CG88" s="196">
        <v>26</v>
      </c>
      <c r="CH88" s="196">
        <v>27</v>
      </c>
      <c r="CI88" s="196">
        <v>25</v>
      </c>
      <c r="CJ88" s="196">
        <v>25</v>
      </c>
      <c r="CK88" s="196">
        <v>19</v>
      </c>
      <c r="CL88" s="196">
        <v>24</v>
      </c>
      <c r="CM88" s="196">
        <v>19</v>
      </c>
      <c r="CN88" s="196">
        <v>15</v>
      </c>
      <c r="CO88" s="196">
        <v>14</v>
      </c>
      <c r="CP88" s="196">
        <v>18</v>
      </c>
      <c r="CQ88" s="196">
        <v>10</v>
      </c>
      <c r="CR88" s="196">
        <v>5</v>
      </c>
      <c r="CS88" s="196">
        <v>3</v>
      </c>
      <c r="CT88" s="196">
        <v>4</v>
      </c>
      <c r="CU88" s="196">
        <v>2</v>
      </c>
      <c r="CV88" s="196">
        <v>2</v>
      </c>
      <c r="CW88" s="196">
        <v>0</v>
      </c>
      <c r="CX88" s="196">
        <v>1</v>
      </c>
      <c r="CY88" s="196">
        <v>0</v>
      </c>
      <c r="CZ88" s="196">
        <v>0</v>
      </c>
      <c r="DA88" s="196">
        <v>0</v>
      </c>
      <c r="DB88" s="196">
        <v>0</v>
      </c>
    </row>
    <row r="89" spans="1:106" s="26" customFormat="1" ht="21" customHeight="1">
      <c r="A89" s="186"/>
      <c r="B89" s="193"/>
      <c r="C89" s="193"/>
      <c r="D89" s="193"/>
      <c r="E89" s="193"/>
      <c r="F89" s="193"/>
      <c r="G89" s="193"/>
      <c r="H89" s="193"/>
      <c r="I89" s="193"/>
      <c r="J89" s="193"/>
      <c r="K89" s="193"/>
      <c r="L89" s="193"/>
      <c r="M89" s="193"/>
      <c r="N89" s="193"/>
      <c r="O89" s="193"/>
      <c r="P89" s="193"/>
      <c r="Q89" s="193"/>
      <c r="R89" s="193"/>
      <c r="S89" s="193"/>
      <c r="T89" s="193"/>
      <c r="U89" s="193"/>
      <c r="V89" s="193"/>
      <c r="W89" s="193"/>
      <c r="X89" s="193"/>
      <c r="Y89" s="193"/>
      <c r="Z89" s="193"/>
      <c r="AA89" s="193"/>
      <c r="AB89" s="193"/>
      <c r="AC89" s="193"/>
      <c r="AD89" s="193"/>
      <c r="AE89" s="193"/>
      <c r="AF89" s="193"/>
      <c r="AG89" s="193"/>
      <c r="AH89" s="193"/>
      <c r="AI89" s="193"/>
      <c r="AJ89" s="193"/>
      <c r="AK89" s="193"/>
      <c r="AL89" s="193"/>
      <c r="AM89" s="193"/>
      <c r="AN89" s="193"/>
      <c r="AO89" s="193"/>
      <c r="AP89" s="193"/>
      <c r="AQ89" s="193"/>
      <c r="AR89" s="193"/>
      <c r="AS89" s="193"/>
      <c r="AT89" s="193"/>
      <c r="AU89" s="193"/>
      <c r="AV89" s="193"/>
      <c r="AW89" s="193"/>
      <c r="AX89" s="193"/>
      <c r="AY89" s="193"/>
      <c r="AZ89" s="193"/>
      <c r="BA89" s="193"/>
      <c r="BB89" s="193"/>
      <c r="BC89" s="193"/>
      <c r="BD89" s="193"/>
      <c r="BE89" s="193"/>
      <c r="BF89" s="193"/>
      <c r="BG89" s="193"/>
      <c r="BH89" s="193"/>
      <c r="BI89" s="193"/>
      <c r="BJ89" s="193"/>
      <c r="BK89" s="193"/>
      <c r="BL89" s="193"/>
      <c r="BM89" s="193"/>
      <c r="BN89" s="193"/>
      <c r="BO89" s="193"/>
      <c r="BP89" s="193"/>
      <c r="BQ89" s="193"/>
      <c r="BR89" s="193"/>
      <c r="BS89" s="193"/>
      <c r="BT89" s="193"/>
      <c r="BU89" s="193"/>
      <c r="BV89" s="193"/>
      <c r="BW89" s="193"/>
      <c r="BX89" s="193"/>
      <c r="BY89" s="193"/>
      <c r="BZ89" s="193"/>
      <c r="CA89" s="193"/>
      <c r="CB89" s="193"/>
      <c r="CC89" s="193"/>
      <c r="CD89" s="193"/>
      <c r="CE89" s="193"/>
      <c r="CF89" s="193"/>
      <c r="CG89" s="193"/>
      <c r="CH89" s="193"/>
      <c r="CI89" s="193"/>
      <c r="CJ89" s="193"/>
      <c r="CK89" s="193"/>
      <c r="CL89" s="193"/>
      <c r="CM89" s="193"/>
      <c r="CN89" s="193"/>
      <c r="CO89" s="193"/>
      <c r="CP89" s="193"/>
      <c r="CQ89" s="193"/>
      <c r="CR89" s="193"/>
      <c r="CS89" s="193"/>
      <c r="CT89" s="193"/>
      <c r="CU89" s="193"/>
      <c r="CV89" s="193"/>
      <c r="CW89" s="193"/>
      <c r="CX89" s="193"/>
      <c r="CY89" s="193"/>
      <c r="CZ89" s="193"/>
      <c r="DA89" s="193"/>
      <c r="DB89" s="193"/>
    </row>
    <row r="90" spans="1:106" s="26" customFormat="1" ht="21" customHeight="1">
      <c r="A90" s="182" t="s">
        <v>4675</v>
      </c>
      <c r="B90" s="189">
        <v>0</v>
      </c>
      <c r="C90" s="189">
        <v>1</v>
      </c>
      <c r="D90" s="189">
        <v>2</v>
      </c>
      <c r="E90" s="189">
        <v>3</v>
      </c>
      <c r="F90" s="189">
        <v>4</v>
      </c>
      <c r="G90" s="189">
        <v>5</v>
      </c>
      <c r="H90" s="189">
        <v>6</v>
      </c>
      <c r="I90" s="189">
        <v>7</v>
      </c>
      <c r="J90" s="189">
        <v>8</v>
      </c>
      <c r="K90" s="189">
        <v>9</v>
      </c>
      <c r="L90" s="189">
        <v>10</v>
      </c>
      <c r="M90" s="189">
        <v>11</v>
      </c>
      <c r="N90" s="189">
        <v>12</v>
      </c>
      <c r="O90" s="189">
        <v>13</v>
      </c>
      <c r="P90" s="189">
        <v>14</v>
      </c>
      <c r="Q90" s="189">
        <v>15</v>
      </c>
      <c r="R90" s="189">
        <v>16</v>
      </c>
      <c r="S90" s="189">
        <v>17</v>
      </c>
      <c r="T90" s="189">
        <v>18</v>
      </c>
      <c r="U90" s="189">
        <v>19</v>
      </c>
      <c r="V90" s="189">
        <v>20</v>
      </c>
      <c r="W90" s="189">
        <v>21</v>
      </c>
      <c r="X90" s="189">
        <v>22</v>
      </c>
      <c r="Y90" s="189">
        <v>23</v>
      </c>
      <c r="Z90" s="189">
        <v>24</v>
      </c>
      <c r="AA90" s="189">
        <v>25</v>
      </c>
      <c r="AB90" s="189">
        <v>26</v>
      </c>
      <c r="AC90" s="189">
        <v>27</v>
      </c>
      <c r="AD90" s="189">
        <v>28</v>
      </c>
      <c r="AE90" s="189">
        <v>29</v>
      </c>
      <c r="AF90" s="189">
        <v>30</v>
      </c>
      <c r="AG90" s="189">
        <v>31</v>
      </c>
      <c r="AH90" s="189">
        <v>32</v>
      </c>
      <c r="AI90" s="189">
        <v>33</v>
      </c>
      <c r="AJ90" s="189">
        <v>34</v>
      </c>
      <c r="AK90" s="189">
        <v>35</v>
      </c>
      <c r="AL90" s="189">
        <v>36</v>
      </c>
      <c r="AM90" s="189">
        <v>37</v>
      </c>
      <c r="AN90" s="189">
        <v>38</v>
      </c>
      <c r="AO90" s="189">
        <v>39</v>
      </c>
      <c r="AP90" s="189">
        <v>40</v>
      </c>
      <c r="AQ90" s="189">
        <v>41</v>
      </c>
      <c r="AR90" s="189">
        <v>42</v>
      </c>
      <c r="AS90" s="189">
        <v>43</v>
      </c>
      <c r="AT90" s="189">
        <v>44</v>
      </c>
      <c r="AU90" s="189">
        <v>45</v>
      </c>
      <c r="AV90" s="189">
        <v>46</v>
      </c>
      <c r="AW90" s="189">
        <v>47</v>
      </c>
      <c r="AX90" s="189">
        <v>48</v>
      </c>
      <c r="AY90" s="189">
        <v>49</v>
      </c>
      <c r="AZ90" s="189">
        <v>50</v>
      </c>
      <c r="BA90" s="189">
        <v>51</v>
      </c>
      <c r="BB90" s="189">
        <v>52</v>
      </c>
      <c r="BC90" s="189">
        <v>53</v>
      </c>
      <c r="BD90" s="189">
        <v>54</v>
      </c>
      <c r="BE90" s="189">
        <v>55</v>
      </c>
      <c r="BF90" s="189">
        <v>56</v>
      </c>
      <c r="BG90" s="189">
        <v>57</v>
      </c>
      <c r="BH90" s="189">
        <v>58</v>
      </c>
      <c r="BI90" s="189">
        <v>59</v>
      </c>
      <c r="BJ90" s="189">
        <v>60</v>
      </c>
      <c r="BK90" s="189">
        <v>61</v>
      </c>
      <c r="BL90" s="189">
        <v>62</v>
      </c>
      <c r="BM90" s="189">
        <v>63</v>
      </c>
      <c r="BN90" s="189">
        <v>64</v>
      </c>
      <c r="BO90" s="189">
        <v>65</v>
      </c>
      <c r="BP90" s="189">
        <v>66</v>
      </c>
      <c r="BQ90" s="189">
        <v>67</v>
      </c>
      <c r="BR90" s="189">
        <v>68</v>
      </c>
      <c r="BS90" s="189">
        <v>69</v>
      </c>
      <c r="BT90" s="189">
        <v>70</v>
      </c>
      <c r="BU90" s="189">
        <v>71</v>
      </c>
      <c r="BV90" s="189">
        <v>72</v>
      </c>
      <c r="BW90" s="189">
        <v>73</v>
      </c>
      <c r="BX90" s="189">
        <v>74</v>
      </c>
      <c r="BY90" s="189">
        <v>75</v>
      </c>
      <c r="BZ90" s="189">
        <v>76</v>
      </c>
      <c r="CA90" s="189">
        <v>77</v>
      </c>
      <c r="CB90" s="189">
        <v>78</v>
      </c>
      <c r="CC90" s="189">
        <v>79</v>
      </c>
      <c r="CD90" s="189">
        <v>80</v>
      </c>
      <c r="CE90" s="189">
        <v>81</v>
      </c>
      <c r="CF90" s="189">
        <v>82</v>
      </c>
      <c r="CG90" s="189">
        <v>83</v>
      </c>
      <c r="CH90" s="189">
        <v>84</v>
      </c>
      <c r="CI90" s="189">
        <v>85</v>
      </c>
      <c r="CJ90" s="189">
        <v>86</v>
      </c>
      <c r="CK90" s="189">
        <v>87</v>
      </c>
      <c r="CL90" s="189">
        <v>88</v>
      </c>
      <c r="CM90" s="189">
        <v>89</v>
      </c>
      <c r="CN90" s="189">
        <v>90</v>
      </c>
      <c r="CO90" s="189">
        <v>91</v>
      </c>
      <c r="CP90" s="189">
        <v>92</v>
      </c>
      <c r="CQ90" s="189">
        <v>93</v>
      </c>
      <c r="CR90" s="189">
        <v>94</v>
      </c>
      <c r="CS90" s="189">
        <v>95</v>
      </c>
      <c r="CT90" s="189">
        <v>96</v>
      </c>
      <c r="CU90" s="189">
        <v>97</v>
      </c>
      <c r="CV90" s="189">
        <v>98</v>
      </c>
      <c r="CW90" s="189">
        <v>99</v>
      </c>
      <c r="CX90" s="189">
        <v>100</v>
      </c>
      <c r="CY90" s="189">
        <v>101</v>
      </c>
      <c r="CZ90" s="189">
        <v>102</v>
      </c>
      <c r="DA90" s="189">
        <v>103</v>
      </c>
      <c r="DB90" s="189" t="s">
        <v>2671</v>
      </c>
    </row>
    <row r="91" spans="1:106" s="26" customFormat="1" ht="21" customHeight="1">
      <c r="A91" s="183" t="s">
        <v>737</v>
      </c>
      <c r="B91" s="190">
        <v>4</v>
      </c>
      <c r="C91" s="194">
        <v>2</v>
      </c>
      <c r="D91" s="194">
        <v>3</v>
      </c>
      <c r="E91" s="194">
        <v>3</v>
      </c>
      <c r="F91" s="194">
        <v>3</v>
      </c>
      <c r="G91" s="194">
        <v>1</v>
      </c>
      <c r="H91" s="194">
        <v>4</v>
      </c>
      <c r="I91" s="194">
        <v>2</v>
      </c>
      <c r="J91" s="194">
        <v>0</v>
      </c>
      <c r="K91" s="194">
        <v>0</v>
      </c>
      <c r="L91" s="194">
        <v>3</v>
      </c>
      <c r="M91" s="194">
        <v>2</v>
      </c>
      <c r="N91" s="194">
        <v>4</v>
      </c>
      <c r="O91" s="194">
        <v>4</v>
      </c>
      <c r="P91" s="194">
        <v>4</v>
      </c>
      <c r="Q91" s="194">
        <v>5</v>
      </c>
      <c r="R91" s="194">
        <v>2</v>
      </c>
      <c r="S91" s="194">
        <v>4</v>
      </c>
      <c r="T91" s="194">
        <v>2</v>
      </c>
      <c r="U91" s="194">
        <v>2</v>
      </c>
      <c r="V91" s="194">
        <v>6</v>
      </c>
      <c r="W91" s="194">
        <v>9</v>
      </c>
      <c r="X91" s="194">
        <v>11</v>
      </c>
      <c r="Y91" s="194">
        <v>7</v>
      </c>
      <c r="Z91" s="194">
        <v>7</v>
      </c>
      <c r="AA91" s="194">
        <v>12</v>
      </c>
      <c r="AB91" s="194">
        <v>13</v>
      </c>
      <c r="AC91" s="194">
        <v>12</v>
      </c>
      <c r="AD91" s="194">
        <v>18</v>
      </c>
      <c r="AE91" s="194">
        <v>11</v>
      </c>
      <c r="AF91" s="194">
        <v>14</v>
      </c>
      <c r="AG91" s="194">
        <v>12</v>
      </c>
      <c r="AH91" s="194">
        <v>10</v>
      </c>
      <c r="AI91" s="194">
        <v>17</v>
      </c>
      <c r="AJ91" s="194">
        <v>14</v>
      </c>
      <c r="AK91" s="194">
        <v>15</v>
      </c>
      <c r="AL91" s="194">
        <v>12</v>
      </c>
      <c r="AM91" s="194">
        <v>5</v>
      </c>
      <c r="AN91" s="194">
        <v>15</v>
      </c>
      <c r="AO91" s="194">
        <v>15</v>
      </c>
      <c r="AP91" s="194">
        <v>7</v>
      </c>
      <c r="AQ91" s="194">
        <v>8</v>
      </c>
      <c r="AR91" s="194">
        <v>9</v>
      </c>
      <c r="AS91" s="194">
        <v>10</v>
      </c>
      <c r="AT91" s="194">
        <v>13</v>
      </c>
      <c r="AU91" s="194">
        <v>19</v>
      </c>
      <c r="AV91" s="194">
        <v>13</v>
      </c>
      <c r="AW91" s="194">
        <v>8</v>
      </c>
      <c r="AX91" s="194">
        <v>12</v>
      </c>
      <c r="AY91" s="194">
        <v>12</v>
      </c>
      <c r="AZ91" s="194">
        <v>11</v>
      </c>
      <c r="BA91" s="194">
        <v>8</v>
      </c>
      <c r="BB91" s="194">
        <v>5</v>
      </c>
      <c r="BC91" s="194">
        <v>20</v>
      </c>
      <c r="BD91" s="194">
        <v>16</v>
      </c>
      <c r="BE91" s="194">
        <v>4</v>
      </c>
      <c r="BF91" s="194">
        <v>10</v>
      </c>
      <c r="BG91" s="194">
        <v>10</v>
      </c>
      <c r="BH91" s="194">
        <v>2</v>
      </c>
      <c r="BI91" s="194">
        <v>12</v>
      </c>
      <c r="BJ91" s="194">
        <v>6</v>
      </c>
      <c r="BK91" s="194">
        <v>8</v>
      </c>
      <c r="BL91" s="194">
        <v>4</v>
      </c>
      <c r="BM91" s="194">
        <v>5</v>
      </c>
      <c r="BN91" s="194">
        <v>6</v>
      </c>
      <c r="BO91" s="194">
        <v>4</v>
      </c>
      <c r="BP91" s="194">
        <v>7</v>
      </c>
      <c r="BQ91" s="194">
        <v>3</v>
      </c>
      <c r="BR91" s="194">
        <v>3</v>
      </c>
      <c r="BS91" s="194">
        <v>5</v>
      </c>
      <c r="BT91" s="194">
        <v>9</v>
      </c>
      <c r="BU91" s="194">
        <v>7</v>
      </c>
      <c r="BV91" s="194">
        <v>7</v>
      </c>
      <c r="BW91" s="194">
        <v>7</v>
      </c>
      <c r="BX91" s="194">
        <v>10</v>
      </c>
      <c r="BY91" s="194">
        <v>6</v>
      </c>
      <c r="BZ91" s="194">
        <v>1</v>
      </c>
      <c r="CA91" s="194">
        <v>9</v>
      </c>
      <c r="CB91" s="194">
        <v>1</v>
      </c>
      <c r="CC91" s="194">
        <v>5</v>
      </c>
      <c r="CD91" s="194">
        <v>6</v>
      </c>
      <c r="CE91" s="194">
        <v>4</v>
      </c>
      <c r="CF91" s="194">
        <v>4</v>
      </c>
      <c r="CG91" s="194">
        <v>2</v>
      </c>
      <c r="CH91" s="194">
        <v>1</v>
      </c>
      <c r="CI91" s="194">
        <v>2</v>
      </c>
      <c r="CJ91" s="194">
        <v>2</v>
      </c>
      <c r="CK91" s="194">
        <v>2</v>
      </c>
      <c r="CL91" s="194">
        <v>1</v>
      </c>
      <c r="CM91" s="194">
        <v>2</v>
      </c>
      <c r="CN91" s="194">
        <v>1</v>
      </c>
      <c r="CO91" s="194">
        <v>1</v>
      </c>
      <c r="CP91" s="194">
        <v>0</v>
      </c>
      <c r="CQ91" s="194">
        <v>0</v>
      </c>
      <c r="CR91" s="194">
        <v>0</v>
      </c>
      <c r="CS91" s="194">
        <v>0</v>
      </c>
      <c r="CT91" s="194">
        <v>0</v>
      </c>
      <c r="CU91" s="194">
        <v>1</v>
      </c>
      <c r="CV91" s="194">
        <v>1</v>
      </c>
      <c r="CW91" s="194">
        <v>0</v>
      </c>
      <c r="CX91" s="194">
        <v>0</v>
      </c>
      <c r="CY91" s="194">
        <v>1</v>
      </c>
      <c r="CZ91" s="194">
        <v>0</v>
      </c>
      <c r="DA91" s="194">
        <v>0</v>
      </c>
      <c r="DB91" s="194">
        <v>0</v>
      </c>
    </row>
    <row r="92" spans="1:106" s="26" customFormat="1" ht="21" customHeight="1">
      <c r="A92" s="183" t="s">
        <v>926</v>
      </c>
      <c r="B92" s="190">
        <v>25</v>
      </c>
      <c r="C92" s="194">
        <v>19</v>
      </c>
      <c r="D92" s="194">
        <v>23</v>
      </c>
      <c r="E92" s="194">
        <v>18</v>
      </c>
      <c r="F92" s="194">
        <v>18</v>
      </c>
      <c r="G92" s="194">
        <v>19</v>
      </c>
      <c r="H92" s="194">
        <v>13</v>
      </c>
      <c r="I92" s="194">
        <v>8</v>
      </c>
      <c r="J92" s="194">
        <v>6</v>
      </c>
      <c r="K92" s="194">
        <v>14</v>
      </c>
      <c r="L92" s="194">
        <v>14</v>
      </c>
      <c r="M92" s="194">
        <v>10</v>
      </c>
      <c r="N92" s="194">
        <v>12</v>
      </c>
      <c r="O92" s="194">
        <v>12</v>
      </c>
      <c r="P92" s="194">
        <v>12</v>
      </c>
      <c r="Q92" s="194">
        <v>16</v>
      </c>
      <c r="R92" s="194">
        <v>15</v>
      </c>
      <c r="S92" s="194">
        <v>17</v>
      </c>
      <c r="T92" s="194">
        <v>13</v>
      </c>
      <c r="U92" s="194">
        <v>8</v>
      </c>
      <c r="V92" s="194">
        <v>28</v>
      </c>
      <c r="W92" s="194">
        <v>19</v>
      </c>
      <c r="X92" s="194">
        <v>36</v>
      </c>
      <c r="Y92" s="194">
        <v>28</v>
      </c>
      <c r="Z92" s="194">
        <v>42</v>
      </c>
      <c r="AA92" s="194">
        <v>45</v>
      </c>
      <c r="AB92" s="194">
        <v>38</v>
      </c>
      <c r="AC92" s="194">
        <v>50</v>
      </c>
      <c r="AD92" s="194">
        <v>50</v>
      </c>
      <c r="AE92" s="194">
        <v>43</v>
      </c>
      <c r="AF92" s="194">
        <v>42</v>
      </c>
      <c r="AG92" s="194">
        <v>47</v>
      </c>
      <c r="AH92" s="194">
        <v>45</v>
      </c>
      <c r="AI92" s="194">
        <v>47</v>
      </c>
      <c r="AJ92" s="194">
        <v>47</v>
      </c>
      <c r="AK92" s="194">
        <v>55</v>
      </c>
      <c r="AL92" s="194">
        <v>40</v>
      </c>
      <c r="AM92" s="194">
        <v>46</v>
      </c>
      <c r="AN92" s="194">
        <v>39</v>
      </c>
      <c r="AO92" s="194">
        <v>54</v>
      </c>
      <c r="AP92" s="194">
        <v>45</v>
      </c>
      <c r="AQ92" s="194">
        <v>62</v>
      </c>
      <c r="AR92" s="194">
        <v>45</v>
      </c>
      <c r="AS92" s="194">
        <v>42</v>
      </c>
      <c r="AT92" s="194">
        <v>47</v>
      </c>
      <c r="AU92" s="194">
        <v>43</v>
      </c>
      <c r="AV92" s="194">
        <v>46</v>
      </c>
      <c r="AW92" s="194">
        <v>59</v>
      </c>
      <c r="AX92" s="194">
        <v>48</v>
      </c>
      <c r="AY92" s="194">
        <v>38</v>
      </c>
      <c r="AZ92" s="194">
        <v>49</v>
      </c>
      <c r="BA92" s="194">
        <v>45</v>
      </c>
      <c r="BB92" s="194">
        <v>52</v>
      </c>
      <c r="BC92" s="194">
        <v>42</v>
      </c>
      <c r="BD92" s="194">
        <v>48</v>
      </c>
      <c r="BE92" s="194">
        <v>28</v>
      </c>
      <c r="BF92" s="194">
        <v>35</v>
      </c>
      <c r="BG92" s="194">
        <v>40</v>
      </c>
      <c r="BH92" s="194">
        <v>34</v>
      </c>
      <c r="BI92" s="194">
        <v>41</v>
      </c>
      <c r="BJ92" s="194">
        <v>28</v>
      </c>
      <c r="BK92" s="194">
        <v>18</v>
      </c>
      <c r="BL92" s="194">
        <v>21</v>
      </c>
      <c r="BM92" s="194">
        <v>27</v>
      </c>
      <c r="BN92" s="194">
        <v>19</v>
      </c>
      <c r="BO92" s="194">
        <v>26</v>
      </c>
      <c r="BP92" s="194">
        <v>32</v>
      </c>
      <c r="BQ92" s="194">
        <v>26</v>
      </c>
      <c r="BR92" s="194">
        <v>22</v>
      </c>
      <c r="BS92" s="194">
        <v>33</v>
      </c>
      <c r="BT92" s="194">
        <v>29</v>
      </c>
      <c r="BU92" s="194">
        <v>27</v>
      </c>
      <c r="BV92" s="194">
        <v>25</v>
      </c>
      <c r="BW92" s="194">
        <v>29</v>
      </c>
      <c r="BX92" s="194">
        <v>18</v>
      </c>
      <c r="BY92" s="194">
        <v>15</v>
      </c>
      <c r="BZ92" s="194">
        <v>17</v>
      </c>
      <c r="CA92" s="194">
        <v>12</v>
      </c>
      <c r="CB92" s="194">
        <v>27</v>
      </c>
      <c r="CC92" s="194">
        <v>18</v>
      </c>
      <c r="CD92" s="194">
        <v>22</v>
      </c>
      <c r="CE92" s="194">
        <v>17</v>
      </c>
      <c r="CF92" s="194">
        <v>14</v>
      </c>
      <c r="CG92" s="194">
        <v>18</v>
      </c>
      <c r="CH92" s="194">
        <v>20</v>
      </c>
      <c r="CI92" s="194">
        <v>18</v>
      </c>
      <c r="CJ92" s="194">
        <v>6</v>
      </c>
      <c r="CK92" s="194">
        <v>7</v>
      </c>
      <c r="CL92" s="194">
        <v>11</v>
      </c>
      <c r="CM92" s="194">
        <v>13</v>
      </c>
      <c r="CN92" s="194">
        <v>8</v>
      </c>
      <c r="CO92" s="194">
        <v>5</v>
      </c>
      <c r="CP92" s="194">
        <v>5</v>
      </c>
      <c r="CQ92" s="194">
        <v>4</v>
      </c>
      <c r="CR92" s="194">
        <v>4</v>
      </c>
      <c r="CS92" s="194">
        <v>0</v>
      </c>
      <c r="CT92" s="194">
        <v>0</v>
      </c>
      <c r="CU92" s="194">
        <v>1</v>
      </c>
      <c r="CV92" s="194">
        <v>0</v>
      </c>
      <c r="CW92" s="194">
        <v>0</v>
      </c>
      <c r="CX92" s="194">
        <v>0</v>
      </c>
      <c r="CY92" s="194">
        <v>0</v>
      </c>
      <c r="CZ92" s="194">
        <v>0</v>
      </c>
      <c r="DA92" s="194">
        <v>0</v>
      </c>
      <c r="DB92" s="194">
        <v>0</v>
      </c>
    </row>
    <row r="93" spans="1:106" s="26" customFormat="1" ht="21" customHeight="1">
      <c r="A93" s="183" t="s">
        <v>527</v>
      </c>
      <c r="B93" s="190">
        <v>22</v>
      </c>
      <c r="C93" s="194">
        <v>26</v>
      </c>
      <c r="D93" s="194">
        <v>23</v>
      </c>
      <c r="E93" s="194">
        <v>25</v>
      </c>
      <c r="F93" s="194">
        <v>19</v>
      </c>
      <c r="G93" s="194">
        <v>21</v>
      </c>
      <c r="H93" s="194">
        <v>16</v>
      </c>
      <c r="I93" s="194">
        <v>22</v>
      </c>
      <c r="J93" s="194">
        <v>21</v>
      </c>
      <c r="K93" s="194">
        <v>23</v>
      </c>
      <c r="L93" s="194">
        <v>26</v>
      </c>
      <c r="M93" s="194">
        <v>15</v>
      </c>
      <c r="N93" s="194">
        <v>26</v>
      </c>
      <c r="O93" s="194">
        <v>15</v>
      </c>
      <c r="P93" s="194">
        <v>21</v>
      </c>
      <c r="Q93" s="194">
        <v>11</v>
      </c>
      <c r="R93" s="194">
        <v>12</v>
      </c>
      <c r="S93" s="194">
        <v>19</v>
      </c>
      <c r="T93" s="194">
        <v>22</v>
      </c>
      <c r="U93" s="194">
        <v>27</v>
      </c>
      <c r="V93" s="194">
        <v>27</v>
      </c>
      <c r="W93" s="194">
        <v>29</v>
      </c>
      <c r="X93" s="194">
        <v>39</v>
      </c>
      <c r="Y93" s="194">
        <v>43</v>
      </c>
      <c r="Z93" s="194">
        <v>31</v>
      </c>
      <c r="AA93" s="194">
        <v>42</v>
      </c>
      <c r="AB93" s="194">
        <v>41</v>
      </c>
      <c r="AC93" s="194">
        <v>40</v>
      </c>
      <c r="AD93" s="194">
        <v>55</v>
      </c>
      <c r="AE93" s="194">
        <v>58</v>
      </c>
      <c r="AF93" s="194">
        <v>44</v>
      </c>
      <c r="AG93" s="194">
        <v>46</v>
      </c>
      <c r="AH93" s="194">
        <v>47</v>
      </c>
      <c r="AI93" s="194">
        <v>47</v>
      </c>
      <c r="AJ93" s="194">
        <v>53</v>
      </c>
      <c r="AK93" s="194">
        <v>52</v>
      </c>
      <c r="AL93" s="194">
        <v>47</v>
      </c>
      <c r="AM93" s="194">
        <v>43</v>
      </c>
      <c r="AN93" s="194">
        <v>50</v>
      </c>
      <c r="AO93" s="194">
        <v>36</v>
      </c>
      <c r="AP93" s="194">
        <v>44</v>
      </c>
      <c r="AQ93" s="194">
        <v>44</v>
      </c>
      <c r="AR93" s="194">
        <v>44</v>
      </c>
      <c r="AS93" s="194">
        <v>44</v>
      </c>
      <c r="AT93" s="194">
        <v>55</v>
      </c>
      <c r="AU93" s="194">
        <v>53</v>
      </c>
      <c r="AV93" s="194">
        <v>46</v>
      </c>
      <c r="AW93" s="194">
        <v>52</v>
      </c>
      <c r="AX93" s="194">
        <v>47</v>
      </c>
      <c r="AY93" s="194">
        <v>38</v>
      </c>
      <c r="AZ93" s="194">
        <v>48</v>
      </c>
      <c r="BA93" s="194">
        <v>45</v>
      </c>
      <c r="BB93" s="194">
        <v>48</v>
      </c>
      <c r="BC93" s="194">
        <v>43</v>
      </c>
      <c r="BD93" s="194">
        <v>43</v>
      </c>
      <c r="BE93" s="194">
        <v>34</v>
      </c>
      <c r="BF93" s="194">
        <v>42</v>
      </c>
      <c r="BG93" s="194">
        <v>37</v>
      </c>
      <c r="BH93" s="194">
        <v>32</v>
      </c>
      <c r="BI93" s="194">
        <v>26</v>
      </c>
      <c r="BJ93" s="194">
        <v>31</v>
      </c>
      <c r="BK93" s="194">
        <v>37</v>
      </c>
      <c r="BL93" s="194">
        <v>30</v>
      </c>
      <c r="BM93" s="194">
        <v>26</v>
      </c>
      <c r="BN93" s="194">
        <v>21</v>
      </c>
      <c r="BO93" s="194">
        <v>23</v>
      </c>
      <c r="BP93" s="194">
        <v>24</v>
      </c>
      <c r="BQ93" s="194">
        <v>23</v>
      </c>
      <c r="BR93" s="194">
        <v>32</v>
      </c>
      <c r="BS93" s="194">
        <v>19</v>
      </c>
      <c r="BT93" s="194">
        <v>26</v>
      </c>
      <c r="BU93" s="194">
        <v>17</v>
      </c>
      <c r="BV93" s="194">
        <v>29</v>
      </c>
      <c r="BW93" s="194">
        <v>18</v>
      </c>
      <c r="BX93" s="194">
        <v>25</v>
      </c>
      <c r="BY93" s="194">
        <v>17</v>
      </c>
      <c r="BZ93" s="194">
        <v>15</v>
      </c>
      <c r="CA93" s="194">
        <v>18</v>
      </c>
      <c r="CB93" s="194">
        <v>22</v>
      </c>
      <c r="CC93" s="194">
        <v>17</v>
      </c>
      <c r="CD93" s="194">
        <v>12</v>
      </c>
      <c r="CE93" s="194">
        <v>16</v>
      </c>
      <c r="CF93" s="194">
        <v>8</v>
      </c>
      <c r="CG93" s="194">
        <v>17</v>
      </c>
      <c r="CH93" s="194">
        <v>13</v>
      </c>
      <c r="CI93" s="194">
        <v>12</v>
      </c>
      <c r="CJ93" s="194">
        <v>10</v>
      </c>
      <c r="CK93" s="194">
        <v>12</v>
      </c>
      <c r="CL93" s="194">
        <v>5</v>
      </c>
      <c r="CM93" s="194">
        <v>6</v>
      </c>
      <c r="CN93" s="194">
        <v>7</v>
      </c>
      <c r="CO93" s="194">
        <v>9</v>
      </c>
      <c r="CP93" s="194">
        <v>3</v>
      </c>
      <c r="CQ93" s="194">
        <v>0</v>
      </c>
      <c r="CR93" s="194">
        <v>1</v>
      </c>
      <c r="CS93" s="194">
        <v>4</v>
      </c>
      <c r="CT93" s="194">
        <v>1</v>
      </c>
      <c r="CU93" s="194">
        <v>1</v>
      </c>
      <c r="CV93" s="194">
        <v>1</v>
      </c>
      <c r="CW93" s="194">
        <v>0</v>
      </c>
      <c r="CX93" s="194">
        <v>0</v>
      </c>
      <c r="CY93" s="194">
        <v>0</v>
      </c>
      <c r="CZ93" s="194">
        <v>1</v>
      </c>
      <c r="DA93" s="194">
        <v>0</v>
      </c>
      <c r="DB93" s="194">
        <v>0</v>
      </c>
    </row>
    <row r="94" spans="1:106" s="26" customFormat="1" ht="21" customHeight="1">
      <c r="A94" s="183" t="s">
        <v>133</v>
      </c>
      <c r="B94" s="190">
        <v>15</v>
      </c>
      <c r="C94" s="194">
        <v>12</v>
      </c>
      <c r="D94" s="194">
        <v>14</v>
      </c>
      <c r="E94" s="194">
        <v>9</v>
      </c>
      <c r="F94" s="194">
        <v>9</v>
      </c>
      <c r="G94" s="194">
        <v>17</v>
      </c>
      <c r="H94" s="194">
        <v>14</v>
      </c>
      <c r="I94" s="194">
        <v>13</v>
      </c>
      <c r="J94" s="194">
        <v>8</v>
      </c>
      <c r="K94" s="194">
        <v>13</v>
      </c>
      <c r="L94" s="194">
        <v>12</v>
      </c>
      <c r="M94" s="194">
        <v>12</v>
      </c>
      <c r="N94" s="194">
        <v>21</v>
      </c>
      <c r="O94" s="194">
        <v>13</v>
      </c>
      <c r="P94" s="194">
        <v>10</v>
      </c>
      <c r="Q94" s="194">
        <v>16</v>
      </c>
      <c r="R94" s="194">
        <v>6</v>
      </c>
      <c r="S94" s="194">
        <v>13</v>
      </c>
      <c r="T94" s="194">
        <v>18</v>
      </c>
      <c r="U94" s="194">
        <v>21</v>
      </c>
      <c r="V94" s="194">
        <v>17</v>
      </c>
      <c r="W94" s="194">
        <v>20</v>
      </c>
      <c r="X94" s="194">
        <v>13</v>
      </c>
      <c r="Y94" s="194">
        <v>42</v>
      </c>
      <c r="Z94" s="194">
        <v>37</v>
      </c>
      <c r="AA94" s="194">
        <v>42</v>
      </c>
      <c r="AB94" s="194">
        <v>46</v>
      </c>
      <c r="AC94" s="194">
        <v>42</v>
      </c>
      <c r="AD94" s="194">
        <v>51</v>
      </c>
      <c r="AE94" s="194">
        <v>38</v>
      </c>
      <c r="AF94" s="194">
        <v>42</v>
      </c>
      <c r="AG94" s="194">
        <v>42</v>
      </c>
      <c r="AH94" s="194">
        <v>42</v>
      </c>
      <c r="AI94" s="194">
        <v>41</v>
      </c>
      <c r="AJ94" s="194">
        <v>45</v>
      </c>
      <c r="AK94" s="194">
        <v>37</v>
      </c>
      <c r="AL94" s="194">
        <v>27</v>
      </c>
      <c r="AM94" s="194">
        <v>39</v>
      </c>
      <c r="AN94" s="194">
        <v>37</v>
      </c>
      <c r="AO94" s="194">
        <v>41</v>
      </c>
      <c r="AP94" s="194">
        <v>33</v>
      </c>
      <c r="AQ94" s="194">
        <v>44</v>
      </c>
      <c r="AR94" s="194">
        <v>34</v>
      </c>
      <c r="AS94" s="194">
        <v>35</v>
      </c>
      <c r="AT94" s="194">
        <v>18</v>
      </c>
      <c r="AU94" s="194">
        <v>36</v>
      </c>
      <c r="AV94" s="194">
        <v>29</v>
      </c>
      <c r="AW94" s="194">
        <v>40</v>
      </c>
      <c r="AX94" s="194">
        <v>30</v>
      </c>
      <c r="AY94" s="194">
        <v>33</v>
      </c>
      <c r="AZ94" s="194">
        <v>35</v>
      </c>
      <c r="BA94" s="194">
        <v>30</v>
      </c>
      <c r="BB94" s="194">
        <v>36</v>
      </c>
      <c r="BC94" s="194">
        <v>38</v>
      </c>
      <c r="BD94" s="194">
        <v>41</v>
      </c>
      <c r="BE94" s="194">
        <v>24</v>
      </c>
      <c r="BF94" s="194">
        <v>35</v>
      </c>
      <c r="BG94" s="194">
        <v>26</v>
      </c>
      <c r="BH94" s="194">
        <v>30</v>
      </c>
      <c r="BI94" s="194">
        <v>27</v>
      </c>
      <c r="BJ94" s="194">
        <v>24</v>
      </c>
      <c r="BK94" s="194">
        <v>25</v>
      </c>
      <c r="BL94" s="194">
        <v>21</v>
      </c>
      <c r="BM94" s="194">
        <v>19</v>
      </c>
      <c r="BN94" s="194">
        <v>18</v>
      </c>
      <c r="BO94" s="194">
        <v>28</v>
      </c>
      <c r="BP94" s="194">
        <v>24</v>
      </c>
      <c r="BQ94" s="194">
        <v>27</v>
      </c>
      <c r="BR94" s="194">
        <v>26</v>
      </c>
      <c r="BS94" s="194">
        <v>14</v>
      </c>
      <c r="BT94" s="194">
        <v>24</v>
      </c>
      <c r="BU94" s="194">
        <v>29</v>
      </c>
      <c r="BV94" s="194">
        <v>31</v>
      </c>
      <c r="BW94" s="194">
        <v>21</v>
      </c>
      <c r="BX94" s="194">
        <v>20</v>
      </c>
      <c r="BY94" s="194">
        <v>13</v>
      </c>
      <c r="BZ94" s="194">
        <v>15</v>
      </c>
      <c r="CA94" s="194">
        <v>15</v>
      </c>
      <c r="CB94" s="194">
        <v>9</v>
      </c>
      <c r="CC94" s="194">
        <v>14</v>
      </c>
      <c r="CD94" s="194">
        <v>11</v>
      </c>
      <c r="CE94" s="194">
        <v>18</v>
      </c>
      <c r="CF94" s="194">
        <v>10</v>
      </c>
      <c r="CG94" s="194">
        <v>5</v>
      </c>
      <c r="CH94" s="194">
        <v>5</v>
      </c>
      <c r="CI94" s="194">
        <v>9</v>
      </c>
      <c r="CJ94" s="194">
        <v>12</v>
      </c>
      <c r="CK94" s="194">
        <v>17</v>
      </c>
      <c r="CL94" s="194">
        <v>14</v>
      </c>
      <c r="CM94" s="194">
        <v>8</v>
      </c>
      <c r="CN94" s="194">
        <v>3</v>
      </c>
      <c r="CO94" s="194">
        <v>0</v>
      </c>
      <c r="CP94" s="194">
        <v>10</v>
      </c>
      <c r="CQ94" s="194">
        <v>3</v>
      </c>
      <c r="CR94" s="194">
        <v>2</v>
      </c>
      <c r="CS94" s="194">
        <v>3</v>
      </c>
      <c r="CT94" s="194">
        <v>0</v>
      </c>
      <c r="CU94" s="194">
        <v>0</v>
      </c>
      <c r="CV94" s="194">
        <v>1</v>
      </c>
      <c r="CW94" s="194">
        <v>0</v>
      </c>
      <c r="CX94" s="194">
        <v>1</v>
      </c>
      <c r="CY94" s="194">
        <v>1</v>
      </c>
      <c r="CZ94" s="194">
        <v>0</v>
      </c>
      <c r="DA94" s="194">
        <v>0</v>
      </c>
      <c r="DB94" s="194">
        <v>0</v>
      </c>
    </row>
    <row r="95" spans="1:106" s="26" customFormat="1" ht="21" customHeight="1">
      <c r="A95" s="184" t="s">
        <v>924</v>
      </c>
      <c r="B95" s="191">
        <v>17</v>
      </c>
      <c r="C95" s="195">
        <v>12</v>
      </c>
      <c r="D95" s="195">
        <v>11</v>
      </c>
      <c r="E95" s="195">
        <v>9</v>
      </c>
      <c r="F95" s="195">
        <v>14</v>
      </c>
      <c r="G95" s="195">
        <v>10</v>
      </c>
      <c r="H95" s="195">
        <v>13</v>
      </c>
      <c r="I95" s="195">
        <v>12</v>
      </c>
      <c r="J95" s="195">
        <v>11</v>
      </c>
      <c r="K95" s="195">
        <v>8</v>
      </c>
      <c r="L95" s="195">
        <v>11</v>
      </c>
      <c r="M95" s="195">
        <v>12</v>
      </c>
      <c r="N95" s="195">
        <v>4</v>
      </c>
      <c r="O95" s="195">
        <v>11</v>
      </c>
      <c r="P95" s="195">
        <v>7</v>
      </c>
      <c r="Q95" s="195">
        <v>10</v>
      </c>
      <c r="R95" s="195">
        <v>6</v>
      </c>
      <c r="S95" s="195">
        <v>13</v>
      </c>
      <c r="T95" s="195">
        <v>16</v>
      </c>
      <c r="U95" s="195">
        <v>14</v>
      </c>
      <c r="V95" s="195">
        <v>12</v>
      </c>
      <c r="W95" s="195">
        <v>21</v>
      </c>
      <c r="X95" s="195">
        <v>24</v>
      </c>
      <c r="Y95" s="195">
        <v>37</v>
      </c>
      <c r="Z95" s="195">
        <v>43</v>
      </c>
      <c r="AA95" s="195">
        <v>51</v>
      </c>
      <c r="AB95" s="195">
        <v>44</v>
      </c>
      <c r="AC95" s="195">
        <v>50</v>
      </c>
      <c r="AD95" s="195">
        <v>39</v>
      </c>
      <c r="AE95" s="195">
        <v>53</v>
      </c>
      <c r="AF95" s="195">
        <v>47</v>
      </c>
      <c r="AG95" s="195">
        <v>24</v>
      </c>
      <c r="AH95" s="195">
        <v>42</v>
      </c>
      <c r="AI95" s="195">
        <v>44</v>
      </c>
      <c r="AJ95" s="195">
        <v>35</v>
      </c>
      <c r="AK95" s="195">
        <v>38</v>
      </c>
      <c r="AL95" s="195">
        <v>37</v>
      </c>
      <c r="AM95" s="195">
        <v>35</v>
      </c>
      <c r="AN95" s="195">
        <v>45</v>
      </c>
      <c r="AO95" s="195">
        <v>40</v>
      </c>
      <c r="AP95" s="195">
        <v>36</v>
      </c>
      <c r="AQ95" s="195">
        <v>21</v>
      </c>
      <c r="AR95" s="195">
        <v>37</v>
      </c>
      <c r="AS95" s="195">
        <v>35</v>
      </c>
      <c r="AT95" s="195">
        <v>31</v>
      </c>
      <c r="AU95" s="195">
        <v>41</v>
      </c>
      <c r="AV95" s="195">
        <v>34</v>
      </c>
      <c r="AW95" s="195">
        <v>40</v>
      </c>
      <c r="AX95" s="195">
        <v>29</v>
      </c>
      <c r="AY95" s="195">
        <v>34</v>
      </c>
      <c r="AZ95" s="195">
        <v>29</v>
      </c>
      <c r="BA95" s="195">
        <v>43</v>
      </c>
      <c r="BB95" s="195">
        <v>30</v>
      </c>
      <c r="BC95" s="195">
        <v>31</v>
      </c>
      <c r="BD95" s="195">
        <v>29</v>
      </c>
      <c r="BE95" s="195">
        <v>21</v>
      </c>
      <c r="BF95" s="195">
        <v>34</v>
      </c>
      <c r="BG95" s="195">
        <v>30</v>
      </c>
      <c r="BH95" s="195">
        <v>24</v>
      </c>
      <c r="BI95" s="195">
        <v>27</v>
      </c>
      <c r="BJ95" s="195">
        <v>28</v>
      </c>
      <c r="BK95" s="195">
        <v>27</v>
      </c>
      <c r="BL95" s="195">
        <v>19</v>
      </c>
      <c r="BM95" s="195">
        <v>25</v>
      </c>
      <c r="BN95" s="195">
        <v>11</v>
      </c>
      <c r="BO95" s="195">
        <v>14</v>
      </c>
      <c r="BP95" s="195">
        <v>16</v>
      </c>
      <c r="BQ95" s="195">
        <v>16</v>
      </c>
      <c r="BR95" s="195">
        <v>12</v>
      </c>
      <c r="BS95" s="195">
        <v>11</v>
      </c>
      <c r="BT95" s="195">
        <v>11</v>
      </c>
      <c r="BU95" s="195">
        <v>20</v>
      </c>
      <c r="BV95" s="195">
        <v>17</v>
      </c>
      <c r="BW95" s="195">
        <v>22</v>
      </c>
      <c r="BX95" s="195">
        <v>16</v>
      </c>
      <c r="BY95" s="195">
        <v>8</v>
      </c>
      <c r="BZ95" s="195">
        <v>14</v>
      </c>
      <c r="CA95" s="195">
        <v>14</v>
      </c>
      <c r="CB95" s="195">
        <v>19</v>
      </c>
      <c r="CC95" s="195">
        <v>14</v>
      </c>
      <c r="CD95" s="195">
        <v>17</v>
      </c>
      <c r="CE95" s="195">
        <v>8</v>
      </c>
      <c r="CF95" s="195">
        <v>9</v>
      </c>
      <c r="CG95" s="195">
        <v>10</v>
      </c>
      <c r="CH95" s="195">
        <v>13</v>
      </c>
      <c r="CI95" s="195">
        <v>5</v>
      </c>
      <c r="CJ95" s="195">
        <v>9</v>
      </c>
      <c r="CK95" s="195">
        <v>2</v>
      </c>
      <c r="CL95" s="195">
        <v>2</v>
      </c>
      <c r="CM95" s="195">
        <v>3</v>
      </c>
      <c r="CN95" s="195">
        <v>6</v>
      </c>
      <c r="CO95" s="195">
        <v>2</v>
      </c>
      <c r="CP95" s="195">
        <v>1</v>
      </c>
      <c r="CQ95" s="195">
        <v>4</v>
      </c>
      <c r="CR95" s="195">
        <v>3</v>
      </c>
      <c r="CS95" s="195">
        <v>1</v>
      </c>
      <c r="CT95" s="195">
        <v>1</v>
      </c>
      <c r="CU95" s="195">
        <v>0</v>
      </c>
      <c r="CV95" s="195">
        <v>0</v>
      </c>
      <c r="CW95" s="195">
        <v>0</v>
      </c>
      <c r="CX95" s="195">
        <v>0</v>
      </c>
      <c r="CY95" s="195">
        <v>0</v>
      </c>
      <c r="CZ95" s="195">
        <v>0</v>
      </c>
      <c r="DA95" s="195">
        <v>0</v>
      </c>
      <c r="DB95" s="195">
        <v>0</v>
      </c>
    </row>
    <row r="96" spans="1:106" s="26" customFormat="1" ht="21" customHeight="1">
      <c r="A96" s="183" t="s">
        <v>916</v>
      </c>
      <c r="B96" s="190">
        <v>31</v>
      </c>
      <c r="C96" s="194">
        <v>22</v>
      </c>
      <c r="D96" s="194">
        <v>15</v>
      </c>
      <c r="E96" s="194">
        <v>21</v>
      </c>
      <c r="F96" s="194">
        <v>30</v>
      </c>
      <c r="G96" s="194">
        <v>15</v>
      </c>
      <c r="H96" s="194">
        <v>18</v>
      </c>
      <c r="I96" s="194">
        <v>18</v>
      </c>
      <c r="J96" s="194">
        <v>10</v>
      </c>
      <c r="K96" s="194">
        <v>14</v>
      </c>
      <c r="L96" s="194">
        <v>12</v>
      </c>
      <c r="M96" s="194">
        <v>17</v>
      </c>
      <c r="N96" s="194">
        <v>15</v>
      </c>
      <c r="O96" s="194">
        <v>13</v>
      </c>
      <c r="P96" s="194">
        <v>17</v>
      </c>
      <c r="Q96" s="194">
        <v>15</v>
      </c>
      <c r="R96" s="194">
        <v>19</v>
      </c>
      <c r="S96" s="194">
        <v>17</v>
      </c>
      <c r="T96" s="194">
        <v>14</v>
      </c>
      <c r="U96" s="194">
        <v>17</v>
      </c>
      <c r="V96" s="194">
        <v>18</v>
      </c>
      <c r="W96" s="194">
        <v>17</v>
      </c>
      <c r="X96" s="194">
        <v>36</v>
      </c>
      <c r="Y96" s="194">
        <v>48</v>
      </c>
      <c r="Z96" s="194">
        <v>72</v>
      </c>
      <c r="AA96" s="194">
        <v>61</v>
      </c>
      <c r="AB96" s="194">
        <v>79</v>
      </c>
      <c r="AC96" s="194">
        <v>89</v>
      </c>
      <c r="AD96" s="194">
        <v>79</v>
      </c>
      <c r="AE96" s="194">
        <v>80</v>
      </c>
      <c r="AF96" s="194">
        <v>85</v>
      </c>
      <c r="AG96" s="194">
        <v>89</v>
      </c>
      <c r="AH96" s="194">
        <v>71</v>
      </c>
      <c r="AI96" s="194">
        <v>70</v>
      </c>
      <c r="AJ96" s="194">
        <v>76</v>
      </c>
      <c r="AK96" s="194">
        <v>70</v>
      </c>
      <c r="AL96" s="194">
        <v>54</v>
      </c>
      <c r="AM96" s="194">
        <v>76</v>
      </c>
      <c r="AN96" s="194">
        <v>60</v>
      </c>
      <c r="AO96" s="194">
        <v>76</v>
      </c>
      <c r="AP96" s="194">
        <v>63</v>
      </c>
      <c r="AQ96" s="194">
        <v>62</v>
      </c>
      <c r="AR96" s="194">
        <v>55</v>
      </c>
      <c r="AS96" s="194">
        <v>52</v>
      </c>
      <c r="AT96" s="194">
        <v>43</v>
      </c>
      <c r="AU96" s="194">
        <v>56</v>
      </c>
      <c r="AV96" s="194">
        <v>58</v>
      </c>
      <c r="AW96" s="194">
        <v>57</v>
      </c>
      <c r="AX96" s="194">
        <v>51</v>
      </c>
      <c r="AY96" s="194">
        <v>61</v>
      </c>
      <c r="AZ96" s="194">
        <v>53</v>
      </c>
      <c r="BA96" s="194">
        <v>47</v>
      </c>
      <c r="BB96" s="194">
        <v>57</v>
      </c>
      <c r="BC96" s="194">
        <v>48</v>
      </c>
      <c r="BD96" s="194">
        <v>46</v>
      </c>
      <c r="BE96" s="194">
        <v>34</v>
      </c>
      <c r="BF96" s="194">
        <v>39</v>
      </c>
      <c r="BG96" s="194">
        <v>32</v>
      </c>
      <c r="BH96" s="194">
        <v>43</v>
      </c>
      <c r="BI96" s="194">
        <v>33</v>
      </c>
      <c r="BJ96" s="194">
        <v>27</v>
      </c>
      <c r="BK96" s="194">
        <v>33</v>
      </c>
      <c r="BL96" s="194">
        <v>31</v>
      </c>
      <c r="BM96" s="194">
        <v>26</v>
      </c>
      <c r="BN96" s="194">
        <v>30</v>
      </c>
      <c r="BO96" s="194">
        <v>23</v>
      </c>
      <c r="BP96" s="194">
        <v>32</v>
      </c>
      <c r="BQ96" s="194">
        <v>29</v>
      </c>
      <c r="BR96" s="194">
        <v>24</v>
      </c>
      <c r="BS96" s="194">
        <v>22</v>
      </c>
      <c r="BT96" s="194">
        <v>18</v>
      </c>
      <c r="BU96" s="194">
        <v>36</v>
      </c>
      <c r="BV96" s="194">
        <v>23</v>
      </c>
      <c r="BW96" s="194">
        <v>28</v>
      </c>
      <c r="BX96" s="194">
        <v>23</v>
      </c>
      <c r="BY96" s="194">
        <v>13</v>
      </c>
      <c r="BZ96" s="194">
        <v>16</v>
      </c>
      <c r="CA96" s="194">
        <v>24</v>
      </c>
      <c r="CB96" s="194">
        <v>16</v>
      </c>
      <c r="CC96" s="194">
        <v>14</v>
      </c>
      <c r="CD96" s="194">
        <v>14</v>
      </c>
      <c r="CE96" s="194">
        <v>12</v>
      </c>
      <c r="CF96" s="194">
        <v>13</v>
      </c>
      <c r="CG96" s="194">
        <v>11</v>
      </c>
      <c r="CH96" s="194">
        <v>11</v>
      </c>
      <c r="CI96" s="194">
        <v>10</v>
      </c>
      <c r="CJ96" s="194">
        <v>6</v>
      </c>
      <c r="CK96" s="194">
        <v>9</v>
      </c>
      <c r="CL96" s="194">
        <v>7</v>
      </c>
      <c r="CM96" s="194">
        <v>4</v>
      </c>
      <c r="CN96" s="194">
        <v>5</v>
      </c>
      <c r="CO96" s="194">
        <v>6</v>
      </c>
      <c r="CP96" s="194">
        <v>4</v>
      </c>
      <c r="CQ96" s="194">
        <v>0</v>
      </c>
      <c r="CR96" s="194">
        <v>3</v>
      </c>
      <c r="CS96" s="194">
        <v>5</v>
      </c>
      <c r="CT96" s="194">
        <v>0</v>
      </c>
      <c r="CU96" s="194">
        <v>0</v>
      </c>
      <c r="CV96" s="194">
        <v>0</v>
      </c>
      <c r="CW96" s="194">
        <v>0</v>
      </c>
      <c r="CX96" s="194">
        <v>0</v>
      </c>
      <c r="CY96" s="194">
        <v>0</v>
      </c>
      <c r="CZ96" s="194">
        <v>0</v>
      </c>
      <c r="DA96" s="194">
        <v>0</v>
      </c>
      <c r="DB96" s="194">
        <v>0</v>
      </c>
    </row>
    <row r="97" spans="1:106" s="26" customFormat="1" ht="21" customHeight="1">
      <c r="A97" s="183" t="s">
        <v>911</v>
      </c>
      <c r="B97" s="190">
        <v>18</v>
      </c>
      <c r="C97" s="194">
        <v>13</v>
      </c>
      <c r="D97" s="194">
        <v>14</v>
      </c>
      <c r="E97" s="194">
        <v>21</v>
      </c>
      <c r="F97" s="194">
        <v>16</v>
      </c>
      <c r="G97" s="194">
        <v>13</v>
      </c>
      <c r="H97" s="194">
        <v>13</v>
      </c>
      <c r="I97" s="194">
        <v>26</v>
      </c>
      <c r="J97" s="194">
        <v>10</v>
      </c>
      <c r="K97" s="194">
        <v>11</v>
      </c>
      <c r="L97" s="194">
        <v>12</v>
      </c>
      <c r="M97" s="194">
        <v>6</v>
      </c>
      <c r="N97" s="194">
        <v>15</v>
      </c>
      <c r="O97" s="194">
        <v>14</v>
      </c>
      <c r="P97" s="194">
        <v>16</v>
      </c>
      <c r="Q97" s="194">
        <v>8</v>
      </c>
      <c r="R97" s="194">
        <v>10</v>
      </c>
      <c r="S97" s="194">
        <v>12</v>
      </c>
      <c r="T97" s="194">
        <v>12</v>
      </c>
      <c r="U97" s="194">
        <v>18</v>
      </c>
      <c r="V97" s="194">
        <v>16</v>
      </c>
      <c r="W97" s="194">
        <v>18</v>
      </c>
      <c r="X97" s="194">
        <v>25</v>
      </c>
      <c r="Y97" s="194">
        <v>25</v>
      </c>
      <c r="Z97" s="194">
        <v>38</v>
      </c>
      <c r="AA97" s="194">
        <v>51</v>
      </c>
      <c r="AB97" s="194">
        <v>38</v>
      </c>
      <c r="AC97" s="194">
        <v>62</v>
      </c>
      <c r="AD97" s="194">
        <v>53</v>
      </c>
      <c r="AE97" s="194">
        <v>45</v>
      </c>
      <c r="AF97" s="194">
        <v>44</v>
      </c>
      <c r="AG97" s="194">
        <v>56</v>
      </c>
      <c r="AH97" s="194">
        <v>52</v>
      </c>
      <c r="AI97" s="194">
        <v>58</v>
      </c>
      <c r="AJ97" s="194">
        <v>55</v>
      </c>
      <c r="AK97" s="194">
        <v>48</v>
      </c>
      <c r="AL97" s="194">
        <v>50</v>
      </c>
      <c r="AM97" s="194">
        <v>40</v>
      </c>
      <c r="AN97" s="194">
        <v>47</v>
      </c>
      <c r="AO97" s="194">
        <v>53</v>
      </c>
      <c r="AP97" s="194">
        <v>43</v>
      </c>
      <c r="AQ97" s="194">
        <v>48</v>
      </c>
      <c r="AR97" s="194">
        <v>45</v>
      </c>
      <c r="AS97" s="194">
        <v>41</v>
      </c>
      <c r="AT97" s="194">
        <v>45</v>
      </c>
      <c r="AU97" s="194">
        <v>54</v>
      </c>
      <c r="AV97" s="194">
        <v>49</v>
      </c>
      <c r="AW97" s="194">
        <v>63</v>
      </c>
      <c r="AX97" s="194">
        <v>46</v>
      </c>
      <c r="AY97" s="194">
        <v>50</v>
      </c>
      <c r="AZ97" s="194">
        <v>58</v>
      </c>
      <c r="BA97" s="194">
        <v>41</v>
      </c>
      <c r="BB97" s="194">
        <v>36</v>
      </c>
      <c r="BC97" s="194">
        <v>29</v>
      </c>
      <c r="BD97" s="194">
        <v>44</v>
      </c>
      <c r="BE97" s="194">
        <v>21</v>
      </c>
      <c r="BF97" s="194">
        <v>29</v>
      </c>
      <c r="BG97" s="194">
        <v>34</v>
      </c>
      <c r="BH97" s="194">
        <v>26</v>
      </c>
      <c r="BI97" s="194">
        <v>31</v>
      </c>
      <c r="BJ97" s="194">
        <v>33</v>
      </c>
      <c r="BK97" s="194">
        <v>20</v>
      </c>
      <c r="BL97" s="194">
        <v>21</v>
      </c>
      <c r="BM97" s="194">
        <v>16</v>
      </c>
      <c r="BN97" s="194">
        <v>20</v>
      </c>
      <c r="BO97" s="194">
        <v>20</v>
      </c>
      <c r="BP97" s="194">
        <v>19</v>
      </c>
      <c r="BQ97" s="194">
        <v>18</v>
      </c>
      <c r="BR97" s="194">
        <v>22</v>
      </c>
      <c r="BS97" s="194">
        <v>24</v>
      </c>
      <c r="BT97" s="194">
        <v>28</v>
      </c>
      <c r="BU97" s="194">
        <v>29</v>
      </c>
      <c r="BV97" s="194">
        <v>21</v>
      </c>
      <c r="BW97" s="194">
        <v>35</v>
      </c>
      <c r="BX97" s="194">
        <v>38</v>
      </c>
      <c r="BY97" s="194">
        <v>20</v>
      </c>
      <c r="BZ97" s="194">
        <v>16</v>
      </c>
      <c r="CA97" s="194">
        <v>15</v>
      </c>
      <c r="CB97" s="194">
        <v>17</v>
      </c>
      <c r="CC97" s="194">
        <v>18</v>
      </c>
      <c r="CD97" s="194">
        <v>18</v>
      </c>
      <c r="CE97" s="194">
        <v>9</v>
      </c>
      <c r="CF97" s="194">
        <v>9</v>
      </c>
      <c r="CG97" s="194">
        <v>7</v>
      </c>
      <c r="CH97" s="194">
        <v>12</v>
      </c>
      <c r="CI97" s="194">
        <v>6</v>
      </c>
      <c r="CJ97" s="194">
        <v>13</v>
      </c>
      <c r="CK97" s="194">
        <v>7</v>
      </c>
      <c r="CL97" s="194">
        <v>6</v>
      </c>
      <c r="CM97" s="194">
        <v>4</v>
      </c>
      <c r="CN97" s="194">
        <v>4</v>
      </c>
      <c r="CO97" s="194">
        <v>7</v>
      </c>
      <c r="CP97" s="194">
        <v>2</v>
      </c>
      <c r="CQ97" s="194">
        <v>0</v>
      </c>
      <c r="CR97" s="194">
        <v>0</v>
      </c>
      <c r="CS97" s="194">
        <v>1</v>
      </c>
      <c r="CT97" s="194">
        <v>1</v>
      </c>
      <c r="CU97" s="194">
        <v>0</v>
      </c>
      <c r="CV97" s="194">
        <v>0</v>
      </c>
      <c r="CW97" s="194">
        <v>0</v>
      </c>
      <c r="CX97" s="194">
        <v>0</v>
      </c>
      <c r="CY97" s="194">
        <v>0</v>
      </c>
      <c r="CZ97" s="194">
        <v>0</v>
      </c>
      <c r="DA97" s="194">
        <v>0</v>
      </c>
      <c r="DB97" s="194">
        <v>0</v>
      </c>
    </row>
    <row r="98" spans="1:106" s="26" customFormat="1" ht="21" customHeight="1">
      <c r="A98" s="183" t="s">
        <v>910</v>
      </c>
      <c r="B98" s="190">
        <v>7</v>
      </c>
      <c r="C98" s="194">
        <v>3</v>
      </c>
      <c r="D98" s="194">
        <v>7</v>
      </c>
      <c r="E98" s="194">
        <v>9</v>
      </c>
      <c r="F98" s="194">
        <v>9</v>
      </c>
      <c r="G98" s="194">
        <v>8</v>
      </c>
      <c r="H98" s="194">
        <v>10</v>
      </c>
      <c r="I98" s="194">
        <v>8</v>
      </c>
      <c r="J98" s="194">
        <v>9</v>
      </c>
      <c r="K98" s="194">
        <v>6</v>
      </c>
      <c r="L98" s="194">
        <v>6</v>
      </c>
      <c r="M98" s="194">
        <v>9</v>
      </c>
      <c r="N98" s="194">
        <v>6</v>
      </c>
      <c r="O98" s="194">
        <v>6</v>
      </c>
      <c r="P98" s="194">
        <v>2</v>
      </c>
      <c r="Q98" s="194">
        <v>12</v>
      </c>
      <c r="R98" s="194">
        <v>5</v>
      </c>
      <c r="S98" s="194">
        <v>8</v>
      </c>
      <c r="T98" s="194">
        <v>9</v>
      </c>
      <c r="U98" s="194">
        <v>10</v>
      </c>
      <c r="V98" s="194">
        <v>12</v>
      </c>
      <c r="W98" s="194">
        <v>9</v>
      </c>
      <c r="X98" s="194">
        <v>17</v>
      </c>
      <c r="Y98" s="194">
        <v>21</v>
      </c>
      <c r="Z98" s="194">
        <v>17</v>
      </c>
      <c r="AA98" s="194">
        <v>34</v>
      </c>
      <c r="AB98" s="194">
        <v>29</v>
      </c>
      <c r="AC98" s="194">
        <v>34</v>
      </c>
      <c r="AD98" s="194">
        <v>28</v>
      </c>
      <c r="AE98" s="194">
        <v>24</v>
      </c>
      <c r="AF98" s="194">
        <v>22</v>
      </c>
      <c r="AG98" s="194">
        <v>42</v>
      </c>
      <c r="AH98" s="194">
        <v>27</v>
      </c>
      <c r="AI98" s="194">
        <v>30</v>
      </c>
      <c r="AJ98" s="194">
        <v>31</v>
      </c>
      <c r="AK98" s="194">
        <v>26</v>
      </c>
      <c r="AL98" s="194">
        <v>37</v>
      </c>
      <c r="AM98" s="194">
        <v>33</v>
      </c>
      <c r="AN98" s="194">
        <v>35</v>
      </c>
      <c r="AO98" s="194">
        <v>22</v>
      </c>
      <c r="AP98" s="194">
        <v>18</v>
      </c>
      <c r="AQ98" s="194">
        <v>24</v>
      </c>
      <c r="AR98" s="194">
        <v>18</v>
      </c>
      <c r="AS98" s="194">
        <v>27</v>
      </c>
      <c r="AT98" s="194">
        <v>31</v>
      </c>
      <c r="AU98" s="194">
        <v>25</v>
      </c>
      <c r="AV98" s="194">
        <v>21</v>
      </c>
      <c r="AW98" s="194">
        <v>33</v>
      </c>
      <c r="AX98" s="194">
        <v>24</v>
      </c>
      <c r="AY98" s="194">
        <v>28</v>
      </c>
      <c r="AZ98" s="194">
        <v>27</v>
      </c>
      <c r="BA98" s="194">
        <v>20</v>
      </c>
      <c r="BB98" s="194">
        <v>30</v>
      </c>
      <c r="BC98" s="194">
        <v>27</v>
      </c>
      <c r="BD98" s="194">
        <v>17</v>
      </c>
      <c r="BE98" s="194">
        <v>12</v>
      </c>
      <c r="BF98" s="194">
        <v>22</v>
      </c>
      <c r="BG98" s="194">
        <v>11</v>
      </c>
      <c r="BH98" s="194">
        <v>20</v>
      </c>
      <c r="BI98" s="194">
        <v>14</v>
      </c>
      <c r="BJ98" s="194">
        <v>11</v>
      </c>
      <c r="BK98" s="194">
        <v>18</v>
      </c>
      <c r="BL98" s="194">
        <v>18</v>
      </c>
      <c r="BM98" s="194">
        <v>19</v>
      </c>
      <c r="BN98" s="194">
        <v>13</v>
      </c>
      <c r="BO98" s="194">
        <v>6</v>
      </c>
      <c r="BP98" s="194">
        <v>8</v>
      </c>
      <c r="BQ98" s="194">
        <v>11</v>
      </c>
      <c r="BR98" s="194">
        <v>9</v>
      </c>
      <c r="BS98" s="194">
        <v>10</v>
      </c>
      <c r="BT98" s="194">
        <v>12</v>
      </c>
      <c r="BU98" s="194">
        <v>16</v>
      </c>
      <c r="BV98" s="194">
        <v>18</v>
      </c>
      <c r="BW98" s="194">
        <v>19</v>
      </c>
      <c r="BX98" s="194">
        <v>14</v>
      </c>
      <c r="BY98" s="194">
        <v>12</v>
      </c>
      <c r="BZ98" s="194">
        <v>8</v>
      </c>
      <c r="CA98" s="194">
        <v>10</v>
      </c>
      <c r="CB98" s="194">
        <v>11</v>
      </c>
      <c r="CC98" s="194">
        <v>14</v>
      </c>
      <c r="CD98" s="194">
        <v>14</v>
      </c>
      <c r="CE98" s="194">
        <v>9</v>
      </c>
      <c r="CF98" s="194">
        <v>5</v>
      </c>
      <c r="CG98" s="194">
        <v>11</v>
      </c>
      <c r="CH98" s="194">
        <v>15</v>
      </c>
      <c r="CI98" s="194">
        <v>7</v>
      </c>
      <c r="CJ98" s="194">
        <v>11</v>
      </c>
      <c r="CK98" s="194">
        <v>3</v>
      </c>
      <c r="CL98" s="194">
        <v>2</v>
      </c>
      <c r="CM98" s="194">
        <v>3</v>
      </c>
      <c r="CN98" s="194">
        <v>2</v>
      </c>
      <c r="CO98" s="194">
        <v>1</v>
      </c>
      <c r="CP98" s="194">
        <v>7</v>
      </c>
      <c r="CQ98" s="194">
        <v>3</v>
      </c>
      <c r="CR98" s="194">
        <v>2</v>
      </c>
      <c r="CS98" s="194">
        <v>0</v>
      </c>
      <c r="CT98" s="194">
        <v>0</v>
      </c>
      <c r="CU98" s="194">
        <v>0</v>
      </c>
      <c r="CV98" s="194">
        <v>0</v>
      </c>
      <c r="CW98" s="194">
        <v>0</v>
      </c>
      <c r="CX98" s="194">
        <v>0</v>
      </c>
      <c r="CY98" s="194">
        <v>0</v>
      </c>
      <c r="CZ98" s="194">
        <v>0</v>
      </c>
      <c r="DA98" s="194">
        <v>0</v>
      </c>
      <c r="DB98" s="194">
        <v>0</v>
      </c>
    </row>
    <row r="99" spans="1:106" s="26" customFormat="1" ht="21" customHeight="1">
      <c r="A99" s="183" t="s">
        <v>907</v>
      </c>
      <c r="B99" s="190">
        <v>14</v>
      </c>
      <c r="C99" s="194">
        <v>4</v>
      </c>
      <c r="D99" s="194">
        <v>12</v>
      </c>
      <c r="E99" s="194">
        <v>8</v>
      </c>
      <c r="F99" s="194">
        <v>20</v>
      </c>
      <c r="G99" s="194">
        <v>16</v>
      </c>
      <c r="H99" s="194">
        <v>9</v>
      </c>
      <c r="I99" s="194">
        <v>11</v>
      </c>
      <c r="J99" s="194">
        <v>9</v>
      </c>
      <c r="K99" s="194">
        <v>8</v>
      </c>
      <c r="L99" s="194">
        <v>11</v>
      </c>
      <c r="M99" s="194">
        <v>5</v>
      </c>
      <c r="N99" s="194">
        <v>8</v>
      </c>
      <c r="O99" s="194">
        <v>6</v>
      </c>
      <c r="P99" s="194">
        <v>9</v>
      </c>
      <c r="Q99" s="194">
        <v>15</v>
      </c>
      <c r="R99" s="194">
        <v>6</v>
      </c>
      <c r="S99" s="194">
        <v>7</v>
      </c>
      <c r="T99" s="194">
        <v>12</v>
      </c>
      <c r="U99" s="194">
        <v>10</v>
      </c>
      <c r="V99" s="194">
        <v>13</v>
      </c>
      <c r="W99" s="194">
        <v>6</v>
      </c>
      <c r="X99" s="194">
        <v>14</v>
      </c>
      <c r="Y99" s="194">
        <v>26</v>
      </c>
      <c r="Z99" s="194">
        <v>28</v>
      </c>
      <c r="AA99" s="194">
        <v>19</v>
      </c>
      <c r="AB99" s="194">
        <v>33</v>
      </c>
      <c r="AC99" s="194">
        <v>35</v>
      </c>
      <c r="AD99" s="194">
        <v>23</v>
      </c>
      <c r="AE99" s="194">
        <v>31</v>
      </c>
      <c r="AF99" s="194">
        <v>29</v>
      </c>
      <c r="AG99" s="194">
        <v>29</v>
      </c>
      <c r="AH99" s="194">
        <v>32</v>
      </c>
      <c r="AI99" s="194">
        <v>30</v>
      </c>
      <c r="AJ99" s="194">
        <v>22</v>
      </c>
      <c r="AK99" s="194">
        <v>28</v>
      </c>
      <c r="AL99" s="194">
        <v>19</v>
      </c>
      <c r="AM99" s="194">
        <v>36</v>
      </c>
      <c r="AN99" s="194">
        <v>32</v>
      </c>
      <c r="AO99" s="194">
        <v>30</v>
      </c>
      <c r="AP99" s="194">
        <v>38</v>
      </c>
      <c r="AQ99" s="194">
        <v>25</v>
      </c>
      <c r="AR99" s="194">
        <v>24</v>
      </c>
      <c r="AS99" s="194">
        <v>35</v>
      </c>
      <c r="AT99" s="194">
        <v>31</v>
      </c>
      <c r="AU99" s="194">
        <v>28</v>
      </c>
      <c r="AV99" s="194">
        <v>26</v>
      </c>
      <c r="AW99" s="194">
        <v>32</v>
      </c>
      <c r="AX99" s="194">
        <v>40</v>
      </c>
      <c r="AY99" s="194">
        <v>32</v>
      </c>
      <c r="AZ99" s="194">
        <v>25</v>
      </c>
      <c r="BA99" s="194">
        <v>21</v>
      </c>
      <c r="BB99" s="194">
        <v>24</v>
      </c>
      <c r="BC99" s="194">
        <v>17</v>
      </c>
      <c r="BD99" s="194">
        <v>23</v>
      </c>
      <c r="BE99" s="194">
        <v>16</v>
      </c>
      <c r="BF99" s="194">
        <v>21</v>
      </c>
      <c r="BG99" s="194">
        <v>21</v>
      </c>
      <c r="BH99" s="194">
        <v>22</v>
      </c>
      <c r="BI99" s="194">
        <v>17</v>
      </c>
      <c r="BJ99" s="194">
        <v>18</v>
      </c>
      <c r="BK99" s="194">
        <v>10</v>
      </c>
      <c r="BL99" s="194">
        <v>11</v>
      </c>
      <c r="BM99" s="194">
        <v>17</v>
      </c>
      <c r="BN99" s="194">
        <v>12</v>
      </c>
      <c r="BO99" s="194">
        <v>16</v>
      </c>
      <c r="BP99" s="194">
        <v>9</v>
      </c>
      <c r="BQ99" s="194">
        <v>18</v>
      </c>
      <c r="BR99" s="194">
        <v>17</v>
      </c>
      <c r="BS99" s="194">
        <v>14</v>
      </c>
      <c r="BT99" s="194">
        <v>23</v>
      </c>
      <c r="BU99" s="194">
        <v>18</v>
      </c>
      <c r="BV99" s="194">
        <v>18</v>
      </c>
      <c r="BW99" s="194">
        <v>15</v>
      </c>
      <c r="BX99" s="194">
        <v>18</v>
      </c>
      <c r="BY99" s="194">
        <v>13</v>
      </c>
      <c r="BZ99" s="194">
        <v>13</v>
      </c>
      <c r="CA99" s="194">
        <v>10</v>
      </c>
      <c r="CB99" s="194">
        <v>14</v>
      </c>
      <c r="CC99" s="194">
        <v>16</v>
      </c>
      <c r="CD99" s="194">
        <v>15</v>
      </c>
      <c r="CE99" s="194">
        <v>9</v>
      </c>
      <c r="CF99" s="194">
        <v>8</v>
      </c>
      <c r="CG99" s="194">
        <v>11</v>
      </c>
      <c r="CH99" s="194">
        <v>8</v>
      </c>
      <c r="CI99" s="194">
        <v>10</v>
      </c>
      <c r="CJ99" s="194">
        <v>3</v>
      </c>
      <c r="CK99" s="194">
        <v>4</v>
      </c>
      <c r="CL99" s="194">
        <v>4</v>
      </c>
      <c r="CM99" s="194">
        <v>8</v>
      </c>
      <c r="CN99" s="194">
        <v>4</v>
      </c>
      <c r="CO99" s="194">
        <v>4</v>
      </c>
      <c r="CP99" s="194">
        <v>2</v>
      </c>
      <c r="CQ99" s="194">
        <v>2</v>
      </c>
      <c r="CR99" s="194">
        <v>1</v>
      </c>
      <c r="CS99" s="194">
        <v>0</v>
      </c>
      <c r="CT99" s="194">
        <v>0</v>
      </c>
      <c r="CU99" s="194">
        <v>0</v>
      </c>
      <c r="CV99" s="194">
        <v>0</v>
      </c>
      <c r="CW99" s="194">
        <v>0</v>
      </c>
      <c r="CX99" s="194">
        <v>0</v>
      </c>
      <c r="CY99" s="194">
        <v>0</v>
      </c>
      <c r="CZ99" s="194">
        <v>0</v>
      </c>
      <c r="DA99" s="194">
        <v>0</v>
      </c>
      <c r="DB99" s="194">
        <v>0</v>
      </c>
    </row>
    <row r="100" spans="1:106" s="26" customFormat="1" ht="21" customHeight="1">
      <c r="A100" s="183" t="s">
        <v>906</v>
      </c>
      <c r="B100" s="190">
        <v>10</v>
      </c>
      <c r="C100" s="194">
        <v>13</v>
      </c>
      <c r="D100" s="194">
        <v>10</v>
      </c>
      <c r="E100" s="194">
        <v>9</v>
      </c>
      <c r="F100" s="194">
        <v>17</v>
      </c>
      <c r="G100" s="194">
        <v>23</v>
      </c>
      <c r="H100" s="194">
        <v>10</v>
      </c>
      <c r="I100" s="194">
        <v>19</v>
      </c>
      <c r="J100" s="194">
        <v>13</v>
      </c>
      <c r="K100" s="194">
        <v>7</v>
      </c>
      <c r="L100" s="194">
        <v>10</v>
      </c>
      <c r="M100" s="194">
        <v>10</v>
      </c>
      <c r="N100" s="194">
        <v>13</v>
      </c>
      <c r="O100" s="194">
        <v>13</v>
      </c>
      <c r="P100" s="194">
        <v>3</v>
      </c>
      <c r="Q100" s="194">
        <v>9</v>
      </c>
      <c r="R100" s="194">
        <v>11</v>
      </c>
      <c r="S100" s="194">
        <v>6</v>
      </c>
      <c r="T100" s="194">
        <v>8</v>
      </c>
      <c r="U100" s="194">
        <v>8</v>
      </c>
      <c r="V100" s="194">
        <v>11</v>
      </c>
      <c r="W100" s="194">
        <v>17</v>
      </c>
      <c r="X100" s="194">
        <v>24</v>
      </c>
      <c r="Y100" s="194">
        <v>24</v>
      </c>
      <c r="Z100" s="194">
        <v>26</v>
      </c>
      <c r="AA100" s="194">
        <v>21</v>
      </c>
      <c r="AB100" s="194">
        <v>31</v>
      </c>
      <c r="AC100" s="194">
        <v>31</v>
      </c>
      <c r="AD100" s="194">
        <v>30</v>
      </c>
      <c r="AE100" s="194">
        <v>32</v>
      </c>
      <c r="AF100" s="194">
        <v>25</v>
      </c>
      <c r="AG100" s="194">
        <v>33</v>
      </c>
      <c r="AH100" s="194">
        <v>31</v>
      </c>
      <c r="AI100" s="194">
        <v>28</v>
      </c>
      <c r="AJ100" s="194">
        <v>28</v>
      </c>
      <c r="AK100" s="194">
        <v>22</v>
      </c>
      <c r="AL100" s="194">
        <v>34</v>
      </c>
      <c r="AM100" s="194">
        <v>24</v>
      </c>
      <c r="AN100" s="194">
        <v>33</v>
      </c>
      <c r="AO100" s="194">
        <v>39</v>
      </c>
      <c r="AP100" s="194">
        <v>36</v>
      </c>
      <c r="AQ100" s="194">
        <v>29</v>
      </c>
      <c r="AR100" s="194">
        <v>29</v>
      </c>
      <c r="AS100" s="194">
        <v>33</v>
      </c>
      <c r="AT100" s="194">
        <v>32</v>
      </c>
      <c r="AU100" s="194">
        <v>31</v>
      </c>
      <c r="AV100" s="194">
        <v>26</v>
      </c>
      <c r="AW100" s="194">
        <v>38</v>
      </c>
      <c r="AX100" s="194">
        <v>29</v>
      </c>
      <c r="AY100" s="194">
        <v>31</v>
      </c>
      <c r="AZ100" s="194">
        <v>32</v>
      </c>
      <c r="BA100" s="194">
        <v>24</v>
      </c>
      <c r="BB100" s="194">
        <v>21</v>
      </c>
      <c r="BC100" s="194">
        <v>20</v>
      </c>
      <c r="BD100" s="194">
        <v>21</v>
      </c>
      <c r="BE100" s="194">
        <v>14</v>
      </c>
      <c r="BF100" s="194">
        <v>29</v>
      </c>
      <c r="BG100" s="194">
        <v>17</v>
      </c>
      <c r="BH100" s="194">
        <v>14</v>
      </c>
      <c r="BI100" s="194">
        <v>26</v>
      </c>
      <c r="BJ100" s="194">
        <v>12</v>
      </c>
      <c r="BK100" s="194">
        <v>30</v>
      </c>
      <c r="BL100" s="194">
        <v>18</v>
      </c>
      <c r="BM100" s="194">
        <v>31</v>
      </c>
      <c r="BN100" s="194">
        <v>11</v>
      </c>
      <c r="BO100" s="194">
        <v>16</v>
      </c>
      <c r="BP100" s="194">
        <v>19</v>
      </c>
      <c r="BQ100" s="194">
        <v>9</v>
      </c>
      <c r="BR100" s="194">
        <v>16</v>
      </c>
      <c r="BS100" s="194">
        <v>21</v>
      </c>
      <c r="BT100" s="194">
        <v>16</v>
      </c>
      <c r="BU100" s="194">
        <v>15</v>
      </c>
      <c r="BV100" s="194">
        <v>21</v>
      </c>
      <c r="BW100" s="194">
        <v>21</v>
      </c>
      <c r="BX100" s="194">
        <v>15</v>
      </c>
      <c r="BY100" s="194">
        <v>16</v>
      </c>
      <c r="BZ100" s="194">
        <v>5</v>
      </c>
      <c r="CA100" s="194">
        <v>8</v>
      </c>
      <c r="CB100" s="194">
        <v>7</v>
      </c>
      <c r="CC100" s="194">
        <v>15</v>
      </c>
      <c r="CD100" s="194">
        <v>7</v>
      </c>
      <c r="CE100" s="194">
        <v>10</v>
      </c>
      <c r="CF100" s="194">
        <v>7</v>
      </c>
      <c r="CG100" s="194">
        <v>7</v>
      </c>
      <c r="CH100" s="194">
        <v>9</v>
      </c>
      <c r="CI100" s="194">
        <v>9</v>
      </c>
      <c r="CJ100" s="194">
        <v>11</v>
      </c>
      <c r="CK100" s="194">
        <v>4</v>
      </c>
      <c r="CL100" s="194">
        <v>2</v>
      </c>
      <c r="CM100" s="194">
        <v>3</v>
      </c>
      <c r="CN100" s="194">
        <v>3</v>
      </c>
      <c r="CO100" s="194">
        <v>0</v>
      </c>
      <c r="CP100" s="194">
        <v>1</v>
      </c>
      <c r="CQ100" s="194">
        <v>1</v>
      </c>
      <c r="CR100" s="194">
        <v>5</v>
      </c>
      <c r="CS100" s="194">
        <v>0</v>
      </c>
      <c r="CT100" s="194">
        <v>0</v>
      </c>
      <c r="CU100" s="194">
        <v>1</v>
      </c>
      <c r="CV100" s="194">
        <v>0</v>
      </c>
      <c r="CW100" s="194">
        <v>0</v>
      </c>
      <c r="CX100" s="194">
        <v>0</v>
      </c>
      <c r="CY100" s="194">
        <v>0</v>
      </c>
      <c r="CZ100" s="194">
        <v>0</v>
      </c>
      <c r="DA100" s="194">
        <v>0</v>
      </c>
      <c r="DB100" s="194">
        <v>0</v>
      </c>
    </row>
    <row r="101" spans="1:106" s="26" customFormat="1" ht="21" customHeight="1">
      <c r="A101" s="184" t="s">
        <v>905</v>
      </c>
      <c r="B101" s="191">
        <v>8</v>
      </c>
      <c r="C101" s="195">
        <v>15</v>
      </c>
      <c r="D101" s="195">
        <v>8</v>
      </c>
      <c r="E101" s="195">
        <v>1</v>
      </c>
      <c r="F101" s="195">
        <v>11</v>
      </c>
      <c r="G101" s="195">
        <v>9</v>
      </c>
      <c r="H101" s="195">
        <v>8</v>
      </c>
      <c r="I101" s="195">
        <v>4</v>
      </c>
      <c r="J101" s="195">
        <v>13</v>
      </c>
      <c r="K101" s="195">
        <v>7</v>
      </c>
      <c r="L101" s="195">
        <v>5</v>
      </c>
      <c r="M101" s="195">
        <v>3</v>
      </c>
      <c r="N101" s="195">
        <v>6</v>
      </c>
      <c r="O101" s="195">
        <v>6</v>
      </c>
      <c r="P101" s="195">
        <v>4</v>
      </c>
      <c r="Q101" s="195">
        <v>2</v>
      </c>
      <c r="R101" s="195">
        <v>4</v>
      </c>
      <c r="S101" s="195">
        <v>1</v>
      </c>
      <c r="T101" s="195">
        <v>6</v>
      </c>
      <c r="U101" s="195">
        <v>6</v>
      </c>
      <c r="V101" s="195">
        <v>8</v>
      </c>
      <c r="W101" s="195">
        <v>4</v>
      </c>
      <c r="X101" s="195">
        <v>6</v>
      </c>
      <c r="Y101" s="195">
        <v>7</v>
      </c>
      <c r="Z101" s="195">
        <v>6</v>
      </c>
      <c r="AA101" s="195">
        <v>17</v>
      </c>
      <c r="AB101" s="195">
        <v>11</v>
      </c>
      <c r="AC101" s="195">
        <v>9</v>
      </c>
      <c r="AD101" s="195">
        <v>11</v>
      </c>
      <c r="AE101" s="195">
        <v>8</v>
      </c>
      <c r="AF101" s="195">
        <v>12</v>
      </c>
      <c r="AG101" s="195">
        <v>13</v>
      </c>
      <c r="AH101" s="195">
        <v>10</v>
      </c>
      <c r="AI101" s="195">
        <v>7</v>
      </c>
      <c r="AJ101" s="195">
        <v>12</v>
      </c>
      <c r="AK101" s="195">
        <v>14</v>
      </c>
      <c r="AL101" s="195">
        <v>17</v>
      </c>
      <c r="AM101" s="195">
        <v>18</v>
      </c>
      <c r="AN101" s="195">
        <v>15</v>
      </c>
      <c r="AO101" s="195">
        <v>16</v>
      </c>
      <c r="AP101" s="195">
        <v>18</v>
      </c>
      <c r="AQ101" s="195">
        <v>8</v>
      </c>
      <c r="AR101" s="195">
        <v>14</v>
      </c>
      <c r="AS101" s="195">
        <v>14</v>
      </c>
      <c r="AT101" s="195">
        <v>19</v>
      </c>
      <c r="AU101" s="195">
        <v>16</v>
      </c>
      <c r="AV101" s="195">
        <v>12</v>
      </c>
      <c r="AW101" s="195">
        <v>10</v>
      </c>
      <c r="AX101" s="195">
        <v>21</v>
      </c>
      <c r="AY101" s="195">
        <v>14</v>
      </c>
      <c r="AZ101" s="195">
        <v>17</v>
      </c>
      <c r="BA101" s="195">
        <v>13</v>
      </c>
      <c r="BB101" s="195">
        <v>14</v>
      </c>
      <c r="BC101" s="195">
        <v>15</v>
      </c>
      <c r="BD101" s="195">
        <v>13</v>
      </c>
      <c r="BE101" s="195">
        <v>11</v>
      </c>
      <c r="BF101" s="195">
        <v>12</v>
      </c>
      <c r="BG101" s="195">
        <v>13</v>
      </c>
      <c r="BH101" s="195">
        <v>11</v>
      </c>
      <c r="BI101" s="195">
        <v>9</v>
      </c>
      <c r="BJ101" s="195">
        <v>5</v>
      </c>
      <c r="BK101" s="195">
        <v>8</v>
      </c>
      <c r="BL101" s="195">
        <v>4</v>
      </c>
      <c r="BM101" s="195">
        <v>13</v>
      </c>
      <c r="BN101" s="195">
        <v>7</v>
      </c>
      <c r="BO101" s="195">
        <v>5</v>
      </c>
      <c r="BP101" s="195">
        <v>6</v>
      </c>
      <c r="BQ101" s="195">
        <v>9</v>
      </c>
      <c r="BR101" s="195">
        <v>6</v>
      </c>
      <c r="BS101" s="195">
        <v>6</v>
      </c>
      <c r="BT101" s="195">
        <v>4</v>
      </c>
      <c r="BU101" s="195">
        <v>6</v>
      </c>
      <c r="BV101" s="195">
        <v>8</v>
      </c>
      <c r="BW101" s="195">
        <v>10</v>
      </c>
      <c r="BX101" s="195">
        <v>4</v>
      </c>
      <c r="BY101" s="195">
        <v>7</v>
      </c>
      <c r="BZ101" s="195">
        <v>1</v>
      </c>
      <c r="CA101" s="195">
        <v>4</v>
      </c>
      <c r="CB101" s="195">
        <v>7</v>
      </c>
      <c r="CC101" s="195">
        <v>5</v>
      </c>
      <c r="CD101" s="195">
        <v>3</v>
      </c>
      <c r="CE101" s="195">
        <v>3</v>
      </c>
      <c r="CF101" s="195">
        <v>1</v>
      </c>
      <c r="CG101" s="195">
        <v>8</v>
      </c>
      <c r="CH101" s="195">
        <v>8</v>
      </c>
      <c r="CI101" s="195">
        <v>2</v>
      </c>
      <c r="CJ101" s="195">
        <v>1</v>
      </c>
      <c r="CK101" s="195">
        <v>5</v>
      </c>
      <c r="CL101" s="195">
        <v>9</v>
      </c>
      <c r="CM101" s="195">
        <v>4</v>
      </c>
      <c r="CN101" s="195">
        <v>3</v>
      </c>
      <c r="CO101" s="195">
        <v>2</v>
      </c>
      <c r="CP101" s="195">
        <v>2</v>
      </c>
      <c r="CQ101" s="195">
        <v>0</v>
      </c>
      <c r="CR101" s="195">
        <v>3</v>
      </c>
      <c r="CS101" s="195">
        <v>1</v>
      </c>
      <c r="CT101" s="195">
        <v>0</v>
      </c>
      <c r="CU101" s="195">
        <v>0</v>
      </c>
      <c r="CV101" s="195">
        <v>0</v>
      </c>
      <c r="CW101" s="195">
        <v>0</v>
      </c>
      <c r="CX101" s="195">
        <v>0</v>
      </c>
      <c r="CY101" s="195">
        <v>0</v>
      </c>
      <c r="CZ101" s="195">
        <v>0</v>
      </c>
      <c r="DA101" s="195">
        <v>0</v>
      </c>
      <c r="DB101" s="195">
        <v>0</v>
      </c>
    </row>
    <row r="102" spans="1:106" s="26" customFormat="1" ht="21" customHeight="1">
      <c r="A102" s="183" t="s">
        <v>900</v>
      </c>
      <c r="B102" s="190">
        <v>14</v>
      </c>
      <c r="C102" s="194">
        <v>15</v>
      </c>
      <c r="D102" s="194">
        <v>15</v>
      </c>
      <c r="E102" s="194">
        <v>10</v>
      </c>
      <c r="F102" s="194">
        <v>18</v>
      </c>
      <c r="G102" s="194">
        <v>17</v>
      </c>
      <c r="H102" s="194">
        <v>19</v>
      </c>
      <c r="I102" s="194">
        <v>17</v>
      </c>
      <c r="J102" s="194">
        <v>4</v>
      </c>
      <c r="K102" s="194">
        <v>14</v>
      </c>
      <c r="L102" s="194">
        <v>6</v>
      </c>
      <c r="M102" s="194">
        <v>5</v>
      </c>
      <c r="N102" s="194">
        <v>12</v>
      </c>
      <c r="O102" s="194">
        <v>11</v>
      </c>
      <c r="P102" s="194">
        <v>7</v>
      </c>
      <c r="Q102" s="194">
        <v>11</v>
      </c>
      <c r="R102" s="194">
        <v>2</v>
      </c>
      <c r="S102" s="194">
        <v>9</v>
      </c>
      <c r="T102" s="194">
        <v>5</v>
      </c>
      <c r="U102" s="194">
        <v>11</v>
      </c>
      <c r="V102" s="194">
        <v>4</v>
      </c>
      <c r="W102" s="194">
        <v>11</v>
      </c>
      <c r="X102" s="194">
        <v>14</v>
      </c>
      <c r="Y102" s="194">
        <v>22</v>
      </c>
      <c r="Z102" s="194">
        <v>35</v>
      </c>
      <c r="AA102" s="194">
        <v>28</v>
      </c>
      <c r="AB102" s="194">
        <v>33</v>
      </c>
      <c r="AC102" s="194">
        <v>26</v>
      </c>
      <c r="AD102" s="194">
        <v>31</v>
      </c>
      <c r="AE102" s="194">
        <v>28</v>
      </c>
      <c r="AF102" s="194">
        <v>49</v>
      </c>
      <c r="AG102" s="194">
        <v>32</v>
      </c>
      <c r="AH102" s="194">
        <v>39</v>
      </c>
      <c r="AI102" s="194">
        <v>27</v>
      </c>
      <c r="AJ102" s="194">
        <v>39</v>
      </c>
      <c r="AK102" s="194">
        <v>49</v>
      </c>
      <c r="AL102" s="194">
        <v>32</v>
      </c>
      <c r="AM102" s="194">
        <v>44</v>
      </c>
      <c r="AN102" s="194">
        <v>47</v>
      </c>
      <c r="AO102" s="194">
        <v>33</v>
      </c>
      <c r="AP102" s="194">
        <v>38</v>
      </c>
      <c r="AQ102" s="194">
        <v>34</v>
      </c>
      <c r="AR102" s="194">
        <v>37</v>
      </c>
      <c r="AS102" s="194">
        <v>34</v>
      </c>
      <c r="AT102" s="194">
        <v>43</v>
      </c>
      <c r="AU102" s="194">
        <v>35</v>
      </c>
      <c r="AV102" s="194">
        <v>43</v>
      </c>
      <c r="AW102" s="194">
        <v>34</v>
      </c>
      <c r="AX102" s="194">
        <v>34</v>
      </c>
      <c r="AY102" s="194">
        <v>26</v>
      </c>
      <c r="AZ102" s="194">
        <v>29</v>
      </c>
      <c r="BA102" s="194">
        <v>34</v>
      </c>
      <c r="BB102" s="194">
        <v>35</v>
      </c>
      <c r="BC102" s="194">
        <v>29</v>
      </c>
      <c r="BD102" s="194">
        <v>28</v>
      </c>
      <c r="BE102" s="194">
        <v>23</v>
      </c>
      <c r="BF102" s="194">
        <v>29</v>
      </c>
      <c r="BG102" s="194">
        <v>16</v>
      </c>
      <c r="BH102" s="194">
        <v>18</v>
      </c>
      <c r="BI102" s="194">
        <v>14</v>
      </c>
      <c r="BJ102" s="194">
        <v>16</v>
      </c>
      <c r="BK102" s="194">
        <v>27</v>
      </c>
      <c r="BL102" s="194">
        <v>21</v>
      </c>
      <c r="BM102" s="194">
        <v>18</v>
      </c>
      <c r="BN102" s="194">
        <v>17</v>
      </c>
      <c r="BO102" s="194">
        <v>20</v>
      </c>
      <c r="BP102" s="194">
        <v>18</v>
      </c>
      <c r="BQ102" s="194">
        <v>15</v>
      </c>
      <c r="BR102" s="194">
        <v>17</v>
      </c>
      <c r="BS102" s="194">
        <v>16</v>
      </c>
      <c r="BT102" s="194">
        <v>18</v>
      </c>
      <c r="BU102" s="194">
        <v>20</v>
      </c>
      <c r="BV102" s="194">
        <v>16</v>
      </c>
      <c r="BW102" s="194">
        <v>17</v>
      </c>
      <c r="BX102" s="194">
        <v>25</v>
      </c>
      <c r="BY102" s="194">
        <v>11</v>
      </c>
      <c r="BZ102" s="194">
        <v>9</v>
      </c>
      <c r="CA102" s="194">
        <v>14</v>
      </c>
      <c r="CB102" s="194">
        <v>9</v>
      </c>
      <c r="CC102" s="194">
        <v>8</v>
      </c>
      <c r="CD102" s="194">
        <v>13</v>
      </c>
      <c r="CE102" s="194">
        <v>10</v>
      </c>
      <c r="CF102" s="194">
        <v>6</v>
      </c>
      <c r="CG102" s="194">
        <v>9</v>
      </c>
      <c r="CH102" s="194">
        <v>9</v>
      </c>
      <c r="CI102" s="194">
        <v>5</v>
      </c>
      <c r="CJ102" s="194">
        <v>3</v>
      </c>
      <c r="CK102" s="194">
        <v>7</v>
      </c>
      <c r="CL102" s="194">
        <v>3</v>
      </c>
      <c r="CM102" s="194">
        <v>6</v>
      </c>
      <c r="CN102" s="194">
        <v>3</v>
      </c>
      <c r="CO102" s="194">
        <v>3</v>
      </c>
      <c r="CP102" s="194">
        <v>1</v>
      </c>
      <c r="CQ102" s="194">
        <v>3</v>
      </c>
      <c r="CR102" s="194">
        <v>1</v>
      </c>
      <c r="CS102" s="194">
        <v>1</v>
      </c>
      <c r="CT102" s="194">
        <v>0</v>
      </c>
      <c r="CU102" s="194">
        <v>0</v>
      </c>
      <c r="CV102" s="194">
        <v>0</v>
      </c>
      <c r="CW102" s="194">
        <v>1</v>
      </c>
      <c r="CX102" s="194">
        <v>0</v>
      </c>
      <c r="CY102" s="194">
        <v>0</v>
      </c>
      <c r="CZ102" s="194">
        <v>0</v>
      </c>
      <c r="DA102" s="194">
        <v>0</v>
      </c>
      <c r="DB102" s="194">
        <v>0</v>
      </c>
    </row>
    <row r="103" spans="1:106" s="26" customFormat="1" ht="21" customHeight="1">
      <c r="A103" s="183" t="s">
        <v>144</v>
      </c>
      <c r="B103" s="190">
        <v>16</v>
      </c>
      <c r="C103" s="194">
        <v>11</v>
      </c>
      <c r="D103" s="194">
        <v>5</v>
      </c>
      <c r="E103" s="194">
        <v>15</v>
      </c>
      <c r="F103" s="194">
        <v>15</v>
      </c>
      <c r="G103" s="194">
        <v>8</v>
      </c>
      <c r="H103" s="194">
        <v>16</v>
      </c>
      <c r="I103" s="194">
        <v>14</v>
      </c>
      <c r="J103" s="194">
        <v>14</v>
      </c>
      <c r="K103" s="194">
        <v>13</v>
      </c>
      <c r="L103" s="194">
        <v>9</v>
      </c>
      <c r="M103" s="194">
        <v>9</v>
      </c>
      <c r="N103" s="194">
        <v>11</v>
      </c>
      <c r="O103" s="194">
        <v>9</v>
      </c>
      <c r="P103" s="194">
        <v>7</v>
      </c>
      <c r="Q103" s="194">
        <v>5</v>
      </c>
      <c r="R103" s="194">
        <v>7</v>
      </c>
      <c r="S103" s="194">
        <v>6</v>
      </c>
      <c r="T103" s="194">
        <v>13</v>
      </c>
      <c r="U103" s="194">
        <v>17</v>
      </c>
      <c r="V103" s="194">
        <v>13</v>
      </c>
      <c r="W103" s="194">
        <v>6</v>
      </c>
      <c r="X103" s="194">
        <v>31</v>
      </c>
      <c r="Y103" s="194">
        <v>38</v>
      </c>
      <c r="Z103" s="194">
        <v>41</v>
      </c>
      <c r="AA103" s="194">
        <v>57</v>
      </c>
      <c r="AB103" s="194">
        <v>37</v>
      </c>
      <c r="AC103" s="194">
        <v>54</v>
      </c>
      <c r="AD103" s="194">
        <v>54</v>
      </c>
      <c r="AE103" s="194">
        <v>50</v>
      </c>
      <c r="AF103" s="194">
        <v>58</v>
      </c>
      <c r="AG103" s="194">
        <v>53</v>
      </c>
      <c r="AH103" s="194">
        <v>45</v>
      </c>
      <c r="AI103" s="194">
        <v>46</v>
      </c>
      <c r="AJ103" s="194">
        <v>48</v>
      </c>
      <c r="AK103" s="194">
        <v>45</v>
      </c>
      <c r="AL103" s="194">
        <v>44</v>
      </c>
      <c r="AM103" s="194">
        <v>48</v>
      </c>
      <c r="AN103" s="194">
        <v>55</v>
      </c>
      <c r="AO103" s="194">
        <v>48</v>
      </c>
      <c r="AP103" s="194">
        <v>49</v>
      </c>
      <c r="AQ103" s="194">
        <v>39</v>
      </c>
      <c r="AR103" s="194">
        <v>42</v>
      </c>
      <c r="AS103" s="194">
        <v>39</v>
      </c>
      <c r="AT103" s="194">
        <v>38</v>
      </c>
      <c r="AU103" s="194">
        <v>33</v>
      </c>
      <c r="AV103" s="194">
        <v>44</v>
      </c>
      <c r="AW103" s="194">
        <v>43</v>
      </c>
      <c r="AX103" s="194">
        <v>38</v>
      </c>
      <c r="AY103" s="194">
        <v>37</v>
      </c>
      <c r="AZ103" s="194">
        <v>42</v>
      </c>
      <c r="BA103" s="194">
        <v>35</v>
      </c>
      <c r="BB103" s="194">
        <v>31</v>
      </c>
      <c r="BC103" s="194">
        <v>38</v>
      </c>
      <c r="BD103" s="194">
        <v>24</v>
      </c>
      <c r="BE103" s="194">
        <v>23</v>
      </c>
      <c r="BF103" s="194">
        <v>34</v>
      </c>
      <c r="BG103" s="194">
        <v>28</v>
      </c>
      <c r="BH103" s="194">
        <v>25</v>
      </c>
      <c r="BI103" s="194">
        <v>19</v>
      </c>
      <c r="BJ103" s="194">
        <v>23</v>
      </c>
      <c r="BK103" s="194">
        <v>24</v>
      </c>
      <c r="BL103" s="194">
        <v>27</v>
      </c>
      <c r="BM103" s="194">
        <v>22</v>
      </c>
      <c r="BN103" s="194">
        <v>18</v>
      </c>
      <c r="BO103" s="194">
        <v>13</v>
      </c>
      <c r="BP103" s="194">
        <v>17</v>
      </c>
      <c r="BQ103" s="194">
        <v>20</v>
      </c>
      <c r="BR103" s="194">
        <v>19</v>
      </c>
      <c r="BS103" s="194">
        <v>23</v>
      </c>
      <c r="BT103" s="194">
        <v>14</v>
      </c>
      <c r="BU103" s="194">
        <v>21</v>
      </c>
      <c r="BV103" s="194">
        <v>26</v>
      </c>
      <c r="BW103" s="194">
        <v>31</v>
      </c>
      <c r="BX103" s="194">
        <v>22</v>
      </c>
      <c r="BY103" s="194">
        <v>20</v>
      </c>
      <c r="BZ103" s="194">
        <v>15</v>
      </c>
      <c r="CA103" s="194">
        <v>12</v>
      </c>
      <c r="CB103" s="194">
        <v>18</v>
      </c>
      <c r="CC103" s="194">
        <v>19</v>
      </c>
      <c r="CD103" s="194">
        <v>11</v>
      </c>
      <c r="CE103" s="194">
        <v>12</v>
      </c>
      <c r="CF103" s="194">
        <v>7</v>
      </c>
      <c r="CG103" s="194">
        <v>12</v>
      </c>
      <c r="CH103" s="194">
        <v>8</v>
      </c>
      <c r="CI103" s="194">
        <v>7</v>
      </c>
      <c r="CJ103" s="194">
        <v>7</v>
      </c>
      <c r="CK103" s="194">
        <v>5</v>
      </c>
      <c r="CL103" s="194">
        <v>4</v>
      </c>
      <c r="CM103" s="194">
        <v>9</v>
      </c>
      <c r="CN103" s="194">
        <v>4</v>
      </c>
      <c r="CO103" s="194">
        <v>6</v>
      </c>
      <c r="CP103" s="194">
        <v>3</v>
      </c>
      <c r="CQ103" s="194">
        <v>1</v>
      </c>
      <c r="CR103" s="194">
        <v>2</v>
      </c>
      <c r="CS103" s="194">
        <v>0</v>
      </c>
      <c r="CT103" s="194">
        <v>1</v>
      </c>
      <c r="CU103" s="194">
        <v>2</v>
      </c>
      <c r="CV103" s="194">
        <v>1</v>
      </c>
      <c r="CW103" s="194">
        <v>0</v>
      </c>
      <c r="CX103" s="194">
        <v>0</v>
      </c>
      <c r="CY103" s="194">
        <v>0</v>
      </c>
      <c r="CZ103" s="194">
        <v>0</v>
      </c>
      <c r="DA103" s="194">
        <v>0</v>
      </c>
      <c r="DB103" s="194">
        <v>0</v>
      </c>
    </row>
    <row r="104" spans="1:106" s="26" customFormat="1" ht="21" customHeight="1">
      <c r="A104" s="183" t="s">
        <v>893</v>
      </c>
      <c r="B104" s="190">
        <v>24</v>
      </c>
      <c r="C104" s="194">
        <v>16</v>
      </c>
      <c r="D104" s="194">
        <v>17</v>
      </c>
      <c r="E104" s="194">
        <v>17</v>
      </c>
      <c r="F104" s="194">
        <v>19</v>
      </c>
      <c r="G104" s="194">
        <v>15</v>
      </c>
      <c r="H104" s="194">
        <v>24</v>
      </c>
      <c r="I104" s="194">
        <v>16</v>
      </c>
      <c r="J104" s="194">
        <v>10</v>
      </c>
      <c r="K104" s="194">
        <v>22</v>
      </c>
      <c r="L104" s="194">
        <v>14</v>
      </c>
      <c r="M104" s="194">
        <v>10</v>
      </c>
      <c r="N104" s="194">
        <v>12</v>
      </c>
      <c r="O104" s="194">
        <v>10</v>
      </c>
      <c r="P104" s="194">
        <v>10</v>
      </c>
      <c r="Q104" s="194">
        <v>18</v>
      </c>
      <c r="R104" s="194">
        <v>11</v>
      </c>
      <c r="S104" s="194">
        <v>7</v>
      </c>
      <c r="T104" s="194">
        <v>9</v>
      </c>
      <c r="U104" s="194">
        <v>14</v>
      </c>
      <c r="V104" s="194">
        <v>17</v>
      </c>
      <c r="W104" s="194">
        <v>20</v>
      </c>
      <c r="X104" s="194">
        <v>30</v>
      </c>
      <c r="Y104" s="194">
        <v>41</v>
      </c>
      <c r="Z104" s="194">
        <v>37</v>
      </c>
      <c r="AA104" s="194">
        <v>52</v>
      </c>
      <c r="AB104" s="194">
        <v>66</v>
      </c>
      <c r="AC104" s="194">
        <v>82</v>
      </c>
      <c r="AD104" s="194">
        <v>68</v>
      </c>
      <c r="AE104" s="194">
        <v>70</v>
      </c>
      <c r="AF104" s="194">
        <v>72</v>
      </c>
      <c r="AG104" s="194">
        <v>52</v>
      </c>
      <c r="AH104" s="194">
        <v>71</v>
      </c>
      <c r="AI104" s="194">
        <v>60</v>
      </c>
      <c r="AJ104" s="194">
        <v>54</v>
      </c>
      <c r="AK104" s="194">
        <v>58</v>
      </c>
      <c r="AL104" s="194">
        <v>59</v>
      </c>
      <c r="AM104" s="194">
        <v>59</v>
      </c>
      <c r="AN104" s="194">
        <v>52</v>
      </c>
      <c r="AO104" s="194">
        <v>73</v>
      </c>
      <c r="AP104" s="194">
        <v>60</v>
      </c>
      <c r="AQ104" s="194">
        <v>50</v>
      </c>
      <c r="AR104" s="194">
        <v>41</v>
      </c>
      <c r="AS104" s="194">
        <v>56</v>
      </c>
      <c r="AT104" s="194">
        <v>60</v>
      </c>
      <c r="AU104" s="194">
        <v>67</v>
      </c>
      <c r="AV104" s="194">
        <v>65</v>
      </c>
      <c r="AW104" s="194">
        <v>50</v>
      </c>
      <c r="AX104" s="194">
        <v>51</v>
      </c>
      <c r="AY104" s="194">
        <v>45</v>
      </c>
      <c r="AZ104" s="194">
        <v>59</v>
      </c>
      <c r="BA104" s="194">
        <v>41</v>
      </c>
      <c r="BB104" s="194">
        <v>46</v>
      </c>
      <c r="BC104" s="194">
        <v>40</v>
      </c>
      <c r="BD104" s="194">
        <v>45</v>
      </c>
      <c r="BE104" s="194">
        <v>29</v>
      </c>
      <c r="BF104" s="194">
        <v>32</v>
      </c>
      <c r="BG104" s="194">
        <v>31</v>
      </c>
      <c r="BH104" s="194">
        <v>35</v>
      </c>
      <c r="BI104" s="194">
        <v>28</v>
      </c>
      <c r="BJ104" s="194">
        <v>24</v>
      </c>
      <c r="BK104" s="194">
        <v>18</v>
      </c>
      <c r="BL104" s="194">
        <v>23</v>
      </c>
      <c r="BM104" s="194">
        <v>24</v>
      </c>
      <c r="BN104" s="194">
        <v>14</v>
      </c>
      <c r="BO104" s="194">
        <v>10</v>
      </c>
      <c r="BP104" s="194">
        <v>8</v>
      </c>
      <c r="BQ104" s="194">
        <v>26</v>
      </c>
      <c r="BR104" s="194">
        <v>16</v>
      </c>
      <c r="BS104" s="194">
        <v>17</v>
      </c>
      <c r="BT104" s="194">
        <v>20</v>
      </c>
      <c r="BU104" s="194">
        <v>23</v>
      </c>
      <c r="BV104" s="194">
        <v>22</v>
      </c>
      <c r="BW104" s="194">
        <v>17</v>
      </c>
      <c r="BX104" s="194">
        <v>26</v>
      </c>
      <c r="BY104" s="194">
        <v>19</v>
      </c>
      <c r="BZ104" s="194">
        <v>18</v>
      </c>
      <c r="CA104" s="194">
        <v>6</v>
      </c>
      <c r="CB104" s="194">
        <v>10</v>
      </c>
      <c r="CC104" s="194">
        <v>14</v>
      </c>
      <c r="CD104" s="194">
        <v>18</v>
      </c>
      <c r="CE104" s="194">
        <v>8</v>
      </c>
      <c r="CF104" s="194">
        <v>19</v>
      </c>
      <c r="CG104" s="194">
        <v>6</v>
      </c>
      <c r="CH104" s="194">
        <v>6</v>
      </c>
      <c r="CI104" s="194">
        <v>7</v>
      </c>
      <c r="CJ104" s="194">
        <v>8</v>
      </c>
      <c r="CK104" s="194">
        <v>6</v>
      </c>
      <c r="CL104" s="194">
        <v>5</v>
      </c>
      <c r="CM104" s="194">
        <v>7</v>
      </c>
      <c r="CN104" s="194">
        <v>3</v>
      </c>
      <c r="CO104" s="194">
        <v>3</v>
      </c>
      <c r="CP104" s="194">
        <v>1</v>
      </c>
      <c r="CQ104" s="194">
        <v>0</v>
      </c>
      <c r="CR104" s="194">
        <v>0</v>
      </c>
      <c r="CS104" s="194">
        <v>1</v>
      </c>
      <c r="CT104" s="194">
        <v>1</v>
      </c>
      <c r="CU104" s="194">
        <v>3</v>
      </c>
      <c r="CV104" s="194">
        <v>0</v>
      </c>
      <c r="CW104" s="194">
        <v>0</v>
      </c>
      <c r="CX104" s="194">
        <v>0</v>
      </c>
      <c r="CY104" s="194">
        <v>0</v>
      </c>
      <c r="CZ104" s="194">
        <v>0</v>
      </c>
      <c r="DA104" s="194">
        <v>0</v>
      </c>
      <c r="DB104" s="194">
        <v>0</v>
      </c>
    </row>
    <row r="105" spans="1:106" s="26" customFormat="1" ht="21" customHeight="1">
      <c r="A105" s="183" t="s">
        <v>606</v>
      </c>
      <c r="B105" s="190">
        <v>27</v>
      </c>
      <c r="C105" s="194">
        <v>20</v>
      </c>
      <c r="D105" s="194">
        <v>17</v>
      </c>
      <c r="E105" s="194">
        <v>18</v>
      </c>
      <c r="F105" s="194">
        <v>13</v>
      </c>
      <c r="G105" s="194">
        <v>14</v>
      </c>
      <c r="H105" s="194">
        <v>17</v>
      </c>
      <c r="I105" s="194">
        <v>22</v>
      </c>
      <c r="J105" s="194">
        <v>14</v>
      </c>
      <c r="K105" s="194">
        <v>23</v>
      </c>
      <c r="L105" s="194">
        <v>17</v>
      </c>
      <c r="M105" s="194">
        <v>22</v>
      </c>
      <c r="N105" s="194">
        <v>14</v>
      </c>
      <c r="O105" s="194">
        <v>15</v>
      </c>
      <c r="P105" s="194">
        <v>17</v>
      </c>
      <c r="Q105" s="194">
        <v>21</v>
      </c>
      <c r="R105" s="194">
        <v>15</v>
      </c>
      <c r="S105" s="194">
        <v>12</v>
      </c>
      <c r="T105" s="194">
        <v>19</v>
      </c>
      <c r="U105" s="194">
        <v>18</v>
      </c>
      <c r="V105" s="194">
        <v>26</v>
      </c>
      <c r="W105" s="194">
        <v>19</v>
      </c>
      <c r="X105" s="194">
        <v>24</v>
      </c>
      <c r="Y105" s="194">
        <v>51</v>
      </c>
      <c r="Z105" s="194">
        <v>52</v>
      </c>
      <c r="AA105" s="194">
        <v>55</v>
      </c>
      <c r="AB105" s="194">
        <v>65</v>
      </c>
      <c r="AC105" s="194">
        <v>76</v>
      </c>
      <c r="AD105" s="194">
        <v>84</v>
      </c>
      <c r="AE105" s="194">
        <v>80</v>
      </c>
      <c r="AF105" s="194">
        <v>71</v>
      </c>
      <c r="AG105" s="194">
        <v>61</v>
      </c>
      <c r="AH105" s="194">
        <v>67</v>
      </c>
      <c r="AI105" s="194">
        <v>63</v>
      </c>
      <c r="AJ105" s="194">
        <v>86</v>
      </c>
      <c r="AK105" s="194">
        <v>60</v>
      </c>
      <c r="AL105" s="194">
        <v>71</v>
      </c>
      <c r="AM105" s="194">
        <v>70</v>
      </c>
      <c r="AN105" s="194">
        <v>66</v>
      </c>
      <c r="AO105" s="194">
        <v>54</v>
      </c>
      <c r="AP105" s="194">
        <v>64</v>
      </c>
      <c r="AQ105" s="194">
        <v>49</v>
      </c>
      <c r="AR105" s="194">
        <v>55</v>
      </c>
      <c r="AS105" s="194">
        <v>66</v>
      </c>
      <c r="AT105" s="194">
        <v>55</v>
      </c>
      <c r="AU105" s="194">
        <v>62</v>
      </c>
      <c r="AV105" s="194">
        <v>84</v>
      </c>
      <c r="AW105" s="194">
        <v>68</v>
      </c>
      <c r="AX105" s="194">
        <v>57</v>
      </c>
      <c r="AY105" s="194">
        <v>55</v>
      </c>
      <c r="AZ105" s="194">
        <v>68</v>
      </c>
      <c r="BA105" s="194">
        <v>59</v>
      </c>
      <c r="BB105" s="194">
        <v>43</v>
      </c>
      <c r="BC105" s="194">
        <v>43</v>
      </c>
      <c r="BD105" s="194">
        <v>59</v>
      </c>
      <c r="BE105" s="194">
        <v>41</v>
      </c>
      <c r="BF105" s="194">
        <v>65</v>
      </c>
      <c r="BG105" s="194">
        <v>47</v>
      </c>
      <c r="BH105" s="194">
        <v>42</v>
      </c>
      <c r="BI105" s="194">
        <v>39</v>
      </c>
      <c r="BJ105" s="194">
        <v>36</v>
      </c>
      <c r="BK105" s="194">
        <v>40</v>
      </c>
      <c r="BL105" s="194">
        <v>32</v>
      </c>
      <c r="BM105" s="194">
        <v>31</v>
      </c>
      <c r="BN105" s="194">
        <v>20</v>
      </c>
      <c r="BO105" s="194">
        <v>29</v>
      </c>
      <c r="BP105" s="194">
        <v>25</v>
      </c>
      <c r="BQ105" s="194">
        <v>19</v>
      </c>
      <c r="BR105" s="194">
        <v>32</v>
      </c>
      <c r="BS105" s="194">
        <v>31</v>
      </c>
      <c r="BT105" s="194">
        <v>39</v>
      </c>
      <c r="BU105" s="194">
        <v>37</v>
      </c>
      <c r="BV105" s="194">
        <v>32</v>
      </c>
      <c r="BW105" s="194">
        <v>42</v>
      </c>
      <c r="BX105" s="194">
        <v>37</v>
      </c>
      <c r="BY105" s="194">
        <v>25</v>
      </c>
      <c r="BZ105" s="194">
        <v>20</v>
      </c>
      <c r="CA105" s="194">
        <v>21</v>
      </c>
      <c r="CB105" s="194">
        <v>32</v>
      </c>
      <c r="CC105" s="194">
        <v>18</v>
      </c>
      <c r="CD105" s="194">
        <v>25</v>
      </c>
      <c r="CE105" s="194">
        <v>18</v>
      </c>
      <c r="CF105" s="194">
        <v>15</v>
      </c>
      <c r="CG105" s="194">
        <v>10</v>
      </c>
      <c r="CH105" s="194">
        <v>14</v>
      </c>
      <c r="CI105" s="194">
        <v>17</v>
      </c>
      <c r="CJ105" s="194">
        <v>16</v>
      </c>
      <c r="CK105" s="194">
        <v>6</v>
      </c>
      <c r="CL105" s="194">
        <v>5</v>
      </c>
      <c r="CM105" s="194">
        <v>10</v>
      </c>
      <c r="CN105" s="194">
        <v>5</v>
      </c>
      <c r="CO105" s="194">
        <v>8</v>
      </c>
      <c r="CP105" s="194">
        <v>2</v>
      </c>
      <c r="CQ105" s="194">
        <v>3</v>
      </c>
      <c r="CR105" s="194">
        <v>4</v>
      </c>
      <c r="CS105" s="194">
        <v>0</v>
      </c>
      <c r="CT105" s="194">
        <v>3</v>
      </c>
      <c r="CU105" s="194">
        <v>0</v>
      </c>
      <c r="CV105" s="194">
        <v>0</v>
      </c>
      <c r="CW105" s="194">
        <v>0</v>
      </c>
      <c r="CX105" s="194">
        <v>0</v>
      </c>
      <c r="CY105" s="194">
        <v>0</v>
      </c>
      <c r="CZ105" s="194">
        <v>0</v>
      </c>
      <c r="DA105" s="194">
        <v>0</v>
      </c>
      <c r="DB105" s="194">
        <v>0</v>
      </c>
    </row>
    <row r="106" spans="1:106" s="26" customFormat="1" ht="21" customHeight="1">
      <c r="A106" s="183" t="s">
        <v>887</v>
      </c>
      <c r="B106" s="190">
        <v>12</v>
      </c>
      <c r="C106" s="194">
        <v>17</v>
      </c>
      <c r="D106" s="194">
        <v>11</v>
      </c>
      <c r="E106" s="194">
        <v>5</v>
      </c>
      <c r="F106" s="194">
        <v>12</v>
      </c>
      <c r="G106" s="194">
        <v>12</v>
      </c>
      <c r="H106" s="194">
        <v>8</v>
      </c>
      <c r="I106" s="194">
        <v>8</v>
      </c>
      <c r="J106" s="194">
        <v>9</v>
      </c>
      <c r="K106" s="194">
        <v>4</v>
      </c>
      <c r="L106" s="194">
        <v>5</v>
      </c>
      <c r="M106" s="194">
        <v>7</v>
      </c>
      <c r="N106" s="194">
        <v>9</v>
      </c>
      <c r="O106" s="194">
        <v>9</v>
      </c>
      <c r="P106" s="194">
        <v>10</v>
      </c>
      <c r="Q106" s="194">
        <v>7</v>
      </c>
      <c r="R106" s="194">
        <v>8</v>
      </c>
      <c r="S106" s="194">
        <v>6</v>
      </c>
      <c r="T106" s="194">
        <v>7</v>
      </c>
      <c r="U106" s="194">
        <v>11</v>
      </c>
      <c r="V106" s="194">
        <v>9</v>
      </c>
      <c r="W106" s="194">
        <v>14</v>
      </c>
      <c r="X106" s="194">
        <v>26</v>
      </c>
      <c r="Y106" s="194">
        <v>24</v>
      </c>
      <c r="Z106" s="194">
        <v>31</v>
      </c>
      <c r="AA106" s="194">
        <v>31</v>
      </c>
      <c r="AB106" s="194">
        <v>36</v>
      </c>
      <c r="AC106" s="194">
        <v>37</v>
      </c>
      <c r="AD106" s="194">
        <v>38</v>
      </c>
      <c r="AE106" s="194">
        <v>48</v>
      </c>
      <c r="AF106" s="194">
        <v>41</v>
      </c>
      <c r="AG106" s="194">
        <v>44</v>
      </c>
      <c r="AH106" s="194">
        <v>34</v>
      </c>
      <c r="AI106" s="194">
        <v>33</v>
      </c>
      <c r="AJ106" s="194">
        <v>42</v>
      </c>
      <c r="AK106" s="194">
        <v>40</v>
      </c>
      <c r="AL106" s="194">
        <v>45</v>
      </c>
      <c r="AM106" s="194">
        <v>36</v>
      </c>
      <c r="AN106" s="194">
        <v>34</v>
      </c>
      <c r="AO106" s="194">
        <v>37</v>
      </c>
      <c r="AP106" s="194">
        <v>30</v>
      </c>
      <c r="AQ106" s="194">
        <v>24</v>
      </c>
      <c r="AR106" s="194">
        <v>33</v>
      </c>
      <c r="AS106" s="194">
        <v>34</v>
      </c>
      <c r="AT106" s="194">
        <v>32</v>
      </c>
      <c r="AU106" s="194">
        <v>35</v>
      </c>
      <c r="AV106" s="194">
        <v>40</v>
      </c>
      <c r="AW106" s="194">
        <v>27</v>
      </c>
      <c r="AX106" s="194">
        <v>40</v>
      </c>
      <c r="AY106" s="194">
        <v>29</v>
      </c>
      <c r="AZ106" s="194">
        <v>34</v>
      </c>
      <c r="BA106" s="194">
        <v>25</v>
      </c>
      <c r="BB106" s="194">
        <v>21</v>
      </c>
      <c r="BC106" s="194">
        <v>33</v>
      </c>
      <c r="BD106" s="194">
        <v>32</v>
      </c>
      <c r="BE106" s="194">
        <v>26</v>
      </c>
      <c r="BF106" s="194">
        <v>19</v>
      </c>
      <c r="BG106" s="194">
        <v>26</v>
      </c>
      <c r="BH106" s="194">
        <v>22</v>
      </c>
      <c r="BI106" s="194">
        <v>15</v>
      </c>
      <c r="BJ106" s="194">
        <v>21</v>
      </c>
      <c r="BK106" s="194">
        <v>15</v>
      </c>
      <c r="BL106" s="194">
        <v>20</v>
      </c>
      <c r="BM106" s="194">
        <v>16</v>
      </c>
      <c r="BN106" s="194">
        <v>13</v>
      </c>
      <c r="BO106" s="194">
        <v>24</v>
      </c>
      <c r="BP106" s="194">
        <v>17</v>
      </c>
      <c r="BQ106" s="194">
        <v>11</v>
      </c>
      <c r="BR106" s="194">
        <v>12</v>
      </c>
      <c r="BS106" s="194">
        <v>17</v>
      </c>
      <c r="BT106" s="194">
        <v>16</v>
      </c>
      <c r="BU106" s="194">
        <v>19</v>
      </c>
      <c r="BV106" s="194">
        <v>17</v>
      </c>
      <c r="BW106" s="194">
        <v>19</v>
      </c>
      <c r="BX106" s="194">
        <v>23</v>
      </c>
      <c r="BY106" s="194">
        <v>11</v>
      </c>
      <c r="BZ106" s="194">
        <v>9</v>
      </c>
      <c r="CA106" s="194">
        <v>9</v>
      </c>
      <c r="CB106" s="194">
        <v>15</v>
      </c>
      <c r="CC106" s="194">
        <v>18</v>
      </c>
      <c r="CD106" s="194">
        <v>10</v>
      </c>
      <c r="CE106" s="194">
        <v>8</v>
      </c>
      <c r="CF106" s="194">
        <v>4</v>
      </c>
      <c r="CG106" s="194">
        <v>6</v>
      </c>
      <c r="CH106" s="194">
        <v>8</v>
      </c>
      <c r="CI106" s="194">
        <v>6</v>
      </c>
      <c r="CJ106" s="194">
        <v>4</v>
      </c>
      <c r="CK106" s="194">
        <v>6</v>
      </c>
      <c r="CL106" s="194">
        <v>7</v>
      </c>
      <c r="CM106" s="194">
        <v>2</v>
      </c>
      <c r="CN106" s="194">
        <v>4</v>
      </c>
      <c r="CO106" s="194">
        <v>2</v>
      </c>
      <c r="CP106" s="194">
        <v>3</v>
      </c>
      <c r="CQ106" s="194">
        <v>1</v>
      </c>
      <c r="CR106" s="194">
        <v>0</v>
      </c>
      <c r="CS106" s="194">
        <v>0</v>
      </c>
      <c r="CT106" s="194">
        <v>0</v>
      </c>
      <c r="CU106" s="194">
        <v>1</v>
      </c>
      <c r="CV106" s="194">
        <v>0</v>
      </c>
      <c r="CW106" s="194">
        <v>0</v>
      </c>
      <c r="CX106" s="194">
        <v>1</v>
      </c>
      <c r="CY106" s="194">
        <v>0</v>
      </c>
      <c r="CZ106" s="194">
        <v>0</v>
      </c>
      <c r="DA106" s="194">
        <v>0</v>
      </c>
      <c r="DB106" s="194">
        <v>0</v>
      </c>
    </row>
    <row r="107" spans="1:106" s="26" customFormat="1" ht="21" customHeight="1">
      <c r="A107" s="184" t="s">
        <v>882</v>
      </c>
      <c r="B107" s="191">
        <v>16</v>
      </c>
      <c r="C107" s="195">
        <v>12</v>
      </c>
      <c r="D107" s="195">
        <v>11</v>
      </c>
      <c r="E107" s="195">
        <v>8</v>
      </c>
      <c r="F107" s="195">
        <v>15</v>
      </c>
      <c r="G107" s="195">
        <v>9</v>
      </c>
      <c r="H107" s="195">
        <v>10</v>
      </c>
      <c r="I107" s="195">
        <v>13</v>
      </c>
      <c r="J107" s="195">
        <v>18</v>
      </c>
      <c r="K107" s="195">
        <v>5</v>
      </c>
      <c r="L107" s="195">
        <v>16</v>
      </c>
      <c r="M107" s="195">
        <v>15</v>
      </c>
      <c r="N107" s="195">
        <v>10</v>
      </c>
      <c r="O107" s="195">
        <v>6</v>
      </c>
      <c r="P107" s="195">
        <v>11</v>
      </c>
      <c r="Q107" s="195">
        <v>8</v>
      </c>
      <c r="R107" s="195">
        <v>15</v>
      </c>
      <c r="S107" s="195">
        <v>9</v>
      </c>
      <c r="T107" s="195">
        <v>11</v>
      </c>
      <c r="U107" s="195">
        <v>16</v>
      </c>
      <c r="V107" s="195">
        <v>15</v>
      </c>
      <c r="W107" s="195">
        <v>16</v>
      </c>
      <c r="X107" s="195">
        <v>14</v>
      </c>
      <c r="Y107" s="195">
        <v>33</v>
      </c>
      <c r="Z107" s="195">
        <v>36</v>
      </c>
      <c r="AA107" s="195">
        <v>40</v>
      </c>
      <c r="AB107" s="195">
        <v>41</v>
      </c>
      <c r="AC107" s="195">
        <v>40</v>
      </c>
      <c r="AD107" s="195">
        <v>43</v>
      </c>
      <c r="AE107" s="195">
        <v>42</v>
      </c>
      <c r="AF107" s="195">
        <v>42</v>
      </c>
      <c r="AG107" s="195">
        <v>52</v>
      </c>
      <c r="AH107" s="195">
        <v>33</v>
      </c>
      <c r="AI107" s="195">
        <v>44</v>
      </c>
      <c r="AJ107" s="195">
        <v>44</v>
      </c>
      <c r="AK107" s="195">
        <v>43</v>
      </c>
      <c r="AL107" s="195">
        <v>41</v>
      </c>
      <c r="AM107" s="195">
        <v>42</v>
      </c>
      <c r="AN107" s="195">
        <v>35</v>
      </c>
      <c r="AO107" s="195">
        <v>45</v>
      </c>
      <c r="AP107" s="195">
        <v>50</v>
      </c>
      <c r="AQ107" s="195">
        <v>34</v>
      </c>
      <c r="AR107" s="195">
        <v>44</v>
      </c>
      <c r="AS107" s="195">
        <v>33</v>
      </c>
      <c r="AT107" s="195">
        <v>39</v>
      </c>
      <c r="AU107" s="195">
        <v>40</v>
      </c>
      <c r="AV107" s="195">
        <v>39</v>
      </c>
      <c r="AW107" s="195">
        <v>46</v>
      </c>
      <c r="AX107" s="195">
        <v>39</v>
      </c>
      <c r="AY107" s="195">
        <v>48</v>
      </c>
      <c r="AZ107" s="195">
        <v>36</v>
      </c>
      <c r="BA107" s="195">
        <v>41</v>
      </c>
      <c r="BB107" s="195">
        <v>39</v>
      </c>
      <c r="BC107" s="195">
        <v>48</v>
      </c>
      <c r="BD107" s="195">
        <v>52</v>
      </c>
      <c r="BE107" s="195">
        <v>27</v>
      </c>
      <c r="BF107" s="195">
        <v>41</v>
      </c>
      <c r="BG107" s="195">
        <v>27</v>
      </c>
      <c r="BH107" s="195">
        <v>30</v>
      </c>
      <c r="BI107" s="195">
        <v>27</v>
      </c>
      <c r="BJ107" s="195">
        <v>18</v>
      </c>
      <c r="BK107" s="195">
        <v>20</v>
      </c>
      <c r="BL107" s="195">
        <v>34</v>
      </c>
      <c r="BM107" s="195">
        <v>27</v>
      </c>
      <c r="BN107" s="195">
        <v>20</v>
      </c>
      <c r="BO107" s="195">
        <v>30</v>
      </c>
      <c r="BP107" s="195">
        <v>21</v>
      </c>
      <c r="BQ107" s="195">
        <v>23</v>
      </c>
      <c r="BR107" s="195">
        <v>21</v>
      </c>
      <c r="BS107" s="195">
        <v>25</v>
      </c>
      <c r="BT107" s="195">
        <v>19</v>
      </c>
      <c r="BU107" s="195">
        <v>20</v>
      </c>
      <c r="BV107" s="195">
        <v>29</v>
      </c>
      <c r="BW107" s="195">
        <v>35</v>
      </c>
      <c r="BX107" s="195">
        <v>23</v>
      </c>
      <c r="BY107" s="195">
        <v>21</v>
      </c>
      <c r="BZ107" s="195">
        <v>12</v>
      </c>
      <c r="CA107" s="195">
        <v>23</v>
      </c>
      <c r="CB107" s="195">
        <v>18</v>
      </c>
      <c r="CC107" s="195">
        <v>14</v>
      </c>
      <c r="CD107" s="195">
        <v>15</v>
      </c>
      <c r="CE107" s="195">
        <v>19</v>
      </c>
      <c r="CF107" s="195">
        <v>8</v>
      </c>
      <c r="CG107" s="195">
        <v>10</v>
      </c>
      <c r="CH107" s="195">
        <v>10</v>
      </c>
      <c r="CI107" s="195">
        <v>7</v>
      </c>
      <c r="CJ107" s="195">
        <v>16</v>
      </c>
      <c r="CK107" s="195">
        <v>10</v>
      </c>
      <c r="CL107" s="195">
        <v>5</v>
      </c>
      <c r="CM107" s="195">
        <v>2</v>
      </c>
      <c r="CN107" s="195">
        <v>7</v>
      </c>
      <c r="CO107" s="195">
        <v>3</v>
      </c>
      <c r="CP107" s="195">
        <v>0</v>
      </c>
      <c r="CQ107" s="195">
        <v>1</v>
      </c>
      <c r="CR107" s="195">
        <v>1</v>
      </c>
      <c r="CS107" s="195">
        <v>2</v>
      </c>
      <c r="CT107" s="195">
        <v>0</v>
      </c>
      <c r="CU107" s="195">
        <v>1</v>
      </c>
      <c r="CV107" s="195">
        <v>0</v>
      </c>
      <c r="CW107" s="195">
        <v>0</v>
      </c>
      <c r="CX107" s="195">
        <v>0</v>
      </c>
      <c r="CY107" s="195">
        <v>0</v>
      </c>
      <c r="CZ107" s="195">
        <v>0</v>
      </c>
      <c r="DA107" s="195">
        <v>0</v>
      </c>
      <c r="DB107" s="195">
        <v>0</v>
      </c>
    </row>
    <row r="108" spans="1:106" ht="21" customHeight="1">
      <c r="A108" s="183" t="s">
        <v>787</v>
      </c>
      <c r="B108" s="190">
        <v>20</v>
      </c>
      <c r="C108" s="194">
        <v>13</v>
      </c>
      <c r="D108" s="194">
        <v>23</v>
      </c>
      <c r="E108" s="194">
        <v>16</v>
      </c>
      <c r="F108" s="194">
        <v>12</v>
      </c>
      <c r="G108" s="194">
        <v>22</v>
      </c>
      <c r="H108" s="194">
        <v>11</v>
      </c>
      <c r="I108" s="194">
        <v>14</v>
      </c>
      <c r="J108" s="194">
        <v>18</v>
      </c>
      <c r="K108" s="194">
        <v>13</v>
      </c>
      <c r="L108" s="194">
        <v>17</v>
      </c>
      <c r="M108" s="194">
        <v>15</v>
      </c>
      <c r="N108" s="194">
        <v>14</v>
      </c>
      <c r="O108" s="194">
        <v>6</v>
      </c>
      <c r="P108" s="194">
        <v>20</v>
      </c>
      <c r="Q108" s="194">
        <v>10</v>
      </c>
      <c r="R108" s="194">
        <v>13</v>
      </c>
      <c r="S108" s="194">
        <v>11</v>
      </c>
      <c r="T108" s="194">
        <v>17</v>
      </c>
      <c r="U108" s="194">
        <v>12</v>
      </c>
      <c r="V108" s="194">
        <v>14</v>
      </c>
      <c r="W108" s="194">
        <v>15</v>
      </c>
      <c r="X108" s="194">
        <v>19</v>
      </c>
      <c r="Y108" s="194">
        <v>43</v>
      </c>
      <c r="Z108" s="194">
        <v>45</v>
      </c>
      <c r="AA108" s="194">
        <v>55</v>
      </c>
      <c r="AB108" s="194">
        <v>58</v>
      </c>
      <c r="AC108" s="194">
        <v>68</v>
      </c>
      <c r="AD108" s="194">
        <v>59</v>
      </c>
      <c r="AE108" s="194">
        <v>49</v>
      </c>
      <c r="AF108" s="194">
        <v>64</v>
      </c>
      <c r="AG108" s="194">
        <v>65</v>
      </c>
      <c r="AH108" s="194">
        <v>61</v>
      </c>
      <c r="AI108" s="194">
        <v>59</v>
      </c>
      <c r="AJ108" s="194">
        <v>66</v>
      </c>
      <c r="AK108" s="194">
        <v>64</v>
      </c>
      <c r="AL108" s="194">
        <v>72</v>
      </c>
      <c r="AM108" s="194">
        <v>70</v>
      </c>
      <c r="AN108" s="194">
        <v>61</v>
      </c>
      <c r="AO108" s="194">
        <v>67</v>
      </c>
      <c r="AP108" s="194">
        <v>48</v>
      </c>
      <c r="AQ108" s="194">
        <v>60</v>
      </c>
      <c r="AR108" s="194">
        <v>64</v>
      </c>
      <c r="AS108" s="194">
        <v>57</v>
      </c>
      <c r="AT108" s="194">
        <v>52</v>
      </c>
      <c r="AU108" s="194">
        <v>56</v>
      </c>
      <c r="AV108" s="194">
        <v>62</v>
      </c>
      <c r="AW108" s="194">
        <v>60</v>
      </c>
      <c r="AX108" s="194">
        <v>56</v>
      </c>
      <c r="AY108" s="194">
        <v>40</v>
      </c>
      <c r="AZ108" s="194">
        <v>51</v>
      </c>
      <c r="BA108" s="194">
        <v>45</v>
      </c>
      <c r="BB108" s="194">
        <v>41</v>
      </c>
      <c r="BC108" s="194">
        <v>42</v>
      </c>
      <c r="BD108" s="194">
        <v>44</v>
      </c>
      <c r="BE108" s="194">
        <v>33</v>
      </c>
      <c r="BF108" s="194">
        <v>41</v>
      </c>
      <c r="BG108" s="194">
        <v>36</v>
      </c>
      <c r="BH108" s="194">
        <v>33</v>
      </c>
      <c r="BI108" s="194">
        <v>27</v>
      </c>
      <c r="BJ108" s="194">
        <v>35</v>
      </c>
      <c r="BK108" s="194">
        <v>24</v>
      </c>
      <c r="BL108" s="194">
        <v>25</v>
      </c>
      <c r="BM108" s="194">
        <v>27</v>
      </c>
      <c r="BN108" s="194">
        <v>23</v>
      </c>
      <c r="BO108" s="194">
        <v>24</v>
      </c>
      <c r="BP108" s="194">
        <v>12</v>
      </c>
      <c r="BQ108" s="194">
        <v>15</v>
      </c>
      <c r="BR108" s="194">
        <v>21</v>
      </c>
      <c r="BS108" s="194">
        <v>17</v>
      </c>
      <c r="BT108" s="194">
        <v>15</v>
      </c>
      <c r="BU108" s="194">
        <v>18</v>
      </c>
      <c r="BV108" s="194">
        <v>22</v>
      </c>
      <c r="BW108" s="194">
        <v>22</v>
      </c>
      <c r="BX108" s="194">
        <v>36</v>
      </c>
      <c r="BY108" s="194">
        <v>12</v>
      </c>
      <c r="BZ108" s="194">
        <v>14</v>
      </c>
      <c r="CA108" s="194">
        <v>18</v>
      </c>
      <c r="CB108" s="194">
        <v>10</v>
      </c>
      <c r="CC108" s="194">
        <v>19</v>
      </c>
      <c r="CD108" s="194">
        <v>17</v>
      </c>
      <c r="CE108" s="194">
        <v>8</v>
      </c>
      <c r="CF108" s="194">
        <v>13</v>
      </c>
      <c r="CG108" s="194">
        <v>4</v>
      </c>
      <c r="CH108" s="194">
        <v>8</v>
      </c>
      <c r="CI108" s="194">
        <v>6</v>
      </c>
      <c r="CJ108" s="194">
        <v>8</v>
      </c>
      <c r="CK108" s="194">
        <v>4</v>
      </c>
      <c r="CL108" s="194">
        <v>6</v>
      </c>
      <c r="CM108" s="194">
        <v>2</v>
      </c>
      <c r="CN108" s="194">
        <v>6</v>
      </c>
      <c r="CO108" s="194">
        <v>4</v>
      </c>
      <c r="CP108" s="194">
        <v>1</v>
      </c>
      <c r="CQ108" s="194">
        <v>1</v>
      </c>
      <c r="CR108" s="194">
        <v>2</v>
      </c>
      <c r="CS108" s="194">
        <v>2</v>
      </c>
      <c r="CT108" s="194">
        <v>0</v>
      </c>
      <c r="CU108" s="194">
        <v>0</v>
      </c>
      <c r="CV108" s="194">
        <v>0</v>
      </c>
      <c r="CW108" s="194">
        <v>0</v>
      </c>
      <c r="CX108" s="194">
        <v>0</v>
      </c>
      <c r="CY108" s="194">
        <v>0</v>
      </c>
      <c r="CZ108" s="194">
        <v>0</v>
      </c>
      <c r="DA108" s="194">
        <v>0</v>
      </c>
      <c r="DB108" s="194">
        <v>0</v>
      </c>
    </row>
    <row r="109" spans="1:106" ht="21" customHeight="1">
      <c r="A109" s="187" t="s">
        <v>702</v>
      </c>
      <c r="B109" s="190">
        <v>29</v>
      </c>
      <c r="C109" s="194">
        <v>27</v>
      </c>
      <c r="D109" s="194">
        <v>27</v>
      </c>
      <c r="E109" s="194">
        <v>22</v>
      </c>
      <c r="F109" s="194">
        <v>16</v>
      </c>
      <c r="G109" s="194">
        <v>19</v>
      </c>
      <c r="H109" s="194">
        <v>22</v>
      </c>
      <c r="I109" s="194">
        <v>17</v>
      </c>
      <c r="J109" s="194">
        <v>15</v>
      </c>
      <c r="K109" s="194">
        <v>22</v>
      </c>
      <c r="L109" s="194">
        <v>12</v>
      </c>
      <c r="M109" s="194">
        <v>15</v>
      </c>
      <c r="N109" s="194">
        <v>17</v>
      </c>
      <c r="O109" s="194">
        <v>17</v>
      </c>
      <c r="P109" s="194">
        <v>14</v>
      </c>
      <c r="Q109" s="194">
        <v>9</v>
      </c>
      <c r="R109" s="194">
        <v>14</v>
      </c>
      <c r="S109" s="194">
        <v>7</v>
      </c>
      <c r="T109" s="194">
        <v>7</v>
      </c>
      <c r="U109" s="194">
        <v>22</v>
      </c>
      <c r="V109" s="194">
        <v>28</v>
      </c>
      <c r="W109" s="194">
        <v>15</v>
      </c>
      <c r="X109" s="194">
        <v>44</v>
      </c>
      <c r="Y109" s="194">
        <v>54</v>
      </c>
      <c r="Z109" s="194">
        <v>47</v>
      </c>
      <c r="AA109" s="194">
        <v>69</v>
      </c>
      <c r="AB109" s="194">
        <v>51</v>
      </c>
      <c r="AC109" s="194">
        <v>61</v>
      </c>
      <c r="AD109" s="194">
        <v>66</v>
      </c>
      <c r="AE109" s="194">
        <v>67</v>
      </c>
      <c r="AF109" s="194">
        <v>83</v>
      </c>
      <c r="AG109" s="194">
        <v>61</v>
      </c>
      <c r="AH109" s="194">
        <v>76</v>
      </c>
      <c r="AI109" s="194">
        <v>57</v>
      </c>
      <c r="AJ109" s="194">
        <v>64</v>
      </c>
      <c r="AK109" s="194">
        <v>64</v>
      </c>
      <c r="AL109" s="194">
        <v>70</v>
      </c>
      <c r="AM109" s="194">
        <v>69</v>
      </c>
      <c r="AN109" s="194">
        <v>68</v>
      </c>
      <c r="AO109" s="194">
        <v>67</v>
      </c>
      <c r="AP109" s="194">
        <v>64</v>
      </c>
      <c r="AQ109" s="194">
        <v>62</v>
      </c>
      <c r="AR109" s="194">
        <v>61</v>
      </c>
      <c r="AS109" s="194">
        <v>61</v>
      </c>
      <c r="AT109" s="194">
        <v>57</v>
      </c>
      <c r="AU109" s="194">
        <v>65</v>
      </c>
      <c r="AV109" s="194">
        <v>55</v>
      </c>
      <c r="AW109" s="194">
        <v>70</v>
      </c>
      <c r="AX109" s="194">
        <v>56</v>
      </c>
      <c r="AY109" s="194">
        <v>58</v>
      </c>
      <c r="AZ109" s="194">
        <v>39</v>
      </c>
      <c r="BA109" s="194">
        <v>51</v>
      </c>
      <c r="BB109" s="194">
        <v>51</v>
      </c>
      <c r="BC109" s="194">
        <v>54</v>
      </c>
      <c r="BD109" s="194">
        <v>48</v>
      </c>
      <c r="BE109" s="194">
        <v>36</v>
      </c>
      <c r="BF109" s="194">
        <v>36</v>
      </c>
      <c r="BG109" s="194">
        <v>43</v>
      </c>
      <c r="BH109" s="194">
        <v>31</v>
      </c>
      <c r="BI109" s="194">
        <v>28</v>
      </c>
      <c r="BJ109" s="194">
        <v>27</v>
      </c>
      <c r="BK109" s="194">
        <v>22</v>
      </c>
      <c r="BL109" s="194">
        <v>18</v>
      </c>
      <c r="BM109" s="194">
        <v>28</v>
      </c>
      <c r="BN109" s="194">
        <v>29</v>
      </c>
      <c r="BO109" s="194">
        <v>22</v>
      </c>
      <c r="BP109" s="194">
        <v>12</v>
      </c>
      <c r="BQ109" s="194">
        <v>25</v>
      </c>
      <c r="BR109" s="194">
        <v>29</v>
      </c>
      <c r="BS109" s="194">
        <v>25</v>
      </c>
      <c r="BT109" s="194">
        <v>28</v>
      </c>
      <c r="BU109" s="194">
        <v>25</v>
      </c>
      <c r="BV109" s="194">
        <v>37</v>
      </c>
      <c r="BW109" s="194">
        <v>31</v>
      </c>
      <c r="BX109" s="194">
        <v>38</v>
      </c>
      <c r="BY109" s="194">
        <v>19</v>
      </c>
      <c r="BZ109" s="194">
        <v>15</v>
      </c>
      <c r="CA109" s="194">
        <v>12</v>
      </c>
      <c r="CB109" s="194">
        <v>16</v>
      </c>
      <c r="CC109" s="194">
        <v>14</v>
      </c>
      <c r="CD109" s="194">
        <v>19</v>
      </c>
      <c r="CE109" s="194">
        <v>15</v>
      </c>
      <c r="CF109" s="194">
        <v>11</v>
      </c>
      <c r="CG109" s="194">
        <v>10</v>
      </c>
      <c r="CH109" s="194">
        <v>9</v>
      </c>
      <c r="CI109" s="194">
        <v>21</v>
      </c>
      <c r="CJ109" s="194">
        <v>10</v>
      </c>
      <c r="CK109" s="194">
        <v>6</v>
      </c>
      <c r="CL109" s="194">
        <v>9</v>
      </c>
      <c r="CM109" s="194">
        <v>6</v>
      </c>
      <c r="CN109" s="194">
        <v>6</v>
      </c>
      <c r="CO109" s="194">
        <v>1</v>
      </c>
      <c r="CP109" s="194">
        <v>2</v>
      </c>
      <c r="CQ109" s="194">
        <v>3</v>
      </c>
      <c r="CR109" s="194">
        <v>1</v>
      </c>
      <c r="CS109" s="194">
        <v>3</v>
      </c>
      <c r="CT109" s="194">
        <v>1</v>
      </c>
      <c r="CU109" s="194">
        <v>1</v>
      </c>
      <c r="CV109" s="194">
        <v>1</v>
      </c>
      <c r="CW109" s="194">
        <v>1</v>
      </c>
      <c r="CX109" s="194">
        <v>0</v>
      </c>
      <c r="CY109" s="194">
        <v>0</v>
      </c>
      <c r="CZ109" s="194">
        <v>0</v>
      </c>
      <c r="DA109" s="194">
        <v>0</v>
      </c>
      <c r="DB109" s="194">
        <v>0</v>
      </c>
    </row>
    <row r="110" spans="1:106" ht="21" customHeight="1">
      <c r="A110" s="187" t="s">
        <v>878</v>
      </c>
      <c r="B110" s="190">
        <v>16</v>
      </c>
      <c r="C110" s="194">
        <v>16</v>
      </c>
      <c r="D110" s="194">
        <v>10</v>
      </c>
      <c r="E110" s="194">
        <v>19</v>
      </c>
      <c r="F110" s="194">
        <v>18</v>
      </c>
      <c r="G110" s="194">
        <v>8</v>
      </c>
      <c r="H110" s="194">
        <v>16</v>
      </c>
      <c r="I110" s="194">
        <v>13</v>
      </c>
      <c r="J110" s="194">
        <v>10</v>
      </c>
      <c r="K110" s="194">
        <v>10</v>
      </c>
      <c r="L110" s="194">
        <v>8</v>
      </c>
      <c r="M110" s="194">
        <v>10</v>
      </c>
      <c r="N110" s="194">
        <v>11</v>
      </c>
      <c r="O110" s="194">
        <v>9</v>
      </c>
      <c r="P110" s="194">
        <v>17</v>
      </c>
      <c r="Q110" s="194">
        <v>8</v>
      </c>
      <c r="R110" s="194">
        <v>10</v>
      </c>
      <c r="S110" s="194">
        <v>15</v>
      </c>
      <c r="T110" s="194">
        <v>12</v>
      </c>
      <c r="U110" s="194">
        <v>14</v>
      </c>
      <c r="V110" s="194">
        <v>28</v>
      </c>
      <c r="W110" s="194">
        <v>26</v>
      </c>
      <c r="X110" s="194">
        <v>36</v>
      </c>
      <c r="Y110" s="194">
        <v>56</v>
      </c>
      <c r="Z110" s="194">
        <v>50</v>
      </c>
      <c r="AA110" s="194">
        <v>76</v>
      </c>
      <c r="AB110" s="194">
        <v>78</v>
      </c>
      <c r="AC110" s="194">
        <v>65</v>
      </c>
      <c r="AD110" s="194">
        <v>92</v>
      </c>
      <c r="AE110" s="194">
        <v>84</v>
      </c>
      <c r="AF110" s="194">
        <v>76</v>
      </c>
      <c r="AG110" s="194">
        <v>65</v>
      </c>
      <c r="AH110" s="194">
        <v>54</v>
      </c>
      <c r="AI110" s="194">
        <v>52</v>
      </c>
      <c r="AJ110" s="194">
        <v>53</v>
      </c>
      <c r="AK110" s="194">
        <v>51</v>
      </c>
      <c r="AL110" s="194">
        <v>74</v>
      </c>
      <c r="AM110" s="194">
        <v>67</v>
      </c>
      <c r="AN110" s="194">
        <v>52</v>
      </c>
      <c r="AO110" s="194">
        <v>49</v>
      </c>
      <c r="AP110" s="194">
        <v>46</v>
      </c>
      <c r="AQ110" s="194">
        <v>50</v>
      </c>
      <c r="AR110" s="194">
        <v>47</v>
      </c>
      <c r="AS110" s="194">
        <v>43</v>
      </c>
      <c r="AT110" s="194">
        <v>49</v>
      </c>
      <c r="AU110" s="194">
        <v>51</v>
      </c>
      <c r="AV110" s="194">
        <v>42</v>
      </c>
      <c r="AW110" s="194">
        <v>50</v>
      </c>
      <c r="AX110" s="194">
        <v>52</v>
      </c>
      <c r="AY110" s="194">
        <v>41</v>
      </c>
      <c r="AZ110" s="194">
        <v>42</v>
      </c>
      <c r="BA110" s="194">
        <v>34</v>
      </c>
      <c r="BB110" s="194">
        <v>27</v>
      </c>
      <c r="BC110" s="194">
        <v>31</v>
      </c>
      <c r="BD110" s="194">
        <v>47</v>
      </c>
      <c r="BE110" s="194">
        <v>20</v>
      </c>
      <c r="BF110" s="194">
        <v>36</v>
      </c>
      <c r="BG110" s="194">
        <v>36</v>
      </c>
      <c r="BH110" s="194">
        <v>27</v>
      </c>
      <c r="BI110" s="194">
        <v>37</v>
      </c>
      <c r="BJ110" s="194">
        <v>25</v>
      </c>
      <c r="BK110" s="194">
        <v>24</v>
      </c>
      <c r="BL110" s="194">
        <v>28</v>
      </c>
      <c r="BM110" s="194">
        <v>26</v>
      </c>
      <c r="BN110" s="194">
        <v>20</v>
      </c>
      <c r="BO110" s="194">
        <v>15</v>
      </c>
      <c r="BP110" s="194">
        <v>19</v>
      </c>
      <c r="BQ110" s="194">
        <v>30</v>
      </c>
      <c r="BR110" s="194">
        <v>18</v>
      </c>
      <c r="BS110" s="194">
        <v>31</v>
      </c>
      <c r="BT110" s="194">
        <v>20</v>
      </c>
      <c r="BU110" s="194">
        <v>20</v>
      </c>
      <c r="BV110" s="194">
        <v>24</v>
      </c>
      <c r="BW110" s="194">
        <v>34</v>
      </c>
      <c r="BX110" s="194">
        <v>29</v>
      </c>
      <c r="BY110" s="194">
        <v>20</v>
      </c>
      <c r="BZ110" s="194">
        <v>5</v>
      </c>
      <c r="CA110" s="194">
        <v>14</v>
      </c>
      <c r="CB110" s="194">
        <v>26</v>
      </c>
      <c r="CC110" s="194">
        <v>22</v>
      </c>
      <c r="CD110" s="194">
        <v>22</v>
      </c>
      <c r="CE110" s="194">
        <v>15</v>
      </c>
      <c r="CF110" s="194">
        <v>6</v>
      </c>
      <c r="CG110" s="194">
        <v>6</v>
      </c>
      <c r="CH110" s="194">
        <v>15</v>
      </c>
      <c r="CI110" s="194">
        <v>10</v>
      </c>
      <c r="CJ110" s="194">
        <v>5</v>
      </c>
      <c r="CK110" s="194">
        <v>6</v>
      </c>
      <c r="CL110" s="194">
        <v>5</v>
      </c>
      <c r="CM110" s="194">
        <v>4</v>
      </c>
      <c r="CN110" s="194">
        <v>4</v>
      </c>
      <c r="CO110" s="194">
        <v>3</v>
      </c>
      <c r="CP110" s="194">
        <v>1</v>
      </c>
      <c r="CQ110" s="194">
        <v>1</v>
      </c>
      <c r="CR110" s="194">
        <v>3</v>
      </c>
      <c r="CS110" s="194">
        <v>3</v>
      </c>
      <c r="CT110" s="194">
        <v>1</v>
      </c>
      <c r="CU110" s="194">
        <v>1</v>
      </c>
      <c r="CV110" s="194">
        <v>1</v>
      </c>
      <c r="CW110" s="194">
        <v>2</v>
      </c>
      <c r="CX110" s="194">
        <v>0</v>
      </c>
      <c r="CY110" s="194">
        <v>0</v>
      </c>
      <c r="CZ110" s="194">
        <v>0</v>
      </c>
      <c r="DA110" s="194">
        <v>0</v>
      </c>
      <c r="DB110" s="194">
        <v>0</v>
      </c>
    </row>
    <row r="111" spans="1:106" ht="21" customHeight="1">
      <c r="A111" s="183" t="s">
        <v>874</v>
      </c>
      <c r="B111" s="190">
        <v>23</v>
      </c>
      <c r="C111" s="194">
        <v>20</v>
      </c>
      <c r="D111" s="194">
        <v>14</v>
      </c>
      <c r="E111" s="194">
        <v>16</v>
      </c>
      <c r="F111" s="194">
        <v>16</v>
      </c>
      <c r="G111" s="194">
        <v>25</v>
      </c>
      <c r="H111" s="194">
        <v>20</v>
      </c>
      <c r="I111" s="194">
        <v>17</v>
      </c>
      <c r="J111" s="194">
        <v>19</v>
      </c>
      <c r="K111" s="194">
        <v>19</v>
      </c>
      <c r="L111" s="194">
        <v>17</v>
      </c>
      <c r="M111" s="194">
        <v>20</v>
      </c>
      <c r="N111" s="194">
        <v>18</v>
      </c>
      <c r="O111" s="194">
        <v>17</v>
      </c>
      <c r="P111" s="194">
        <v>18</v>
      </c>
      <c r="Q111" s="194">
        <v>26</v>
      </c>
      <c r="R111" s="194">
        <v>13</v>
      </c>
      <c r="S111" s="194">
        <v>15</v>
      </c>
      <c r="T111" s="194">
        <v>9</v>
      </c>
      <c r="U111" s="194">
        <v>24</v>
      </c>
      <c r="V111" s="194">
        <v>20</v>
      </c>
      <c r="W111" s="194">
        <v>31</v>
      </c>
      <c r="X111" s="194">
        <v>38</v>
      </c>
      <c r="Y111" s="194">
        <v>39</v>
      </c>
      <c r="Z111" s="194">
        <v>58</v>
      </c>
      <c r="AA111" s="194">
        <v>64</v>
      </c>
      <c r="AB111" s="194">
        <v>53</v>
      </c>
      <c r="AC111" s="194">
        <v>73</v>
      </c>
      <c r="AD111" s="194">
        <v>74</v>
      </c>
      <c r="AE111" s="194">
        <v>70</v>
      </c>
      <c r="AF111" s="194">
        <v>80</v>
      </c>
      <c r="AG111" s="194">
        <v>76</v>
      </c>
      <c r="AH111" s="194">
        <v>82</v>
      </c>
      <c r="AI111" s="194">
        <v>69</v>
      </c>
      <c r="AJ111" s="194">
        <v>59</v>
      </c>
      <c r="AK111" s="194">
        <v>74</v>
      </c>
      <c r="AL111" s="194">
        <v>73</v>
      </c>
      <c r="AM111" s="194">
        <v>75</v>
      </c>
      <c r="AN111" s="194">
        <v>70</v>
      </c>
      <c r="AO111" s="194">
        <v>78</v>
      </c>
      <c r="AP111" s="194">
        <v>74</v>
      </c>
      <c r="AQ111" s="194">
        <v>73</v>
      </c>
      <c r="AR111" s="194">
        <v>59</v>
      </c>
      <c r="AS111" s="194">
        <v>63</v>
      </c>
      <c r="AT111" s="194">
        <v>55</v>
      </c>
      <c r="AU111" s="194">
        <v>61</v>
      </c>
      <c r="AV111" s="194">
        <v>51</v>
      </c>
      <c r="AW111" s="194">
        <v>47</v>
      </c>
      <c r="AX111" s="194">
        <v>64</v>
      </c>
      <c r="AY111" s="194">
        <v>67</v>
      </c>
      <c r="AZ111" s="194">
        <v>59</v>
      </c>
      <c r="BA111" s="194">
        <v>51</v>
      </c>
      <c r="BB111" s="194">
        <v>58</v>
      </c>
      <c r="BC111" s="194">
        <v>54</v>
      </c>
      <c r="BD111" s="194">
        <v>44</v>
      </c>
      <c r="BE111" s="194">
        <v>46</v>
      </c>
      <c r="BF111" s="194">
        <v>45</v>
      </c>
      <c r="BG111" s="194">
        <v>39</v>
      </c>
      <c r="BH111" s="194">
        <v>33</v>
      </c>
      <c r="BI111" s="194">
        <v>35</v>
      </c>
      <c r="BJ111" s="194">
        <v>33</v>
      </c>
      <c r="BK111" s="194">
        <v>34</v>
      </c>
      <c r="BL111" s="194">
        <v>29</v>
      </c>
      <c r="BM111" s="194">
        <v>26</v>
      </c>
      <c r="BN111" s="194">
        <v>26</v>
      </c>
      <c r="BO111" s="194">
        <v>18</v>
      </c>
      <c r="BP111" s="194">
        <v>24</v>
      </c>
      <c r="BQ111" s="194">
        <v>21</v>
      </c>
      <c r="BR111" s="194">
        <v>21</v>
      </c>
      <c r="BS111" s="194">
        <v>21</v>
      </c>
      <c r="BT111" s="194">
        <v>25</v>
      </c>
      <c r="BU111" s="194">
        <v>24</v>
      </c>
      <c r="BV111" s="194">
        <v>20</v>
      </c>
      <c r="BW111" s="194">
        <v>45</v>
      </c>
      <c r="BX111" s="194">
        <v>29</v>
      </c>
      <c r="BY111" s="194">
        <v>21</v>
      </c>
      <c r="BZ111" s="194">
        <v>13</v>
      </c>
      <c r="CA111" s="194">
        <v>18</v>
      </c>
      <c r="CB111" s="194">
        <v>20</v>
      </c>
      <c r="CC111" s="194">
        <v>19</v>
      </c>
      <c r="CD111" s="194">
        <v>20</v>
      </c>
      <c r="CE111" s="194">
        <v>17</v>
      </c>
      <c r="CF111" s="194">
        <v>11</v>
      </c>
      <c r="CG111" s="194">
        <v>17</v>
      </c>
      <c r="CH111" s="194">
        <v>16</v>
      </c>
      <c r="CI111" s="194">
        <v>14</v>
      </c>
      <c r="CJ111" s="194">
        <v>15</v>
      </c>
      <c r="CK111" s="194">
        <v>7</v>
      </c>
      <c r="CL111" s="194">
        <v>6</v>
      </c>
      <c r="CM111" s="194">
        <v>9</v>
      </c>
      <c r="CN111" s="194">
        <v>5</v>
      </c>
      <c r="CO111" s="194">
        <v>3</v>
      </c>
      <c r="CP111" s="194">
        <v>4</v>
      </c>
      <c r="CQ111" s="194">
        <v>4</v>
      </c>
      <c r="CR111" s="194">
        <v>3</v>
      </c>
      <c r="CS111" s="194">
        <v>0</v>
      </c>
      <c r="CT111" s="194">
        <v>0</v>
      </c>
      <c r="CU111" s="194">
        <v>0</v>
      </c>
      <c r="CV111" s="194">
        <v>0</v>
      </c>
      <c r="CW111" s="194">
        <v>0</v>
      </c>
      <c r="CX111" s="194">
        <v>1</v>
      </c>
      <c r="CY111" s="194">
        <v>0</v>
      </c>
      <c r="CZ111" s="194">
        <v>0</v>
      </c>
      <c r="DA111" s="194">
        <v>0</v>
      </c>
      <c r="DB111" s="194">
        <v>0</v>
      </c>
    </row>
    <row r="112" spans="1:106" ht="21" customHeight="1">
      <c r="A112" s="184" t="s">
        <v>872</v>
      </c>
      <c r="B112" s="191">
        <v>16</v>
      </c>
      <c r="C112" s="195">
        <v>16</v>
      </c>
      <c r="D112" s="195">
        <v>12</v>
      </c>
      <c r="E112" s="195">
        <v>14</v>
      </c>
      <c r="F112" s="195">
        <v>13</v>
      </c>
      <c r="G112" s="195">
        <v>18</v>
      </c>
      <c r="H112" s="195">
        <v>17</v>
      </c>
      <c r="I112" s="195">
        <v>13</v>
      </c>
      <c r="J112" s="195">
        <v>15</v>
      </c>
      <c r="K112" s="195">
        <v>15</v>
      </c>
      <c r="L112" s="195">
        <v>20</v>
      </c>
      <c r="M112" s="195">
        <v>9</v>
      </c>
      <c r="N112" s="195">
        <v>17</v>
      </c>
      <c r="O112" s="195">
        <v>16</v>
      </c>
      <c r="P112" s="195">
        <v>11</v>
      </c>
      <c r="Q112" s="195">
        <v>11</v>
      </c>
      <c r="R112" s="195">
        <v>11</v>
      </c>
      <c r="S112" s="195">
        <v>12</v>
      </c>
      <c r="T112" s="195">
        <v>12</v>
      </c>
      <c r="U112" s="195">
        <v>18</v>
      </c>
      <c r="V112" s="195">
        <v>17</v>
      </c>
      <c r="W112" s="195">
        <v>16</v>
      </c>
      <c r="X112" s="195">
        <v>25</v>
      </c>
      <c r="Y112" s="195">
        <v>49</v>
      </c>
      <c r="Z112" s="195">
        <v>44</v>
      </c>
      <c r="AA112" s="195">
        <v>51</v>
      </c>
      <c r="AB112" s="195">
        <v>52</v>
      </c>
      <c r="AC112" s="195">
        <v>65</v>
      </c>
      <c r="AD112" s="195">
        <v>57</v>
      </c>
      <c r="AE112" s="195">
        <v>48</v>
      </c>
      <c r="AF112" s="195">
        <v>51</v>
      </c>
      <c r="AG112" s="195">
        <v>57</v>
      </c>
      <c r="AH112" s="195">
        <v>61</v>
      </c>
      <c r="AI112" s="195">
        <v>46</v>
      </c>
      <c r="AJ112" s="195">
        <v>41</v>
      </c>
      <c r="AK112" s="195">
        <v>50</v>
      </c>
      <c r="AL112" s="195">
        <v>38</v>
      </c>
      <c r="AM112" s="195">
        <v>50</v>
      </c>
      <c r="AN112" s="195">
        <v>49</v>
      </c>
      <c r="AO112" s="195">
        <v>52</v>
      </c>
      <c r="AP112" s="195">
        <v>52</v>
      </c>
      <c r="AQ112" s="195">
        <v>54</v>
      </c>
      <c r="AR112" s="195">
        <v>58</v>
      </c>
      <c r="AS112" s="195">
        <v>56</v>
      </c>
      <c r="AT112" s="195">
        <v>42</v>
      </c>
      <c r="AU112" s="195">
        <v>43</v>
      </c>
      <c r="AV112" s="195">
        <v>34</v>
      </c>
      <c r="AW112" s="195">
        <v>56</v>
      </c>
      <c r="AX112" s="195">
        <v>43</v>
      </c>
      <c r="AY112" s="195">
        <v>40</v>
      </c>
      <c r="AZ112" s="195">
        <v>44</v>
      </c>
      <c r="BA112" s="195">
        <v>41</v>
      </c>
      <c r="BB112" s="195">
        <v>39</v>
      </c>
      <c r="BC112" s="195">
        <v>31</v>
      </c>
      <c r="BD112" s="195">
        <v>42</v>
      </c>
      <c r="BE112" s="195">
        <v>29</v>
      </c>
      <c r="BF112" s="195">
        <v>38</v>
      </c>
      <c r="BG112" s="195">
        <v>38</v>
      </c>
      <c r="BH112" s="195">
        <v>46</v>
      </c>
      <c r="BI112" s="195">
        <v>34</v>
      </c>
      <c r="BJ112" s="195">
        <v>26</v>
      </c>
      <c r="BK112" s="195">
        <v>31</v>
      </c>
      <c r="BL112" s="195">
        <v>20</v>
      </c>
      <c r="BM112" s="195">
        <v>27</v>
      </c>
      <c r="BN112" s="195">
        <v>22</v>
      </c>
      <c r="BO112" s="195">
        <v>26</v>
      </c>
      <c r="BP112" s="195">
        <v>29</v>
      </c>
      <c r="BQ112" s="195">
        <v>17</v>
      </c>
      <c r="BR112" s="195">
        <v>26</v>
      </c>
      <c r="BS112" s="195">
        <v>17</v>
      </c>
      <c r="BT112" s="195">
        <v>19</v>
      </c>
      <c r="BU112" s="195">
        <v>27</v>
      </c>
      <c r="BV112" s="195">
        <v>33</v>
      </c>
      <c r="BW112" s="195">
        <v>35</v>
      </c>
      <c r="BX112" s="195">
        <v>28</v>
      </c>
      <c r="BY112" s="195">
        <v>17</v>
      </c>
      <c r="BZ112" s="195">
        <v>22</v>
      </c>
      <c r="CA112" s="195">
        <v>10</v>
      </c>
      <c r="CB112" s="195">
        <v>21</v>
      </c>
      <c r="CC112" s="195">
        <v>10</v>
      </c>
      <c r="CD112" s="195">
        <v>15</v>
      </c>
      <c r="CE112" s="195">
        <v>15</v>
      </c>
      <c r="CF112" s="195">
        <v>7</v>
      </c>
      <c r="CG112" s="195">
        <v>10</v>
      </c>
      <c r="CH112" s="195">
        <v>10</v>
      </c>
      <c r="CI112" s="195">
        <v>8</v>
      </c>
      <c r="CJ112" s="195">
        <v>10</v>
      </c>
      <c r="CK112" s="195">
        <v>5</v>
      </c>
      <c r="CL112" s="195">
        <v>10</v>
      </c>
      <c r="CM112" s="195">
        <v>6</v>
      </c>
      <c r="CN112" s="195">
        <v>8</v>
      </c>
      <c r="CO112" s="195">
        <v>6</v>
      </c>
      <c r="CP112" s="195">
        <v>1</v>
      </c>
      <c r="CQ112" s="195">
        <v>3</v>
      </c>
      <c r="CR112" s="195">
        <v>1</v>
      </c>
      <c r="CS112" s="195">
        <v>1</v>
      </c>
      <c r="CT112" s="195">
        <v>0</v>
      </c>
      <c r="CU112" s="195">
        <v>1</v>
      </c>
      <c r="CV112" s="195">
        <v>0</v>
      </c>
      <c r="CW112" s="195">
        <v>2</v>
      </c>
      <c r="CX112" s="195">
        <v>1</v>
      </c>
      <c r="CY112" s="195">
        <v>0</v>
      </c>
      <c r="CZ112" s="195">
        <v>0</v>
      </c>
      <c r="DA112" s="195">
        <v>0</v>
      </c>
      <c r="DB112" s="195">
        <v>1</v>
      </c>
    </row>
    <row r="113" spans="1:106" ht="21" customHeight="1">
      <c r="A113" s="183" t="s">
        <v>867</v>
      </c>
      <c r="B113" s="190">
        <v>29</v>
      </c>
      <c r="C113" s="194">
        <v>28</v>
      </c>
      <c r="D113" s="194">
        <v>25</v>
      </c>
      <c r="E113" s="194">
        <v>32</v>
      </c>
      <c r="F113" s="194">
        <v>24</v>
      </c>
      <c r="G113" s="194">
        <v>26</v>
      </c>
      <c r="H113" s="194">
        <v>24</v>
      </c>
      <c r="I113" s="194">
        <v>17</v>
      </c>
      <c r="J113" s="194">
        <v>26</v>
      </c>
      <c r="K113" s="194">
        <v>18</v>
      </c>
      <c r="L113" s="194">
        <v>16</v>
      </c>
      <c r="M113" s="194">
        <v>18</v>
      </c>
      <c r="N113" s="194">
        <v>16</v>
      </c>
      <c r="O113" s="194">
        <v>16</v>
      </c>
      <c r="P113" s="194">
        <v>11</v>
      </c>
      <c r="Q113" s="194">
        <v>8</v>
      </c>
      <c r="R113" s="194">
        <v>12</v>
      </c>
      <c r="S113" s="194">
        <v>17</v>
      </c>
      <c r="T113" s="194">
        <v>9</v>
      </c>
      <c r="U113" s="194">
        <v>16</v>
      </c>
      <c r="V113" s="194">
        <v>18</v>
      </c>
      <c r="W113" s="194">
        <v>26</v>
      </c>
      <c r="X113" s="194">
        <v>31</v>
      </c>
      <c r="Y113" s="194">
        <v>41</v>
      </c>
      <c r="Z113" s="194">
        <v>67</v>
      </c>
      <c r="AA113" s="194">
        <v>61</v>
      </c>
      <c r="AB113" s="194">
        <v>78</v>
      </c>
      <c r="AC113" s="194">
        <v>76</v>
      </c>
      <c r="AD113" s="194">
        <v>73</v>
      </c>
      <c r="AE113" s="194">
        <v>78</v>
      </c>
      <c r="AF113" s="194">
        <v>74</v>
      </c>
      <c r="AG113" s="194">
        <v>87</v>
      </c>
      <c r="AH113" s="194">
        <v>87</v>
      </c>
      <c r="AI113" s="194">
        <v>71</v>
      </c>
      <c r="AJ113" s="194">
        <v>92</v>
      </c>
      <c r="AK113" s="194">
        <v>74</v>
      </c>
      <c r="AL113" s="194">
        <v>72</v>
      </c>
      <c r="AM113" s="194">
        <v>84</v>
      </c>
      <c r="AN113" s="194">
        <v>82</v>
      </c>
      <c r="AO113" s="194">
        <v>82</v>
      </c>
      <c r="AP113" s="194">
        <v>68</v>
      </c>
      <c r="AQ113" s="194">
        <v>65</v>
      </c>
      <c r="AR113" s="194">
        <v>71</v>
      </c>
      <c r="AS113" s="194">
        <v>70</v>
      </c>
      <c r="AT113" s="194">
        <v>64</v>
      </c>
      <c r="AU113" s="194">
        <v>67</v>
      </c>
      <c r="AV113" s="194">
        <v>67</v>
      </c>
      <c r="AW113" s="194">
        <v>67</v>
      </c>
      <c r="AX113" s="194">
        <v>69</v>
      </c>
      <c r="AY113" s="194">
        <v>56</v>
      </c>
      <c r="AZ113" s="194">
        <v>40</v>
      </c>
      <c r="BA113" s="194">
        <v>51</v>
      </c>
      <c r="BB113" s="194">
        <v>50</v>
      </c>
      <c r="BC113" s="194">
        <v>73</v>
      </c>
      <c r="BD113" s="194">
        <v>60</v>
      </c>
      <c r="BE113" s="194">
        <v>33</v>
      </c>
      <c r="BF113" s="194">
        <v>41</v>
      </c>
      <c r="BG113" s="194">
        <v>40</v>
      </c>
      <c r="BH113" s="194">
        <v>35</v>
      </c>
      <c r="BI113" s="194">
        <v>28</v>
      </c>
      <c r="BJ113" s="194">
        <v>32</v>
      </c>
      <c r="BK113" s="194">
        <v>33</v>
      </c>
      <c r="BL113" s="194">
        <v>27</v>
      </c>
      <c r="BM113" s="194">
        <v>27</v>
      </c>
      <c r="BN113" s="194">
        <v>20</v>
      </c>
      <c r="BO113" s="194">
        <v>26</v>
      </c>
      <c r="BP113" s="194">
        <v>26</v>
      </c>
      <c r="BQ113" s="194">
        <v>19</v>
      </c>
      <c r="BR113" s="194">
        <v>35</v>
      </c>
      <c r="BS113" s="194">
        <v>28</v>
      </c>
      <c r="BT113" s="194">
        <v>27</v>
      </c>
      <c r="BU113" s="194">
        <v>26</v>
      </c>
      <c r="BV113" s="194">
        <v>23</v>
      </c>
      <c r="BW113" s="194">
        <v>23</v>
      </c>
      <c r="BX113" s="194">
        <v>23</v>
      </c>
      <c r="BY113" s="194">
        <v>15</v>
      </c>
      <c r="BZ113" s="194">
        <v>19</v>
      </c>
      <c r="CA113" s="194">
        <v>19</v>
      </c>
      <c r="CB113" s="194">
        <v>18</v>
      </c>
      <c r="CC113" s="194">
        <v>14</v>
      </c>
      <c r="CD113" s="194">
        <v>10</v>
      </c>
      <c r="CE113" s="194">
        <v>12</v>
      </c>
      <c r="CF113" s="194">
        <v>8</v>
      </c>
      <c r="CG113" s="194">
        <v>8</v>
      </c>
      <c r="CH113" s="194">
        <v>8</v>
      </c>
      <c r="CI113" s="194">
        <v>12</v>
      </c>
      <c r="CJ113" s="194">
        <v>10</v>
      </c>
      <c r="CK113" s="194">
        <v>9</v>
      </c>
      <c r="CL113" s="194">
        <v>6</v>
      </c>
      <c r="CM113" s="194">
        <v>5</v>
      </c>
      <c r="CN113" s="194">
        <v>3</v>
      </c>
      <c r="CO113" s="194">
        <v>9</v>
      </c>
      <c r="CP113" s="194">
        <v>3</v>
      </c>
      <c r="CQ113" s="194">
        <v>2</v>
      </c>
      <c r="CR113" s="194">
        <v>2</v>
      </c>
      <c r="CS113" s="194">
        <v>0</v>
      </c>
      <c r="CT113" s="194">
        <v>4</v>
      </c>
      <c r="CU113" s="194">
        <v>1</v>
      </c>
      <c r="CV113" s="194">
        <v>0</v>
      </c>
      <c r="CW113" s="194">
        <v>0</v>
      </c>
      <c r="CX113" s="194">
        <v>0</v>
      </c>
      <c r="CY113" s="194">
        <v>1</v>
      </c>
      <c r="CZ113" s="194">
        <v>0</v>
      </c>
      <c r="DA113" s="194">
        <v>0</v>
      </c>
      <c r="DB113" s="194">
        <v>0</v>
      </c>
    </row>
    <row r="114" spans="1:106" ht="21" customHeight="1">
      <c r="A114" s="187" t="s">
        <v>297</v>
      </c>
      <c r="B114" s="190">
        <v>18</v>
      </c>
      <c r="C114" s="194">
        <v>19</v>
      </c>
      <c r="D114" s="194">
        <v>15</v>
      </c>
      <c r="E114" s="194">
        <v>13</v>
      </c>
      <c r="F114" s="194">
        <v>16</v>
      </c>
      <c r="G114" s="194">
        <v>12</v>
      </c>
      <c r="H114" s="194">
        <v>8</v>
      </c>
      <c r="I114" s="194">
        <v>10</v>
      </c>
      <c r="J114" s="194">
        <v>12</v>
      </c>
      <c r="K114" s="194">
        <v>12</v>
      </c>
      <c r="L114" s="194">
        <v>6</v>
      </c>
      <c r="M114" s="194">
        <v>14</v>
      </c>
      <c r="N114" s="194">
        <v>14</v>
      </c>
      <c r="O114" s="194">
        <v>13</v>
      </c>
      <c r="P114" s="194">
        <v>14</v>
      </c>
      <c r="Q114" s="194">
        <v>16</v>
      </c>
      <c r="R114" s="194">
        <v>14</v>
      </c>
      <c r="S114" s="194">
        <v>9</v>
      </c>
      <c r="T114" s="194">
        <v>13</v>
      </c>
      <c r="U114" s="194">
        <v>13</v>
      </c>
      <c r="V114" s="194">
        <v>16</v>
      </c>
      <c r="W114" s="194">
        <v>17</v>
      </c>
      <c r="X114" s="194">
        <v>21</v>
      </c>
      <c r="Y114" s="194">
        <v>27</v>
      </c>
      <c r="Z114" s="194">
        <v>28</v>
      </c>
      <c r="AA114" s="194">
        <v>39</v>
      </c>
      <c r="AB114" s="194">
        <v>40</v>
      </c>
      <c r="AC114" s="194">
        <v>40</v>
      </c>
      <c r="AD114" s="194">
        <v>38</v>
      </c>
      <c r="AE114" s="194">
        <v>39</v>
      </c>
      <c r="AF114" s="194">
        <v>43</v>
      </c>
      <c r="AG114" s="194">
        <v>54</v>
      </c>
      <c r="AH114" s="194">
        <v>36</v>
      </c>
      <c r="AI114" s="194">
        <v>47</v>
      </c>
      <c r="AJ114" s="194">
        <v>34</v>
      </c>
      <c r="AK114" s="194">
        <v>38</v>
      </c>
      <c r="AL114" s="194">
        <v>40</v>
      </c>
      <c r="AM114" s="194">
        <v>38</v>
      </c>
      <c r="AN114" s="194">
        <v>47</v>
      </c>
      <c r="AO114" s="194">
        <v>29</v>
      </c>
      <c r="AP114" s="194">
        <v>36</v>
      </c>
      <c r="AQ114" s="194">
        <v>37</v>
      </c>
      <c r="AR114" s="194">
        <v>43</v>
      </c>
      <c r="AS114" s="194">
        <v>34</v>
      </c>
      <c r="AT114" s="194">
        <v>31</v>
      </c>
      <c r="AU114" s="194">
        <v>44</v>
      </c>
      <c r="AV114" s="194">
        <v>34</v>
      </c>
      <c r="AW114" s="194">
        <v>52</v>
      </c>
      <c r="AX114" s="194">
        <v>32</v>
      </c>
      <c r="AY114" s="194">
        <v>35</v>
      </c>
      <c r="AZ114" s="194">
        <v>42</v>
      </c>
      <c r="BA114" s="194">
        <v>29</v>
      </c>
      <c r="BB114" s="194">
        <v>41</v>
      </c>
      <c r="BC114" s="194">
        <v>29</v>
      </c>
      <c r="BD114" s="194">
        <v>29</v>
      </c>
      <c r="BE114" s="194">
        <v>25</v>
      </c>
      <c r="BF114" s="194">
        <v>28</v>
      </c>
      <c r="BG114" s="194">
        <v>40</v>
      </c>
      <c r="BH114" s="194">
        <v>23</v>
      </c>
      <c r="BI114" s="194">
        <v>41</v>
      </c>
      <c r="BJ114" s="194">
        <v>24</v>
      </c>
      <c r="BK114" s="194">
        <v>27</v>
      </c>
      <c r="BL114" s="194">
        <v>24</v>
      </c>
      <c r="BM114" s="194">
        <v>20</v>
      </c>
      <c r="BN114" s="194">
        <v>26</v>
      </c>
      <c r="BO114" s="194">
        <v>21</v>
      </c>
      <c r="BP114" s="194">
        <v>18</v>
      </c>
      <c r="BQ114" s="194">
        <v>19</v>
      </c>
      <c r="BR114" s="194">
        <v>25</v>
      </c>
      <c r="BS114" s="194">
        <v>18</v>
      </c>
      <c r="BT114" s="194">
        <v>18</v>
      </c>
      <c r="BU114" s="194">
        <v>20</v>
      </c>
      <c r="BV114" s="194">
        <v>23</v>
      </c>
      <c r="BW114" s="194">
        <v>33</v>
      </c>
      <c r="BX114" s="194">
        <v>26</v>
      </c>
      <c r="BY114" s="194">
        <v>13</v>
      </c>
      <c r="BZ114" s="194">
        <v>12</v>
      </c>
      <c r="CA114" s="194">
        <v>17</v>
      </c>
      <c r="CB114" s="194">
        <v>5</v>
      </c>
      <c r="CC114" s="194">
        <v>11</v>
      </c>
      <c r="CD114" s="194">
        <v>11</v>
      </c>
      <c r="CE114" s="194">
        <v>14</v>
      </c>
      <c r="CF114" s="194">
        <v>5</v>
      </c>
      <c r="CG114" s="194">
        <v>10</v>
      </c>
      <c r="CH114" s="194">
        <v>7</v>
      </c>
      <c r="CI114" s="194">
        <v>6</v>
      </c>
      <c r="CJ114" s="194">
        <v>8</v>
      </c>
      <c r="CK114" s="194">
        <v>7</v>
      </c>
      <c r="CL114" s="194">
        <v>5</v>
      </c>
      <c r="CM114" s="194">
        <v>8</v>
      </c>
      <c r="CN114" s="194">
        <v>5</v>
      </c>
      <c r="CO114" s="194">
        <v>6</v>
      </c>
      <c r="CP114" s="194">
        <v>3</v>
      </c>
      <c r="CQ114" s="194">
        <v>0</v>
      </c>
      <c r="CR114" s="194">
        <v>1</v>
      </c>
      <c r="CS114" s="194">
        <v>0</v>
      </c>
      <c r="CT114" s="194">
        <v>2</v>
      </c>
      <c r="CU114" s="194">
        <v>1</v>
      </c>
      <c r="CV114" s="194">
        <v>0</v>
      </c>
      <c r="CW114" s="194">
        <v>0</v>
      </c>
      <c r="CX114" s="194">
        <v>0</v>
      </c>
      <c r="CY114" s="194">
        <v>0</v>
      </c>
      <c r="CZ114" s="194">
        <v>0</v>
      </c>
      <c r="DA114" s="194">
        <v>0</v>
      </c>
      <c r="DB114" s="194">
        <v>0</v>
      </c>
    </row>
    <row r="115" spans="1:106" ht="21" customHeight="1">
      <c r="A115" s="187" t="s">
        <v>233</v>
      </c>
      <c r="B115" s="190">
        <v>7</v>
      </c>
      <c r="C115" s="194">
        <v>11</v>
      </c>
      <c r="D115" s="194">
        <v>7</v>
      </c>
      <c r="E115" s="194">
        <v>9</v>
      </c>
      <c r="F115" s="194">
        <v>9</v>
      </c>
      <c r="G115" s="194">
        <v>7</v>
      </c>
      <c r="H115" s="194">
        <v>7</v>
      </c>
      <c r="I115" s="194">
        <v>9</v>
      </c>
      <c r="J115" s="194">
        <v>9</v>
      </c>
      <c r="K115" s="194">
        <v>14</v>
      </c>
      <c r="L115" s="194">
        <v>4</v>
      </c>
      <c r="M115" s="194">
        <v>2</v>
      </c>
      <c r="N115" s="194">
        <v>3</v>
      </c>
      <c r="O115" s="194">
        <v>11</v>
      </c>
      <c r="P115" s="194">
        <v>2</v>
      </c>
      <c r="Q115" s="194">
        <v>7</v>
      </c>
      <c r="R115" s="194">
        <v>4</v>
      </c>
      <c r="S115" s="194">
        <v>10</v>
      </c>
      <c r="T115" s="194">
        <v>7</v>
      </c>
      <c r="U115" s="194">
        <v>5</v>
      </c>
      <c r="V115" s="194">
        <v>10</v>
      </c>
      <c r="W115" s="194">
        <v>10</v>
      </c>
      <c r="X115" s="194">
        <v>17</v>
      </c>
      <c r="Y115" s="194">
        <v>24</v>
      </c>
      <c r="Z115" s="194">
        <v>24</v>
      </c>
      <c r="AA115" s="194">
        <v>35</v>
      </c>
      <c r="AB115" s="194">
        <v>34</v>
      </c>
      <c r="AC115" s="194">
        <v>26</v>
      </c>
      <c r="AD115" s="194">
        <v>29</v>
      </c>
      <c r="AE115" s="194">
        <v>34</v>
      </c>
      <c r="AF115" s="194">
        <v>55</v>
      </c>
      <c r="AG115" s="194">
        <v>27</v>
      </c>
      <c r="AH115" s="194">
        <v>36</v>
      </c>
      <c r="AI115" s="194">
        <v>28</v>
      </c>
      <c r="AJ115" s="194">
        <v>25</v>
      </c>
      <c r="AK115" s="194">
        <v>35</v>
      </c>
      <c r="AL115" s="194">
        <v>27</v>
      </c>
      <c r="AM115" s="194">
        <v>32</v>
      </c>
      <c r="AN115" s="194">
        <v>45</v>
      </c>
      <c r="AO115" s="194">
        <v>32</v>
      </c>
      <c r="AP115" s="194">
        <v>26</v>
      </c>
      <c r="AQ115" s="194">
        <v>27</v>
      </c>
      <c r="AR115" s="194">
        <v>36</v>
      </c>
      <c r="AS115" s="194">
        <v>27</v>
      </c>
      <c r="AT115" s="194">
        <v>30</v>
      </c>
      <c r="AU115" s="194">
        <v>34</v>
      </c>
      <c r="AV115" s="194">
        <v>21</v>
      </c>
      <c r="AW115" s="194">
        <v>33</v>
      </c>
      <c r="AX115" s="194">
        <v>24</v>
      </c>
      <c r="AY115" s="194">
        <v>27</v>
      </c>
      <c r="AZ115" s="194">
        <v>24</v>
      </c>
      <c r="BA115" s="194">
        <v>26</v>
      </c>
      <c r="BB115" s="194">
        <v>22</v>
      </c>
      <c r="BC115" s="194">
        <v>21</v>
      </c>
      <c r="BD115" s="194">
        <v>12</v>
      </c>
      <c r="BE115" s="194">
        <v>10</v>
      </c>
      <c r="BF115" s="194">
        <v>23</v>
      </c>
      <c r="BG115" s="194">
        <v>25</v>
      </c>
      <c r="BH115" s="194">
        <v>11</v>
      </c>
      <c r="BI115" s="194">
        <v>12</v>
      </c>
      <c r="BJ115" s="194">
        <v>21</v>
      </c>
      <c r="BK115" s="194">
        <v>14</v>
      </c>
      <c r="BL115" s="194">
        <v>15</v>
      </c>
      <c r="BM115" s="194">
        <v>10</v>
      </c>
      <c r="BN115" s="194">
        <v>8</v>
      </c>
      <c r="BO115" s="194">
        <v>10</v>
      </c>
      <c r="BP115" s="194">
        <v>13</v>
      </c>
      <c r="BQ115" s="194">
        <v>17</v>
      </c>
      <c r="BR115" s="194">
        <v>14</v>
      </c>
      <c r="BS115" s="194">
        <v>16</v>
      </c>
      <c r="BT115" s="194">
        <v>17</v>
      </c>
      <c r="BU115" s="194">
        <v>19</v>
      </c>
      <c r="BV115" s="194">
        <v>8</v>
      </c>
      <c r="BW115" s="194">
        <v>15</v>
      </c>
      <c r="BX115" s="194">
        <v>12</v>
      </c>
      <c r="BY115" s="194">
        <v>12</v>
      </c>
      <c r="BZ115" s="194">
        <v>9</v>
      </c>
      <c r="CA115" s="194">
        <v>9</v>
      </c>
      <c r="CB115" s="194">
        <v>7</v>
      </c>
      <c r="CC115" s="194">
        <v>14</v>
      </c>
      <c r="CD115" s="194">
        <v>19</v>
      </c>
      <c r="CE115" s="194">
        <v>7</v>
      </c>
      <c r="CF115" s="194">
        <v>8</v>
      </c>
      <c r="CG115" s="194">
        <v>4</v>
      </c>
      <c r="CH115" s="194">
        <v>7</v>
      </c>
      <c r="CI115" s="194">
        <v>7</v>
      </c>
      <c r="CJ115" s="194">
        <v>5</v>
      </c>
      <c r="CK115" s="194">
        <v>7</v>
      </c>
      <c r="CL115" s="194">
        <v>8</v>
      </c>
      <c r="CM115" s="194">
        <v>6</v>
      </c>
      <c r="CN115" s="194">
        <v>2</v>
      </c>
      <c r="CO115" s="194">
        <v>2</v>
      </c>
      <c r="CP115" s="194">
        <v>1</v>
      </c>
      <c r="CQ115" s="194">
        <v>0</v>
      </c>
      <c r="CR115" s="194">
        <v>1</v>
      </c>
      <c r="CS115" s="194">
        <v>3</v>
      </c>
      <c r="CT115" s="194">
        <v>0</v>
      </c>
      <c r="CU115" s="194">
        <v>2</v>
      </c>
      <c r="CV115" s="194">
        <v>0</v>
      </c>
      <c r="CW115" s="194">
        <v>0</v>
      </c>
      <c r="CX115" s="194">
        <v>0</v>
      </c>
      <c r="CY115" s="194">
        <v>0</v>
      </c>
      <c r="CZ115" s="194">
        <v>0</v>
      </c>
      <c r="DA115" s="194">
        <v>0</v>
      </c>
      <c r="DB115" s="194">
        <v>0</v>
      </c>
    </row>
    <row r="116" spans="1:106" ht="21" customHeight="1">
      <c r="A116" s="183" t="s">
        <v>863</v>
      </c>
      <c r="B116" s="190">
        <v>12</v>
      </c>
      <c r="C116" s="194">
        <v>15</v>
      </c>
      <c r="D116" s="194">
        <v>18</v>
      </c>
      <c r="E116" s="194">
        <v>14</v>
      </c>
      <c r="F116" s="194">
        <v>17</v>
      </c>
      <c r="G116" s="194">
        <v>14</v>
      </c>
      <c r="H116" s="194">
        <v>14</v>
      </c>
      <c r="I116" s="194">
        <v>11</v>
      </c>
      <c r="J116" s="194">
        <v>7</v>
      </c>
      <c r="K116" s="194">
        <v>12</v>
      </c>
      <c r="L116" s="194">
        <v>9</v>
      </c>
      <c r="M116" s="194">
        <v>8</v>
      </c>
      <c r="N116" s="194">
        <v>10</v>
      </c>
      <c r="O116" s="194">
        <v>5</v>
      </c>
      <c r="P116" s="194">
        <v>8</v>
      </c>
      <c r="Q116" s="194">
        <v>6</v>
      </c>
      <c r="R116" s="194">
        <v>13</v>
      </c>
      <c r="S116" s="194">
        <v>7</v>
      </c>
      <c r="T116" s="194">
        <v>8</v>
      </c>
      <c r="U116" s="194">
        <v>8</v>
      </c>
      <c r="V116" s="194">
        <v>11</v>
      </c>
      <c r="W116" s="194">
        <v>32</v>
      </c>
      <c r="X116" s="194">
        <v>25</v>
      </c>
      <c r="Y116" s="194">
        <v>26</v>
      </c>
      <c r="Z116" s="194">
        <v>30</v>
      </c>
      <c r="AA116" s="194">
        <v>39</v>
      </c>
      <c r="AB116" s="194">
        <v>48</v>
      </c>
      <c r="AC116" s="194">
        <v>58</v>
      </c>
      <c r="AD116" s="194">
        <v>54</v>
      </c>
      <c r="AE116" s="194">
        <v>51</v>
      </c>
      <c r="AF116" s="194">
        <v>38</v>
      </c>
      <c r="AG116" s="194">
        <v>50</v>
      </c>
      <c r="AH116" s="194">
        <v>49</v>
      </c>
      <c r="AI116" s="194">
        <v>49</v>
      </c>
      <c r="AJ116" s="194">
        <v>49</v>
      </c>
      <c r="AK116" s="194">
        <v>42</v>
      </c>
      <c r="AL116" s="194">
        <v>34</v>
      </c>
      <c r="AM116" s="194">
        <v>47</v>
      </c>
      <c r="AN116" s="194">
        <v>40</v>
      </c>
      <c r="AO116" s="194">
        <v>42</v>
      </c>
      <c r="AP116" s="194">
        <v>40</v>
      </c>
      <c r="AQ116" s="194">
        <v>39</v>
      </c>
      <c r="AR116" s="194">
        <v>46</v>
      </c>
      <c r="AS116" s="194">
        <v>48</v>
      </c>
      <c r="AT116" s="194">
        <v>40</v>
      </c>
      <c r="AU116" s="194">
        <v>35</v>
      </c>
      <c r="AV116" s="194">
        <v>49</v>
      </c>
      <c r="AW116" s="194">
        <v>38</v>
      </c>
      <c r="AX116" s="194">
        <v>49</v>
      </c>
      <c r="AY116" s="194">
        <v>34</v>
      </c>
      <c r="AZ116" s="194">
        <v>37</v>
      </c>
      <c r="BA116" s="194">
        <v>29</v>
      </c>
      <c r="BB116" s="194">
        <v>38</v>
      </c>
      <c r="BC116" s="194">
        <v>30</v>
      </c>
      <c r="BD116" s="194">
        <v>35</v>
      </c>
      <c r="BE116" s="194">
        <v>27</v>
      </c>
      <c r="BF116" s="194">
        <v>23</v>
      </c>
      <c r="BG116" s="194">
        <v>21</v>
      </c>
      <c r="BH116" s="194">
        <v>23</v>
      </c>
      <c r="BI116" s="194">
        <v>25</v>
      </c>
      <c r="BJ116" s="194">
        <v>15</v>
      </c>
      <c r="BK116" s="194">
        <v>19</v>
      </c>
      <c r="BL116" s="194">
        <v>18</v>
      </c>
      <c r="BM116" s="194">
        <v>17</v>
      </c>
      <c r="BN116" s="194">
        <v>16</v>
      </c>
      <c r="BO116" s="194">
        <v>16</v>
      </c>
      <c r="BP116" s="194">
        <v>12</v>
      </c>
      <c r="BQ116" s="194">
        <v>16</v>
      </c>
      <c r="BR116" s="194">
        <v>20</v>
      </c>
      <c r="BS116" s="194">
        <v>20</v>
      </c>
      <c r="BT116" s="194">
        <v>15</v>
      </c>
      <c r="BU116" s="194">
        <v>18</v>
      </c>
      <c r="BV116" s="194">
        <v>28</v>
      </c>
      <c r="BW116" s="194">
        <v>21</v>
      </c>
      <c r="BX116" s="194">
        <v>13</v>
      </c>
      <c r="BY116" s="194">
        <v>12</v>
      </c>
      <c r="BZ116" s="194">
        <v>13</v>
      </c>
      <c r="CA116" s="194">
        <v>21</v>
      </c>
      <c r="CB116" s="194">
        <v>14</v>
      </c>
      <c r="CC116" s="194">
        <v>9</v>
      </c>
      <c r="CD116" s="194">
        <v>12</v>
      </c>
      <c r="CE116" s="194">
        <v>9</v>
      </c>
      <c r="CF116" s="194">
        <v>5</v>
      </c>
      <c r="CG116" s="194">
        <v>9</v>
      </c>
      <c r="CH116" s="194">
        <v>6</v>
      </c>
      <c r="CI116" s="194">
        <v>7</v>
      </c>
      <c r="CJ116" s="194">
        <v>14</v>
      </c>
      <c r="CK116" s="194">
        <v>10</v>
      </c>
      <c r="CL116" s="194">
        <v>5</v>
      </c>
      <c r="CM116" s="194">
        <v>5</v>
      </c>
      <c r="CN116" s="194">
        <v>3</v>
      </c>
      <c r="CO116" s="194">
        <v>1</v>
      </c>
      <c r="CP116" s="194">
        <v>1</v>
      </c>
      <c r="CQ116" s="194">
        <v>1</v>
      </c>
      <c r="CR116" s="194">
        <v>3</v>
      </c>
      <c r="CS116" s="194">
        <v>1</v>
      </c>
      <c r="CT116" s="194">
        <v>2</v>
      </c>
      <c r="CU116" s="194">
        <v>0</v>
      </c>
      <c r="CV116" s="194">
        <v>1</v>
      </c>
      <c r="CW116" s="194">
        <v>0</v>
      </c>
      <c r="CX116" s="194">
        <v>0</v>
      </c>
      <c r="CY116" s="194">
        <v>0</v>
      </c>
      <c r="CZ116" s="194">
        <v>0</v>
      </c>
      <c r="DA116" s="194">
        <v>0</v>
      </c>
      <c r="DB116" s="194">
        <v>0</v>
      </c>
    </row>
    <row r="117" spans="1:106" ht="21" customHeight="1">
      <c r="A117" s="184" t="s">
        <v>859</v>
      </c>
      <c r="B117" s="191">
        <v>32</v>
      </c>
      <c r="C117" s="195">
        <v>34</v>
      </c>
      <c r="D117" s="195">
        <v>13</v>
      </c>
      <c r="E117" s="195">
        <v>29</v>
      </c>
      <c r="F117" s="195">
        <v>17</v>
      </c>
      <c r="G117" s="195">
        <v>18</v>
      </c>
      <c r="H117" s="195">
        <v>15</v>
      </c>
      <c r="I117" s="195">
        <v>22</v>
      </c>
      <c r="J117" s="195">
        <v>17</v>
      </c>
      <c r="K117" s="195">
        <v>10</v>
      </c>
      <c r="L117" s="195">
        <v>11</v>
      </c>
      <c r="M117" s="195">
        <v>12</v>
      </c>
      <c r="N117" s="195">
        <v>10</v>
      </c>
      <c r="O117" s="195">
        <v>9</v>
      </c>
      <c r="P117" s="195">
        <v>7</v>
      </c>
      <c r="Q117" s="195">
        <v>9</v>
      </c>
      <c r="R117" s="195">
        <v>16</v>
      </c>
      <c r="S117" s="195">
        <v>12</v>
      </c>
      <c r="T117" s="195">
        <v>8</v>
      </c>
      <c r="U117" s="195">
        <v>13</v>
      </c>
      <c r="V117" s="195">
        <v>10</v>
      </c>
      <c r="W117" s="195">
        <v>18</v>
      </c>
      <c r="X117" s="195">
        <v>14</v>
      </c>
      <c r="Y117" s="195">
        <v>29</v>
      </c>
      <c r="Z117" s="195">
        <v>22</v>
      </c>
      <c r="AA117" s="195">
        <v>31</v>
      </c>
      <c r="AB117" s="195">
        <v>32</v>
      </c>
      <c r="AC117" s="195">
        <v>64</v>
      </c>
      <c r="AD117" s="195">
        <v>50</v>
      </c>
      <c r="AE117" s="195">
        <v>51</v>
      </c>
      <c r="AF117" s="195">
        <v>57</v>
      </c>
      <c r="AG117" s="195">
        <v>54</v>
      </c>
      <c r="AH117" s="195">
        <v>44</v>
      </c>
      <c r="AI117" s="195">
        <v>52</v>
      </c>
      <c r="AJ117" s="195">
        <v>55</v>
      </c>
      <c r="AK117" s="195">
        <v>54</v>
      </c>
      <c r="AL117" s="195">
        <v>52</v>
      </c>
      <c r="AM117" s="195">
        <v>53</v>
      </c>
      <c r="AN117" s="195">
        <v>46</v>
      </c>
      <c r="AO117" s="195">
        <v>48</v>
      </c>
      <c r="AP117" s="195">
        <v>55</v>
      </c>
      <c r="AQ117" s="195">
        <v>48</v>
      </c>
      <c r="AR117" s="195">
        <v>49</v>
      </c>
      <c r="AS117" s="195">
        <v>59</v>
      </c>
      <c r="AT117" s="195">
        <v>41</v>
      </c>
      <c r="AU117" s="195">
        <v>38</v>
      </c>
      <c r="AV117" s="195">
        <v>43</v>
      </c>
      <c r="AW117" s="195">
        <v>49</v>
      </c>
      <c r="AX117" s="195">
        <v>42</v>
      </c>
      <c r="AY117" s="195">
        <v>49</v>
      </c>
      <c r="AZ117" s="195">
        <v>43</v>
      </c>
      <c r="BA117" s="195">
        <v>44</v>
      </c>
      <c r="BB117" s="195">
        <v>35</v>
      </c>
      <c r="BC117" s="195">
        <v>35</v>
      </c>
      <c r="BD117" s="195">
        <v>50</v>
      </c>
      <c r="BE117" s="195">
        <v>27</v>
      </c>
      <c r="BF117" s="195">
        <v>32</v>
      </c>
      <c r="BG117" s="195">
        <v>34</v>
      </c>
      <c r="BH117" s="195">
        <v>30</v>
      </c>
      <c r="BI117" s="195">
        <v>30</v>
      </c>
      <c r="BJ117" s="195">
        <v>23</v>
      </c>
      <c r="BK117" s="195">
        <v>17</v>
      </c>
      <c r="BL117" s="195">
        <v>20</v>
      </c>
      <c r="BM117" s="195">
        <v>23</v>
      </c>
      <c r="BN117" s="195">
        <v>21</v>
      </c>
      <c r="BO117" s="195">
        <v>17</v>
      </c>
      <c r="BP117" s="195">
        <v>10</v>
      </c>
      <c r="BQ117" s="195">
        <v>16</v>
      </c>
      <c r="BR117" s="195">
        <v>13</v>
      </c>
      <c r="BS117" s="195">
        <v>17</v>
      </c>
      <c r="BT117" s="195">
        <v>12</v>
      </c>
      <c r="BU117" s="195">
        <v>13</v>
      </c>
      <c r="BV117" s="195">
        <v>27</v>
      </c>
      <c r="BW117" s="195">
        <v>23</v>
      </c>
      <c r="BX117" s="195">
        <v>16</v>
      </c>
      <c r="BY117" s="195">
        <v>14</v>
      </c>
      <c r="BZ117" s="195">
        <v>13</v>
      </c>
      <c r="CA117" s="195">
        <v>9</v>
      </c>
      <c r="CB117" s="195">
        <v>17</v>
      </c>
      <c r="CC117" s="195">
        <v>7</v>
      </c>
      <c r="CD117" s="195">
        <v>12</v>
      </c>
      <c r="CE117" s="195">
        <v>14</v>
      </c>
      <c r="CF117" s="195">
        <v>10</v>
      </c>
      <c r="CG117" s="195">
        <v>11</v>
      </c>
      <c r="CH117" s="195">
        <v>8</v>
      </c>
      <c r="CI117" s="195">
        <v>5</v>
      </c>
      <c r="CJ117" s="195">
        <v>10</v>
      </c>
      <c r="CK117" s="195">
        <v>6</v>
      </c>
      <c r="CL117" s="195">
        <v>4</v>
      </c>
      <c r="CM117" s="195">
        <v>2</v>
      </c>
      <c r="CN117" s="195">
        <v>5</v>
      </c>
      <c r="CO117" s="195">
        <v>3</v>
      </c>
      <c r="CP117" s="195">
        <v>5</v>
      </c>
      <c r="CQ117" s="195">
        <v>2</v>
      </c>
      <c r="CR117" s="195">
        <v>1</v>
      </c>
      <c r="CS117" s="195">
        <v>2</v>
      </c>
      <c r="CT117" s="195">
        <v>1</v>
      </c>
      <c r="CU117" s="195">
        <v>1</v>
      </c>
      <c r="CV117" s="195">
        <v>0</v>
      </c>
      <c r="CW117" s="195">
        <v>0</v>
      </c>
      <c r="CX117" s="195">
        <v>0</v>
      </c>
      <c r="CY117" s="195">
        <v>0</v>
      </c>
      <c r="CZ117" s="195">
        <v>0</v>
      </c>
      <c r="DA117" s="195">
        <v>0</v>
      </c>
      <c r="DB117" s="195">
        <v>0</v>
      </c>
    </row>
    <row r="118" spans="1:106" ht="21" customHeight="1">
      <c r="A118" s="183" t="s">
        <v>439</v>
      </c>
      <c r="B118" s="190">
        <v>21</v>
      </c>
      <c r="C118" s="194">
        <v>25</v>
      </c>
      <c r="D118" s="194">
        <v>19</v>
      </c>
      <c r="E118" s="194">
        <v>22</v>
      </c>
      <c r="F118" s="194">
        <v>14</v>
      </c>
      <c r="G118" s="194">
        <v>21</v>
      </c>
      <c r="H118" s="194">
        <v>22</v>
      </c>
      <c r="I118" s="194">
        <v>26</v>
      </c>
      <c r="J118" s="194">
        <v>25</v>
      </c>
      <c r="K118" s="194">
        <v>17</v>
      </c>
      <c r="L118" s="194">
        <v>13</v>
      </c>
      <c r="M118" s="194">
        <v>18</v>
      </c>
      <c r="N118" s="194">
        <v>16</v>
      </c>
      <c r="O118" s="194">
        <v>16</v>
      </c>
      <c r="P118" s="194">
        <v>18</v>
      </c>
      <c r="Q118" s="194">
        <v>10</v>
      </c>
      <c r="R118" s="194">
        <v>18</v>
      </c>
      <c r="S118" s="194">
        <v>13</v>
      </c>
      <c r="T118" s="194">
        <v>14</v>
      </c>
      <c r="U118" s="194">
        <v>20</v>
      </c>
      <c r="V118" s="194">
        <v>34</v>
      </c>
      <c r="W118" s="194">
        <v>43</v>
      </c>
      <c r="X118" s="194">
        <v>45</v>
      </c>
      <c r="Y118" s="194">
        <v>52</v>
      </c>
      <c r="Z118" s="194">
        <v>59</v>
      </c>
      <c r="AA118" s="194">
        <v>70</v>
      </c>
      <c r="AB118" s="194">
        <v>84</v>
      </c>
      <c r="AC118" s="194">
        <v>65</v>
      </c>
      <c r="AD118" s="194">
        <v>53</v>
      </c>
      <c r="AE118" s="194">
        <v>73</v>
      </c>
      <c r="AF118" s="194">
        <v>77</v>
      </c>
      <c r="AG118" s="194">
        <v>69</v>
      </c>
      <c r="AH118" s="194">
        <v>70</v>
      </c>
      <c r="AI118" s="194">
        <v>52</v>
      </c>
      <c r="AJ118" s="194">
        <v>61</v>
      </c>
      <c r="AK118" s="194">
        <v>64</v>
      </c>
      <c r="AL118" s="194">
        <v>52</v>
      </c>
      <c r="AM118" s="194">
        <v>65</v>
      </c>
      <c r="AN118" s="194">
        <v>77</v>
      </c>
      <c r="AO118" s="194">
        <v>65</v>
      </c>
      <c r="AP118" s="194">
        <v>57</v>
      </c>
      <c r="AQ118" s="194">
        <v>59</v>
      </c>
      <c r="AR118" s="194">
        <v>47</v>
      </c>
      <c r="AS118" s="194">
        <v>53</v>
      </c>
      <c r="AT118" s="194">
        <v>54</v>
      </c>
      <c r="AU118" s="194">
        <v>60</v>
      </c>
      <c r="AV118" s="194">
        <v>54</v>
      </c>
      <c r="AW118" s="194">
        <v>48</v>
      </c>
      <c r="AX118" s="194">
        <v>49</v>
      </c>
      <c r="AY118" s="194">
        <v>44</v>
      </c>
      <c r="AZ118" s="194">
        <v>58</v>
      </c>
      <c r="BA118" s="194">
        <v>46</v>
      </c>
      <c r="BB118" s="194">
        <v>49</v>
      </c>
      <c r="BC118" s="194">
        <v>40</v>
      </c>
      <c r="BD118" s="194">
        <v>59</v>
      </c>
      <c r="BE118" s="194">
        <v>33</v>
      </c>
      <c r="BF118" s="194">
        <v>29</v>
      </c>
      <c r="BG118" s="194">
        <v>39</v>
      </c>
      <c r="BH118" s="194">
        <v>40</v>
      </c>
      <c r="BI118" s="194">
        <v>29</v>
      </c>
      <c r="BJ118" s="194">
        <v>35</v>
      </c>
      <c r="BK118" s="194">
        <v>36</v>
      </c>
      <c r="BL118" s="194">
        <v>38</v>
      </c>
      <c r="BM118" s="194">
        <v>21</v>
      </c>
      <c r="BN118" s="194">
        <v>26</v>
      </c>
      <c r="BO118" s="194">
        <v>27</v>
      </c>
      <c r="BP118" s="194">
        <v>31</v>
      </c>
      <c r="BQ118" s="194">
        <v>18</v>
      </c>
      <c r="BR118" s="194">
        <v>22</v>
      </c>
      <c r="BS118" s="194">
        <v>26</v>
      </c>
      <c r="BT118" s="194">
        <v>31</v>
      </c>
      <c r="BU118" s="194">
        <v>29</v>
      </c>
      <c r="BV118" s="194">
        <v>34</v>
      </c>
      <c r="BW118" s="194">
        <v>23</v>
      </c>
      <c r="BX118" s="194">
        <v>29</v>
      </c>
      <c r="BY118" s="194">
        <v>22</v>
      </c>
      <c r="BZ118" s="194">
        <v>16</v>
      </c>
      <c r="CA118" s="194">
        <v>20</v>
      </c>
      <c r="CB118" s="194">
        <v>23</v>
      </c>
      <c r="CC118" s="194">
        <v>26</v>
      </c>
      <c r="CD118" s="194">
        <v>21</v>
      </c>
      <c r="CE118" s="194">
        <v>14</v>
      </c>
      <c r="CF118" s="194">
        <v>15</v>
      </c>
      <c r="CG118" s="194">
        <v>4</v>
      </c>
      <c r="CH118" s="194">
        <v>11</v>
      </c>
      <c r="CI118" s="194">
        <v>8</v>
      </c>
      <c r="CJ118" s="194">
        <v>10</v>
      </c>
      <c r="CK118" s="194">
        <v>5</v>
      </c>
      <c r="CL118" s="194">
        <v>5</v>
      </c>
      <c r="CM118" s="194">
        <v>9</v>
      </c>
      <c r="CN118" s="194">
        <v>5</v>
      </c>
      <c r="CO118" s="194">
        <v>3</v>
      </c>
      <c r="CP118" s="194">
        <v>3</v>
      </c>
      <c r="CQ118" s="194">
        <v>7</v>
      </c>
      <c r="CR118" s="194">
        <v>2</v>
      </c>
      <c r="CS118" s="194">
        <v>1</v>
      </c>
      <c r="CT118" s="194">
        <v>2</v>
      </c>
      <c r="CU118" s="194">
        <v>1</v>
      </c>
      <c r="CV118" s="194">
        <v>0</v>
      </c>
      <c r="CW118" s="194">
        <v>0</v>
      </c>
      <c r="CX118" s="194">
        <v>0</v>
      </c>
      <c r="CY118" s="194">
        <v>0</v>
      </c>
      <c r="CZ118" s="194">
        <v>0</v>
      </c>
      <c r="DA118" s="194">
        <v>1</v>
      </c>
      <c r="DB118" s="194">
        <v>0</v>
      </c>
    </row>
    <row r="119" spans="1:106" ht="21" customHeight="1">
      <c r="A119" s="187" t="s">
        <v>845</v>
      </c>
      <c r="B119" s="190">
        <v>16</v>
      </c>
      <c r="C119" s="194">
        <v>13</v>
      </c>
      <c r="D119" s="194">
        <v>14</v>
      </c>
      <c r="E119" s="194">
        <v>15</v>
      </c>
      <c r="F119" s="194">
        <v>14</v>
      </c>
      <c r="G119" s="194">
        <v>9</v>
      </c>
      <c r="H119" s="194">
        <v>8</v>
      </c>
      <c r="I119" s="194">
        <v>8</v>
      </c>
      <c r="J119" s="194">
        <v>6</v>
      </c>
      <c r="K119" s="194">
        <v>6</v>
      </c>
      <c r="L119" s="194">
        <v>8</v>
      </c>
      <c r="M119" s="194">
        <v>3</v>
      </c>
      <c r="N119" s="194">
        <v>6</v>
      </c>
      <c r="O119" s="194">
        <v>6</v>
      </c>
      <c r="P119" s="194">
        <v>7</v>
      </c>
      <c r="Q119" s="194">
        <v>1</v>
      </c>
      <c r="R119" s="194">
        <v>3</v>
      </c>
      <c r="S119" s="194">
        <v>7</v>
      </c>
      <c r="T119" s="194">
        <v>2</v>
      </c>
      <c r="U119" s="194">
        <v>8</v>
      </c>
      <c r="V119" s="194">
        <v>9</v>
      </c>
      <c r="W119" s="194">
        <v>6</v>
      </c>
      <c r="X119" s="194">
        <v>9</v>
      </c>
      <c r="Y119" s="194">
        <v>16</v>
      </c>
      <c r="Z119" s="194">
        <v>14</v>
      </c>
      <c r="AA119" s="194">
        <v>18</v>
      </c>
      <c r="AB119" s="194">
        <v>27</v>
      </c>
      <c r="AC119" s="194">
        <v>28</v>
      </c>
      <c r="AD119" s="194">
        <v>24</v>
      </c>
      <c r="AE119" s="194">
        <v>32</v>
      </c>
      <c r="AF119" s="194">
        <v>33</v>
      </c>
      <c r="AG119" s="194">
        <v>39</v>
      </c>
      <c r="AH119" s="194">
        <v>48</v>
      </c>
      <c r="AI119" s="194">
        <v>40</v>
      </c>
      <c r="AJ119" s="194">
        <v>37</v>
      </c>
      <c r="AK119" s="194">
        <v>28</v>
      </c>
      <c r="AL119" s="194">
        <v>35</v>
      </c>
      <c r="AM119" s="194">
        <v>36</v>
      </c>
      <c r="AN119" s="194">
        <v>16</v>
      </c>
      <c r="AO119" s="194">
        <v>29</v>
      </c>
      <c r="AP119" s="194">
        <v>32</v>
      </c>
      <c r="AQ119" s="194">
        <v>27</v>
      </c>
      <c r="AR119" s="194">
        <v>20</v>
      </c>
      <c r="AS119" s="194">
        <v>19</v>
      </c>
      <c r="AT119" s="194">
        <v>28</v>
      </c>
      <c r="AU119" s="194">
        <v>20</v>
      </c>
      <c r="AV119" s="194">
        <v>25</v>
      </c>
      <c r="AW119" s="194">
        <v>27</v>
      </c>
      <c r="AX119" s="194">
        <v>27</v>
      </c>
      <c r="AY119" s="194">
        <v>22</v>
      </c>
      <c r="AZ119" s="194">
        <v>17</v>
      </c>
      <c r="BA119" s="194">
        <v>15</v>
      </c>
      <c r="BB119" s="194">
        <v>17</v>
      </c>
      <c r="BC119" s="194">
        <v>27</v>
      </c>
      <c r="BD119" s="194">
        <v>19</v>
      </c>
      <c r="BE119" s="194">
        <v>17</v>
      </c>
      <c r="BF119" s="194">
        <v>24</v>
      </c>
      <c r="BG119" s="194">
        <v>9</v>
      </c>
      <c r="BH119" s="194">
        <v>16</v>
      </c>
      <c r="BI119" s="194">
        <v>12</v>
      </c>
      <c r="BJ119" s="194">
        <v>12</v>
      </c>
      <c r="BK119" s="194">
        <v>16</v>
      </c>
      <c r="BL119" s="194">
        <v>10</v>
      </c>
      <c r="BM119" s="194">
        <v>9</v>
      </c>
      <c r="BN119" s="194">
        <v>8</v>
      </c>
      <c r="BO119" s="194">
        <v>3</v>
      </c>
      <c r="BP119" s="194">
        <v>10</v>
      </c>
      <c r="BQ119" s="194">
        <v>8</v>
      </c>
      <c r="BR119" s="194">
        <v>13</v>
      </c>
      <c r="BS119" s="194">
        <v>10</v>
      </c>
      <c r="BT119" s="194">
        <v>6</v>
      </c>
      <c r="BU119" s="194">
        <v>12</v>
      </c>
      <c r="BV119" s="194">
        <v>11</v>
      </c>
      <c r="BW119" s="194">
        <v>21</v>
      </c>
      <c r="BX119" s="194">
        <v>5</v>
      </c>
      <c r="BY119" s="194">
        <v>6</v>
      </c>
      <c r="BZ119" s="194">
        <v>9</v>
      </c>
      <c r="CA119" s="194">
        <v>5</v>
      </c>
      <c r="CB119" s="194">
        <v>11</v>
      </c>
      <c r="CC119" s="194">
        <v>3</v>
      </c>
      <c r="CD119" s="194">
        <v>2</v>
      </c>
      <c r="CE119" s="194">
        <v>5</v>
      </c>
      <c r="CF119" s="194">
        <v>4</v>
      </c>
      <c r="CG119" s="194">
        <v>2</v>
      </c>
      <c r="CH119" s="194">
        <v>4</v>
      </c>
      <c r="CI119" s="194">
        <v>7</v>
      </c>
      <c r="CJ119" s="194">
        <v>6</v>
      </c>
      <c r="CK119" s="194">
        <v>6</v>
      </c>
      <c r="CL119" s="194">
        <v>6</v>
      </c>
      <c r="CM119" s="194">
        <v>2</v>
      </c>
      <c r="CN119" s="194">
        <v>4</v>
      </c>
      <c r="CO119" s="194">
        <v>1</v>
      </c>
      <c r="CP119" s="194">
        <v>1</v>
      </c>
      <c r="CQ119" s="194">
        <v>1</v>
      </c>
      <c r="CR119" s="194">
        <v>2</v>
      </c>
      <c r="CS119" s="194">
        <v>2</v>
      </c>
      <c r="CT119" s="194">
        <v>1</v>
      </c>
      <c r="CU119" s="194">
        <v>0</v>
      </c>
      <c r="CV119" s="194">
        <v>0</v>
      </c>
      <c r="CW119" s="194">
        <v>0</v>
      </c>
      <c r="CX119" s="194">
        <v>0</v>
      </c>
      <c r="CY119" s="194">
        <v>0</v>
      </c>
      <c r="CZ119" s="194">
        <v>0</v>
      </c>
      <c r="DA119" s="194">
        <v>0</v>
      </c>
      <c r="DB119" s="194">
        <v>0</v>
      </c>
    </row>
    <row r="120" spans="1:106" ht="21" customHeight="1">
      <c r="A120" s="187" t="s">
        <v>840</v>
      </c>
      <c r="B120" s="190">
        <v>27</v>
      </c>
      <c r="C120" s="194">
        <v>16</v>
      </c>
      <c r="D120" s="194">
        <v>14</v>
      </c>
      <c r="E120" s="194">
        <v>17</v>
      </c>
      <c r="F120" s="194">
        <v>22</v>
      </c>
      <c r="G120" s="194">
        <v>26</v>
      </c>
      <c r="H120" s="194">
        <v>19</v>
      </c>
      <c r="I120" s="194">
        <v>17</v>
      </c>
      <c r="J120" s="194">
        <v>17</v>
      </c>
      <c r="K120" s="194">
        <v>23</v>
      </c>
      <c r="L120" s="194">
        <v>18</v>
      </c>
      <c r="M120" s="194">
        <v>19</v>
      </c>
      <c r="N120" s="194">
        <v>15</v>
      </c>
      <c r="O120" s="194">
        <v>10</v>
      </c>
      <c r="P120" s="194">
        <v>10</v>
      </c>
      <c r="Q120" s="194">
        <v>12</v>
      </c>
      <c r="R120" s="194">
        <v>9</v>
      </c>
      <c r="S120" s="194">
        <v>11</v>
      </c>
      <c r="T120" s="194">
        <v>15</v>
      </c>
      <c r="U120" s="194">
        <v>17</v>
      </c>
      <c r="V120" s="194">
        <v>17</v>
      </c>
      <c r="W120" s="194">
        <v>25</v>
      </c>
      <c r="X120" s="194">
        <v>29</v>
      </c>
      <c r="Y120" s="194">
        <v>41</v>
      </c>
      <c r="Z120" s="194">
        <v>60</v>
      </c>
      <c r="AA120" s="194">
        <v>79</v>
      </c>
      <c r="AB120" s="194">
        <v>74</v>
      </c>
      <c r="AC120" s="194">
        <v>65</v>
      </c>
      <c r="AD120" s="194">
        <v>66</v>
      </c>
      <c r="AE120" s="194">
        <v>80</v>
      </c>
      <c r="AF120" s="194">
        <v>72</v>
      </c>
      <c r="AG120" s="194">
        <v>73</v>
      </c>
      <c r="AH120" s="194">
        <v>69</v>
      </c>
      <c r="AI120" s="194">
        <v>52</v>
      </c>
      <c r="AJ120" s="194">
        <v>57</v>
      </c>
      <c r="AK120" s="194">
        <v>55</v>
      </c>
      <c r="AL120" s="194">
        <v>55</v>
      </c>
      <c r="AM120" s="194">
        <v>77</v>
      </c>
      <c r="AN120" s="194">
        <v>44</v>
      </c>
      <c r="AO120" s="194">
        <v>75</v>
      </c>
      <c r="AP120" s="194">
        <v>69</v>
      </c>
      <c r="AQ120" s="194">
        <v>58</v>
      </c>
      <c r="AR120" s="194">
        <v>63</v>
      </c>
      <c r="AS120" s="194">
        <v>62</v>
      </c>
      <c r="AT120" s="194">
        <v>38</v>
      </c>
      <c r="AU120" s="194">
        <v>57</v>
      </c>
      <c r="AV120" s="194">
        <v>55</v>
      </c>
      <c r="AW120" s="194">
        <v>50</v>
      </c>
      <c r="AX120" s="194">
        <v>51</v>
      </c>
      <c r="AY120" s="194">
        <v>55</v>
      </c>
      <c r="AZ120" s="194">
        <v>46</v>
      </c>
      <c r="BA120" s="194">
        <v>50</v>
      </c>
      <c r="BB120" s="194">
        <v>53</v>
      </c>
      <c r="BC120" s="194">
        <v>52</v>
      </c>
      <c r="BD120" s="194">
        <v>56</v>
      </c>
      <c r="BE120" s="194">
        <v>40</v>
      </c>
      <c r="BF120" s="194">
        <v>57</v>
      </c>
      <c r="BG120" s="194">
        <v>34</v>
      </c>
      <c r="BH120" s="194">
        <v>40</v>
      </c>
      <c r="BI120" s="194">
        <v>40</v>
      </c>
      <c r="BJ120" s="194">
        <v>37</v>
      </c>
      <c r="BK120" s="194">
        <v>27</v>
      </c>
      <c r="BL120" s="194">
        <v>27</v>
      </c>
      <c r="BM120" s="194">
        <v>20</v>
      </c>
      <c r="BN120" s="194">
        <v>20</v>
      </c>
      <c r="BO120" s="194">
        <v>20</v>
      </c>
      <c r="BP120" s="194">
        <v>24</v>
      </c>
      <c r="BQ120" s="194">
        <v>26</v>
      </c>
      <c r="BR120" s="194">
        <v>21</v>
      </c>
      <c r="BS120" s="194">
        <v>24</v>
      </c>
      <c r="BT120" s="194">
        <v>27</v>
      </c>
      <c r="BU120" s="194">
        <v>24</v>
      </c>
      <c r="BV120" s="194">
        <v>30</v>
      </c>
      <c r="BW120" s="194">
        <v>19</v>
      </c>
      <c r="BX120" s="194">
        <v>24</v>
      </c>
      <c r="BY120" s="194">
        <v>20</v>
      </c>
      <c r="BZ120" s="194">
        <v>15</v>
      </c>
      <c r="CA120" s="194">
        <v>15</v>
      </c>
      <c r="CB120" s="194">
        <v>21</v>
      </c>
      <c r="CC120" s="194">
        <v>18</v>
      </c>
      <c r="CD120" s="194">
        <v>15</v>
      </c>
      <c r="CE120" s="194">
        <v>16</v>
      </c>
      <c r="CF120" s="194">
        <v>14</v>
      </c>
      <c r="CG120" s="194">
        <v>9</v>
      </c>
      <c r="CH120" s="194">
        <v>15</v>
      </c>
      <c r="CI120" s="194">
        <v>13</v>
      </c>
      <c r="CJ120" s="194">
        <v>8</v>
      </c>
      <c r="CK120" s="194">
        <v>13</v>
      </c>
      <c r="CL120" s="194">
        <v>10</v>
      </c>
      <c r="CM120" s="194">
        <v>4</v>
      </c>
      <c r="CN120" s="194">
        <v>4</v>
      </c>
      <c r="CO120" s="194">
        <v>5</v>
      </c>
      <c r="CP120" s="194">
        <v>4</v>
      </c>
      <c r="CQ120" s="194">
        <v>4</v>
      </c>
      <c r="CR120" s="194">
        <v>2</v>
      </c>
      <c r="CS120" s="194">
        <v>1</v>
      </c>
      <c r="CT120" s="194">
        <v>0</v>
      </c>
      <c r="CU120" s="194">
        <v>2</v>
      </c>
      <c r="CV120" s="194">
        <v>0</v>
      </c>
      <c r="CW120" s="194">
        <v>0</v>
      </c>
      <c r="CX120" s="194">
        <v>1</v>
      </c>
      <c r="CY120" s="194">
        <v>0</v>
      </c>
      <c r="CZ120" s="194">
        <v>0</v>
      </c>
      <c r="DA120" s="194">
        <v>0</v>
      </c>
      <c r="DB120" s="194">
        <v>0</v>
      </c>
    </row>
    <row r="121" spans="1:106" ht="21" customHeight="1">
      <c r="A121" s="187" t="s">
        <v>51</v>
      </c>
      <c r="B121" s="190">
        <v>1</v>
      </c>
      <c r="C121" s="194">
        <v>3</v>
      </c>
      <c r="D121" s="194">
        <v>5</v>
      </c>
      <c r="E121" s="194">
        <v>9</v>
      </c>
      <c r="F121" s="194">
        <v>3</v>
      </c>
      <c r="G121" s="194">
        <v>9</v>
      </c>
      <c r="H121" s="194">
        <v>3</v>
      </c>
      <c r="I121" s="194">
        <v>4</v>
      </c>
      <c r="J121" s="194">
        <v>5</v>
      </c>
      <c r="K121" s="194">
        <v>4</v>
      </c>
      <c r="L121" s="194">
        <v>7</v>
      </c>
      <c r="M121" s="194">
        <v>2</v>
      </c>
      <c r="N121" s="194">
        <v>3</v>
      </c>
      <c r="O121" s="194">
        <v>3</v>
      </c>
      <c r="P121" s="194">
        <v>1</v>
      </c>
      <c r="Q121" s="194">
        <v>6</v>
      </c>
      <c r="R121" s="194">
        <v>4</v>
      </c>
      <c r="S121" s="194">
        <v>2</v>
      </c>
      <c r="T121" s="194">
        <v>4</v>
      </c>
      <c r="U121" s="194">
        <v>48</v>
      </c>
      <c r="V121" s="194">
        <v>49</v>
      </c>
      <c r="W121" s="194">
        <v>20</v>
      </c>
      <c r="X121" s="194">
        <v>16</v>
      </c>
      <c r="Y121" s="194">
        <v>17</v>
      </c>
      <c r="Z121" s="194">
        <v>10</v>
      </c>
      <c r="AA121" s="194">
        <v>11</v>
      </c>
      <c r="AB121" s="194">
        <v>12</v>
      </c>
      <c r="AC121" s="194">
        <v>15</v>
      </c>
      <c r="AD121" s="194">
        <v>13</v>
      </c>
      <c r="AE121" s="194">
        <v>10</v>
      </c>
      <c r="AF121" s="194">
        <v>3</v>
      </c>
      <c r="AG121" s="194">
        <v>13</v>
      </c>
      <c r="AH121" s="194">
        <v>13</v>
      </c>
      <c r="AI121" s="194">
        <v>11</v>
      </c>
      <c r="AJ121" s="194">
        <v>12</v>
      </c>
      <c r="AK121" s="194">
        <v>9</v>
      </c>
      <c r="AL121" s="194">
        <v>9</v>
      </c>
      <c r="AM121" s="194">
        <v>14</v>
      </c>
      <c r="AN121" s="194">
        <v>16</v>
      </c>
      <c r="AO121" s="194">
        <v>5</v>
      </c>
      <c r="AP121" s="194">
        <v>12</v>
      </c>
      <c r="AQ121" s="194">
        <v>8</v>
      </c>
      <c r="AR121" s="194">
        <v>9</v>
      </c>
      <c r="AS121" s="194">
        <v>12</v>
      </c>
      <c r="AT121" s="194">
        <v>9</v>
      </c>
      <c r="AU121" s="194">
        <v>8</v>
      </c>
      <c r="AV121" s="194">
        <v>14</v>
      </c>
      <c r="AW121" s="194">
        <v>3</v>
      </c>
      <c r="AX121" s="194">
        <v>8</v>
      </c>
      <c r="AY121" s="194">
        <v>9</v>
      </c>
      <c r="AZ121" s="194">
        <v>3</v>
      </c>
      <c r="BA121" s="194">
        <v>9</v>
      </c>
      <c r="BB121" s="194">
        <v>7</v>
      </c>
      <c r="BC121" s="194">
        <v>6</v>
      </c>
      <c r="BD121" s="194">
        <v>6</v>
      </c>
      <c r="BE121" s="194">
        <v>6</v>
      </c>
      <c r="BF121" s="194">
        <v>9</v>
      </c>
      <c r="BG121" s="194">
        <v>8</v>
      </c>
      <c r="BH121" s="194">
        <v>8</v>
      </c>
      <c r="BI121" s="194">
        <v>11</v>
      </c>
      <c r="BJ121" s="194">
        <v>4</v>
      </c>
      <c r="BK121" s="194">
        <v>8</v>
      </c>
      <c r="BL121" s="194">
        <v>7</v>
      </c>
      <c r="BM121" s="194">
        <v>5</v>
      </c>
      <c r="BN121" s="194">
        <v>6</v>
      </c>
      <c r="BO121" s="194">
        <v>5</v>
      </c>
      <c r="BP121" s="194">
        <v>6</v>
      </c>
      <c r="BQ121" s="194">
        <v>5</v>
      </c>
      <c r="BR121" s="194">
        <v>4</v>
      </c>
      <c r="BS121" s="194">
        <v>11</v>
      </c>
      <c r="BT121" s="194">
        <v>5</v>
      </c>
      <c r="BU121" s="194">
        <v>3</v>
      </c>
      <c r="BV121" s="194">
        <v>6</v>
      </c>
      <c r="BW121" s="194">
        <v>6</v>
      </c>
      <c r="BX121" s="194">
        <v>9</v>
      </c>
      <c r="BY121" s="194">
        <v>2</v>
      </c>
      <c r="BZ121" s="194">
        <v>5</v>
      </c>
      <c r="CA121" s="194">
        <v>3</v>
      </c>
      <c r="CB121" s="194">
        <v>4</v>
      </c>
      <c r="CC121" s="194">
        <v>1</v>
      </c>
      <c r="CD121" s="194">
        <v>1</v>
      </c>
      <c r="CE121" s="194">
        <v>2</v>
      </c>
      <c r="CF121" s="194">
        <v>2</v>
      </c>
      <c r="CG121" s="194">
        <v>3</v>
      </c>
      <c r="CH121" s="194">
        <v>2</v>
      </c>
      <c r="CI121" s="194">
        <v>4</v>
      </c>
      <c r="CJ121" s="194">
        <v>3</v>
      </c>
      <c r="CK121" s="194">
        <v>4</v>
      </c>
      <c r="CL121" s="194">
        <v>3</v>
      </c>
      <c r="CM121" s="194">
        <v>0</v>
      </c>
      <c r="CN121" s="194">
        <v>0</v>
      </c>
      <c r="CO121" s="194">
        <v>0</v>
      </c>
      <c r="CP121" s="194">
        <v>0</v>
      </c>
      <c r="CQ121" s="194">
        <v>0</v>
      </c>
      <c r="CR121" s="194">
        <v>1</v>
      </c>
      <c r="CS121" s="194">
        <v>0</v>
      </c>
      <c r="CT121" s="194">
        <v>0</v>
      </c>
      <c r="CU121" s="194">
        <v>0</v>
      </c>
      <c r="CV121" s="194">
        <v>0</v>
      </c>
      <c r="CW121" s="194">
        <v>1</v>
      </c>
      <c r="CX121" s="194">
        <v>0</v>
      </c>
      <c r="CY121" s="194">
        <v>0</v>
      </c>
      <c r="CZ121" s="194">
        <v>0</v>
      </c>
      <c r="DA121" s="194">
        <v>0</v>
      </c>
      <c r="DB121" s="194">
        <v>0</v>
      </c>
    </row>
    <row r="122" spans="1:106" ht="21" customHeight="1">
      <c r="A122" s="183" t="s">
        <v>754</v>
      </c>
      <c r="B122" s="190">
        <v>23</v>
      </c>
      <c r="C122" s="194">
        <v>19</v>
      </c>
      <c r="D122" s="194">
        <v>25</v>
      </c>
      <c r="E122" s="194">
        <v>22</v>
      </c>
      <c r="F122" s="194">
        <v>18</v>
      </c>
      <c r="G122" s="194">
        <v>14</v>
      </c>
      <c r="H122" s="194">
        <v>22</v>
      </c>
      <c r="I122" s="194">
        <v>11</v>
      </c>
      <c r="J122" s="194">
        <v>20</v>
      </c>
      <c r="K122" s="194">
        <v>7</v>
      </c>
      <c r="L122" s="194">
        <v>9</v>
      </c>
      <c r="M122" s="194">
        <v>14</v>
      </c>
      <c r="N122" s="194">
        <v>6</v>
      </c>
      <c r="O122" s="194">
        <v>18</v>
      </c>
      <c r="P122" s="194">
        <v>14</v>
      </c>
      <c r="Q122" s="194">
        <v>6</v>
      </c>
      <c r="R122" s="194">
        <v>14</v>
      </c>
      <c r="S122" s="194">
        <v>14</v>
      </c>
      <c r="T122" s="194">
        <v>16</v>
      </c>
      <c r="U122" s="194">
        <v>14</v>
      </c>
      <c r="V122" s="194">
        <v>20</v>
      </c>
      <c r="W122" s="194">
        <v>37</v>
      </c>
      <c r="X122" s="194">
        <v>34</v>
      </c>
      <c r="Y122" s="194">
        <v>43</v>
      </c>
      <c r="Z122" s="194">
        <v>62</v>
      </c>
      <c r="AA122" s="194">
        <v>64</v>
      </c>
      <c r="AB122" s="194">
        <v>77</v>
      </c>
      <c r="AC122" s="194">
        <v>100</v>
      </c>
      <c r="AD122" s="194">
        <v>104</v>
      </c>
      <c r="AE122" s="194">
        <v>85</v>
      </c>
      <c r="AF122" s="194">
        <v>89</v>
      </c>
      <c r="AG122" s="194">
        <v>90</v>
      </c>
      <c r="AH122" s="194">
        <v>89</v>
      </c>
      <c r="AI122" s="194">
        <v>93</v>
      </c>
      <c r="AJ122" s="194">
        <v>93</v>
      </c>
      <c r="AK122" s="194">
        <v>86</v>
      </c>
      <c r="AL122" s="194">
        <v>75</v>
      </c>
      <c r="AM122" s="194">
        <v>85</v>
      </c>
      <c r="AN122" s="194">
        <v>76</v>
      </c>
      <c r="AO122" s="194">
        <v>80</v>
      </c>
      <c r="AP122" s="194">
        <v>61</v>
      </c>
      <c r="AQ122" s="194">
        <v>85</v>
      </c>
      <c r="AR122" s="194">
        <v>65</v>
      </c>
      <c r="AS122" s="194">
        <v>74</v>
      </c>
      <c r="AT122" s="194">
        <v>74</v>
      </c>
      <c r="AU122" s="194">
        <v>74</v>
      </c>
      <c r="AV122" s="194">
        <v>74</v>
      </c>
      <c r="AW122" s="194">
        <v>77</v>
      </c>
      <c r="AX122" s="194">
        <v>70</v>
      </c>
      <c r="AY122" s="194">
        <v>57</v>
      </c>
      <c r="AZ122" s="194">
        <v>55</v>
      </c>
      <c r="BA122" s="194">
        <v>77</v>
      </c>
      <c r="BB122" s="194">
        <v>57</v>
      </c>
      <c r="BC122" s="194">
        <v>54</v>
      </c>
      <c r="BD122" s="194">
        <v>69</v>
      </c>
      <c r="BE122" s="194">
        <v>42</v>
      </c>
      <c r="BF122" s="194">
        <v>50</v>
      </c>
      <c r="BG122" s="194">
        <v>68</v>
      </c>
      <c r="BH122" s="194">
        <v>53</v>
      </c>
      <c r="BI122" s="194">
        <v>34</v>
      </c>
      <c r="BJ122" s="194">
        <v>33</v>
      </c>
      <c r="BK122" s="194">
        <v>35</v>
      </c>
      <c r="BL122" s="194">
        <v>47</v>
      </c>
      <c r="BM122" s="194">
        <v>31</v>
      </c>
      <c r="BN122" s="194">
        <v>26</v>
      </c>
      <c r="BO122" s="194">
        <v>25</v>
      </c>
      <c r="BP122" s="194">
        <v>18</v>
      </c>
      <c r="BQ122" s="194">
        <v>29</v>
      </c>
      <c r="BR122" s="194">
        <v>25</v>
      </c>
      <c r="BS122" s="194">
        <v>30</v>
      </c>
      <c r="BT122" s="194">
        <v>28</v>
      </c>
      <c r="BU122" s="194">
        <v>26</v>
      </c>
      <c r="BV122" s="194">
        <v>35</v>
      </c>
      <c r="BW122" s="194">
        <v>33</v>
      </c>
      <c r="BX122" s="194">
        <v>31</v>
      </c>
      <c r="BY122" s="194">
        <v>19</v>
      </c>
      <c r="BZ122" s="194">
        <v>19</v>
      </c>
      <c r="CA122" s="194">
        <v>17</v>
      </c>
      <c r="CB122" s="194">
        <v>22</v>
      </c>
      <c r="CC122" s="194">
        <v>24</v>
      </c>
      <c r="CD122" s="194">
        <v>16</v>
      </c>
      <c r="CE122" s="194">
        <v>19</v>
      </c>
      <c r="CF122" s="194">
        <v>15</v>
      </c>
      <c r="CG122" s="194">
        <v>17</v>
      </c>
      <c r="CH122" s="194">
        <v>7</v>
      </c>
      <c r="CI122" s="194">
        <v>10</v>
      </c>
      <c r="CJ122" s="194">
        <v>6</v>
      </c>
      <c r="CK122" s="194">
        <v>4</v>
      </c>
      <c r="CL122" s="194">
        <v>9</v>
      </c>
      <c r="CM122" s="194">
        <v>11</v>
      </c>
      <c r="CN122" s="194">
        <v>7</v>
      </c>
      <c r="CO122" s="194">
        <v>1</v>
      </c>
      <c r="CP122" s="194">
        <v>5</v>
      </c>
      <c r="CQ122" s="194">
        <v>0</v>
      </c>
      <c r="CR122" s="194">
        <v>4</v>
      </c>
      <c r="CS122" s="194">
        <v>0</v>
      </c>
      <c r="CT122" s="194">
        <v>2</v>
      </c>
      <c r="CU122" s="194">
        <v>0</v>
      </c>
      <c r="CV122" s="194">
        <v>1</v>
      </c>
      <c r="CW122" s="194">
        <v>0</v>
      </c>
      <c r="CX122" s="194">
        <v>0</v>
      </c>
      <c r="CY122" s="194">
        <v>1</v>
      </c>
      <c r="CZ122" s="194">
        <v>0</v>
      </c>
      <c r="DA122" s="194">
        <v>0</v>
      </c>
      <c r="DB122" s="194">
        <v>0</v>
      </c>
    </row>
    <row r="123" spans="1:106" ht="21" customHeight="1">
      <c r="A123" s="184" t="s">
        <v>835</v>
      </c>
      <c r="B123" s="191">
        <v>13</v>
      </c>
      <c r="C123" s="195">
        <v>16</v>
      </c>
      <c r="D123" s="195">
        <v>15</v>
      </c>
      <c r="E123" s="195">
        <v>14</v>
      </c>
      <c r="F123" s="195">
        <v>12</v>
      </c>
      <c r="G123" s="195">
        <v>8</v>
      </c>
      <c r="H123" s="195">
        <v>17</v>
      </c>
      <c r="I123" s="195">
        <v>10</v>
      </c>
      <c r="J123" s="195">
        <v>6</v>
      </c>
      <c r="K123" s="195">
        <v>11</v>
      </c>
      <c r="L123" s="195">
        <v>2</v>
      </c>
      <c r="M123" s="195">
        <v>11</v>
      </c>
      <c r="N123" s="195">
        <v>8</v>
      </c>
      <c r="O123" s="195">
        <v>15</v>
      </c>
      <c r="P123" s="195">
        <v>8</v>
      </c>
      <c r="Q123" s="195">
        <v>12</v>
      </c>
      <c r="R123" s="195">
        <v>10</v>
      </c>
      <c r="S123" s="195">
        <v>13</v>
      </c>
      <c r="T123" s="195">
        <v>16</v>
      </c>
      <c r="U123" s="195">
        <v>21</v>
      </c>
      <c r="V123" s="195">
        <v>16</v>
      </c>
      <c r="W123" s="195">
        <v>24</v>
      </c>
      <c r="X123" s="195">
        <v>23</v>
      </c>
      <c r="Y123" s="195">
        <v>32</v>
      </c>
      <c r="Z123" s="195">
        <v>40</v>
      </c>
      <c r="AA123" s="195">
        <v>34</v>
      </c>
      <c r="AB123" s="195">
        <v>37</v>
      </c>
      <c r="AC123" s="195">
        <v>36</v>
      </c>
      <c r="AD123" s="195">
        <v>41</v>
      </c>
      <c r="AE123" s="195">
        <v>35</v>
      </c>
      <c r="AF123" s="195">
        <v>40</v>
      </c>
      <c r="AG123" s="195">
        <v>34</v>
      </c>
      <c r="AH123" s="195">
        <v>46</v>
      </c>
      <c r="AI123" s="195">
        <v>46</v>
      </c>
      <c r="AJ123" s="195">
        <v>30</v>
      </c>
      <c r="AK123" s="195">
        <v>34</v>
      </c>
      <c r="AL123" s="195">
        <v>32</v>
      </c>
      <c r="AM123" s="195">
        <v>32</v>
      </c>
      <c r="AN123" s="195">
        <v>33</v>
      </c>
      <c r="AO123" s="195">
        <v>39</v>
      </c>
      <c r="AP123" s="195">
        <v>38</v>
      </c>
      <c r="AQ123" s="195">
        <v>33</v>
      </c>
      <c r="AR123" s="195">
        <v>31</v>
      </c>
      <c r="AS123" s="195">
        <v>28</v>
      </c>
      <c r="AT123" s="195">
        <v>32</v>
      </c>
      <c r="AU123" s="195">
        <v>31</v>
      </c>
      <c r="AV123" s="195">
        <v>40</v>
      </c>
      <c r="AW123" s="195">
        <v>31</v>
      </c>
      <c r="AX123" s="195">
        <v>27</v>
      </c>
      <c r="AY123" s="195">
        <v>28</v>
      </c>
      <c r="AZ123" s="195">
        <v>34</v>
      </c>
      <c r="BA123" s="195">
        <v>35</v>
      </c>
      <c r="BB123" s="195">
        <v>30</v>
      </c>
      <c r="BC123" s="195">
        <v>29</v>
      </c>
      <c r="BD123" s="195">
        <v>36</v>
      </c>
      <c r="BE123" s="195">
        <v>30</v>
      </c>
      <c r="BF123" s="195">
        <v>31</v>
      </c>
      <c r="BG123" s="195">
        <v>27</v>
      </c>
      <c r="BH123" s="195">
        <v>27</v>
      </c>
      <c r="BI123" s="195">
        <v>23</v>
      </c>
      <c r="BJ123" s="195">
        <v>25</v>
      </c>
      <c r="BK123" s="195">
        <v>19</v>
      </c>
      <c r="BL123" s="195">
        <v>20</v>
      </c>
      <c r="BM123" s="195">
        <v>25</v>
      </c>
      <c r="BN123" s="195">
        <v>19</v>
      </c>
      <c r="BO123" s="195">
        <v>13</v>
      </c>
      <c r="BP123" s="195">
        <v>11</v>
      </c>
      <c r="BQ123" s="195">
        <v>18</v>
      </c>
      <c r="BR123" s="195">
        <v>16</v>
      </c>
      <c r="BS123" s="195">
        <v>12</v>
      </c>
      <c r="BT123" s="195">
        <v>14</v>
      </c>
      <c r="BU123" s="195">
        <v>13</v>
      </c>
      <c r="BV123" s="195">
        <v>16</v>
      </c>
      <c r="BW123" s="195">
        <v>18</v>
      </c>
      <c r="BX123" s="195">
        <v>16</v>
      </c>
      <c r="BY123" s="195">
        <v>10</v>
      </c>
      <c r="BZ123" s="195">
        <v>13</v>
      </c>
      <c r="CA123" s="195">
        <v>2</v>
      </c>
      <c r="CB123" s="195">
        <v>7</v>
      </c>
      <c r="CC123" s="195">
        <v>8</v>
      </c>
      <c r="CD123" s="195">
        <v>12</v>
      </c>
      <c r="CE123" s="195">
        <v>3</v>
      </c>
      <c r="CF123" s="195">
        <v>7</v>
      </c>
      <c r="CG123" s="195">
        <v>7</v>
      </c>
      <c r="CH123" s="195">
        <v>3</v>
      </c>
      <c r="CI123" s="195">
        <v>6</v>
      </c>
      <c r="CJ123" s="195">
        <v>4</v>
      </c>
      <c r="CK123" s="195">
        <v>7</v>
      </c>
      <c r="CL123" s="195">
        <v>3</v>
      </c>
      <c r="CM123" s="195">
        <v>9</v>
      </c>
      <c r="CN123" s="195">
        <v>5</v>
      </c>
      <c r="CO123" s="195">
        <v>0</v>
      </c>
      <c r="CP123" s="195">
        <v>1</v>
      </c>
      <c r="CQ123" s="195">
        <v>1</v>
      </c>
      <c r="CR123" s="195">
        <v>1</v>
      </c>
      <c r="CS123" s="195">
        <v>0</v>
      </c>
      <c r="CT123" s="195">
        <v>0</v>
      </c>
      <c r="CU123" s="195">
        <v>1</v>
      </c>
      <c r="CV123" s="195">
        <v>0</v>
      </c>
      <c r="CW123" s="195">
        <v>1</v>
      </c>
      <c r="CX123" s="195">
        <v>0</v>
      </c>
      <c r="CY123" s="195">
        <v>0</v>
      </c>
      <c r="CZ123" s="195">
        <v>0</v>
      </c>
      <c r="DA123" s="195">
        <v>0</v>
      </c>
      <c r="DB123" s="195">
        <v>0</v>
      </c>
    </row>
    <row r="124" spans="1:106" ht="21" customHeight="1">
      <c r="A124" s="183" t="s">
        <v>821</v>
      </c>
      <c r="B124" s="190">
        <v>17</v>
      </c>
      <c r="C124" s="194">
        <v>21</v>
      </c>
      <c r="D124" s="194">
        <v>9</v>
      </c>
      <c r="E124" s="194">
        <v>13</v>
      </c>
      <c r="F124" s="194">
        <v>10</v>
      </c>
      <c r="G124" s="194">
        <v>8</v>
      </c>
      <c r="H124" s="194">
        <v>22</v>
      </c>
      <c r="I124" s="194">
        <v>17</v>
      </c>
      <c r="J124" s="194">
        <v>22</v>
      </c>
      <c r="K124" s="194">
        <v>18</v>
      </c>
      <c r="L124" s="194">
        <v>7</v>
      </c>
      <c r="M124" s="194">
        <v>19</v>
      </c>
      <c r="N124" s="194">
        <v>13</v>
      </c>
      <c r="O124" s="194">
        <v>11</v>
      </c>
      <c r="P124" s="194">
        <v>9</v>
      </c>
      <c r="Q124" s="194">
        <v>11</v>
      </c>
      <c r="R124" s="194">
        <v>14</v>
      </c>
      <c r="S124" s="194">
        <v>26</v>
      </c>
      <c r="T124" s="194">
        <v>13</v>
      </c>
      <c r="U124" s="194">
        <v>19</v>
      </c>
      <c r="V124" s="194">
        <v>30</v>
      </c>
      <c r="W124" s="194">
        <v>46</v>
      </c>
      <c r="X124" s="194">
        <v>38</v>
      </c>
      <c r="Y124" s="194">
        <v>47</v>
      </c>
      <c r="Z124" s="194">
        <v>46</v>
      </c>
      <c r="AA124" s="194">
        <v>53</v>
      </c>
      <c r="AB124" s="194">
        <v>57</v>
      </c>
      <c r="AC124" s="194">
        <v>51</v>
      </c>
      <c r="AD124" s="194">
        <v>63</v>
      </c>
      <c r="AE124" s="194">
        <v>60</v>
      </c>
      <c r="AF124" s="194">
        <v>46</v>
      </c>
      <c r="AG124" s="194">
        <v>53</v>
      </c>
      <c r="AH124" s="194">
        <v>51</v>
      </c>
      <c r="AI124" s="194">
        <v>54</v>
      </c>
      <c r="AJ124" s="194">
        <v>60</v>
      </c>
      <c r="AK124" s="194">
        <v>45</v>
      </c>
      <c r="AL124" s="194">
        <v>60</v>
      </c>
      <c r="AM124" s="194">
        <v>51</v>
      </c>
      <c r="AN124" s="194">
        <v>49</v>
      </c>
      <c r="AO124" s="194">
        <v>49</v>
      </c>
      <c r="AP124" s="194">
        <v>48</v>
      </c>
      <c r="AQ124" s="194">
        <v>40</v>
      </c>
      <c r="AR124" s="194">
        <v>51</v>
      </c>
      <c r="AS124" s="194">
        <v>44</v>
      </c>
      <c r="AT124" s="194">
        <v>59</v>
      </c>
      <c r="AU124" s="194">
        <v>36</v>
      </c>
      <c r="AV124" s="194">
        <v>45</v>
      </c>
      <c r="AW124" s="194">
        <v>38</v>
      </c>
      <c r="AX124" s="194">
        <v>53</v>
      </c>
      <c r="AY124" s="194">
        <v>37</v>
      </c>
      <c r="AZ124" s="194">
        <v>31</v>
      </c>
      <c r="BA124" s="194">
        <v>50</v>
      </c>
      <c r="BB124" s="194">
        <v>42</v>
      </c>
      <c r="BC124" s="194">
        <v>48</v>
      </c>
      <c r="BD124" s="194">
        <v>48</v>
      </c>
      <c r="BE124" s="194">
        <v>37</v>
      </c>
      <c r="BF124" s="194">
        <v>40</v>
      </c>
      <c r="BG124" s="194">
        <v>41</v>
      </c>
      <c r="BH124" s="194">
        <v>32</v>
      </c>
      <c r="BI124" s="194">
        <v>36</v>
      </c>
      <c r="BJ124" s="194">
        <v>31</v>
      </c>
      <c r="BK124" s="194">
        <v>28</v>
      </c>
      <c r="BL124" s="194">
        <v>25</v>
      </c>
      <c r="BM124" s="194">
        <v>35</v>
      </c>
      <c r="BN124" s="194">
        <v>34</v>
      </c>
      <c r="BO124" s="194">
        <v>30</v>
      </c>
      <c r="BP124" s="194">
        <v>18</v>
      </c>
      <c r="BQ124" s="194">
        <v>20</v>
      </c>
      <c r="BR124" s="194">
        <v>26</v>
      </c>
      <c r="BS124" s="194">
        <v>34</v>
      </c>
      <c r="BT124" s="194">
        <v>23</v>
      </c>
      <c r="BU124" s="194">
        <v>29</v>
      </c>
      <c r="BV124" s="194">
        <v>29</v>
      </c>
      <c r="BW124" s="194">
        <v>27</v>
      </c>
      <c r="BX124" s="194">
        <v>30</v>
      </c>
      <c r="BY124" s="194">
        <v>26</v>
      </c>
      <c r="BZ124" s="194">
        <v>14</v>
      </c>
      <c r="CA124" s="194">
        <v>18</v>
      </c>
      <c r="CB124" s="194">
        <v>26</v>
      </c>
      <c r="CC124" s="194">
        <v>15</v>
      </c>
      <c r="CD124" s="194">
        <v>21</v>
      </c>
      <c r="CE124" s="194">
        <v>14</v>
      </c>
      <c r="CF124" s="194">
        <v>7</v>
      </c>
      <c r="CG124" s="194">
        <v>10</v>
      </c>
      <c r="CH124" s="194">
        <v>13</v>
      </c>
      <c r="CI124" s="194">
        <v>9</v>
      </c>
      <c r="CJ124" s="194">
        <v>5</v>
      </c>
      <c r="CK124" s="194">
        <v>12</v>
      </c>
      <c r="CL124" s="194">
        <v>6</v>
      </c>
      <c r="CM124" s="194">
        <v>10</v>
      </c>
      <c r="CN124" s="194">
        <v>2</v>
      </c>
      <c r="CO124" s="194">
        <v>7</v>
      </c>
      <c r="CP124" s="194">
        <v>4</v>
      </c>
      <c r="CQ124" s="194">
        <v>2</v>
      </c>
      <c r="CR124" s="194">
        <v>3</v>
      </c>
      <c r="CS124" s="194">
        <v>0</v>
      </c>
      <c r="CT124" s="194">
        <v>0</v>
      </c>
      <c r="CU124" s="194">
        <v>1</v>
      </c>
      <c r="CV124" s="194">
        <v>0</v>
      </c>
      <c r="CW124" s="194">
        <v>0</v>
      </c>
      <c r="CX124" s="194">
        <v>0</v>
      </c>
      <c r="CY124" s="194">
        <v>0</v>
      </c>
      <c r="CZ124" s="194">
        <v>0</v>
      </c>
      <c r="DA124" s="194">
        <v>0</v>
      </c>
      <c r="DB124" s="194">
        <v>0</v>
      </c>
    </row>
    <row r="125" spans="1:106" ht="21" customHeight="1">
      <c r="A125" s="187" t="s">
        <v>815</v>
      </c>
      <c r="B125" s="190">
        <v>15</v>
      </c>
      <c r="C125" s="194">
        <v>11</v>
      </c>
      <c r="D125" s="194">
        <v>15</v>
      </c>
      <c r="E125" s="194">
        <v>12</v>
      </c>
      <c r="F125" s="194">
        <v>17</v>
      </c>
      <c r="G125" s="194">
        <v>14</v>
      </c>
      <c r="H125" s="194">
        <v>9</v>
      </c>
      <c r="I125" s="194">
        <v>8</v>
      </c>
      <c r="J125" s="194">
        <v>6</v>
      </c>
      <c r="K125" s="194">
        <v>10</v>
      </c>
      <c r="L125" s="194">
        <v>13</v>
      </c>
      <c r="M125" s="194">
        <v>13</v>
      </c>
      <c r="N125" s="194">
        <v>13</v>
      </c>
      <c r="O125" s="194">
        <v>5</v>
      </c>
      <c r="P125" s="194">
        <v>13</v>
      </c>
      <c r="Q125" s="194">
        <v>10</v>
      </c>
      <c r="R125" s="194">
        <v>15</v>
      </c>
      <c r="S125" s="194">
        <v>8</v>
      </c>
      <c r="T125" s="194">
        <v>15</v>
      </c>
      <c r="U125" s="194">
        <v>12</v>
      </c>
      <c r="V125" s="194">
        <v>24</v>
      </c>
      <c r="W125" s="194">
        <v>18</v>
      </c>
      <c r="X125" s="194">
        <v>17</v>
      </c>
      <c r="Y125" s="194">
        <v>43</v>
      </c>
      <c r="Z125" s="194">
        <v>33</v>
      </c>
      <c r="AA125" s="194">
        <v>55</v>
      </c>
      <c r="AB125" s="194">
        <v>63</v>
      </c>
      <c r="AC125" s="194">
        <v>55</v>
      </c>
      <c r="AD125" s="194">
        <v>59</v>
      </c>
      <c r="AE125" s="194">
        <v>61</v>
      </c>
      <c r="AF125" s="194">
        <v>59</v>
      </c>
      <c r="AG125" s="194">
        <v>55</v>
      </c>
      <c r="AH125" s="194">
        <v>40</v>
      </c>
      <c r="AI125" s="194">
        <v>48</v>
      </c>
      <c r="AJ125" s="194">
        <v>58</v>
      </c>
      <c r="AK125" s="194">
        <v>51</v>
      </c>
      <c r="AL125" s="194">
        <v>50</v>
      </c>
      <c r="AM125" s="194">
        <v>79</v>
      </c>
      <c r="AN125" s="194">
        <v>53</v>
      </c>
      <c r="AO125" s="194">
        <v>44</v>
      </c>
      <c r="AP125" s="194">
        <v>50</v>
      </c>
      <c r="AQ125" s="194">
        <v>45</v>
      </c>
      <c r="AR125" s="194">
        <v>50</v>
      </c>
      <c r="AS125" s="194">
        <v>47</v>
      </c>
      <c r="AT125" s="194">
        <v>49</v>
      </c>
      <c r="AU125" s="194">
        <v>38</v>
      </c>
      <c r="AV125" s="194">
        <v>56</v>
      </c>
      <c r="AW125" s="194">
        <v>44</v>
      </c>
      <c r="AX125" s="194">
        <v>38</v>
      </c>
      <c r="AY125" s="194">
        <v>53</v>
      </c>
      <c r="AZ125" s="194">
        <v>46</v>
      </c>
      <c r="BA125" s="194">
        <v>34</v>
      </c>
      <c r="BB125" s="194">
        <v>45</v>
      </c>
      <c r="BC125" s="194">
        <v>48</v>
      </c>
      <c r="BD125" s="194">
        <v>40</v>
      </c>
      <c r="BE125" s="194">
        <v>32</v>
      </c>
      <c r="BF125" s="194">
        <v>41</v>
      </c>
      <c r="BG125" s="194">
        <v>22</v>
      </c>
      <c r="BH125" s="194">
        <v>23</v>
      </c>
      <c r="BI125" s="194">
        <v>36</v>
      </c>
      <c r="BJ125" s="194">
        <v>38</v>
      </c>
      <c r="BK125" s="194">
        <v>25</v>
      </c>
      <c r="BL125" s="194">
        <v>27</v>
      </c>
      <c r="BM125" s="194">
        <v>26</v>
      </c>
      <c r="BN125" s="194">
        <v>28</v>
      </c>
      <c r="BO125" s="194">
        <v>18</v>
      </c>
      <c r="BP125" s="194">
        <v>22</v>
      </c>
      <c r="BQ125" s="194">
        <v>20</v>
      </c>
      <c r="BR125" s="194">
        <v>27</v>
      </c>
      <c r="BS125" s="194">
        <v>22</v>
      </c>
      <c r="BT125" s="194">
        <v>19</v>
      </c>
      <c r="BU125" s="194">
        <v>31</v>
      </c>
      <c r="BV125" s="194">
        <v>25</v>
      </c>
      <c r="BW125" s="194">
        <v>26</v>
      </c>
      <c r="BX125" s="194">
        <v>25</v>
      </c>
      <c r="BY125" s="194">
        <v>18</v>
      </c>
      <c r="BZ125" s="194">
        <v>13</v>
      </c>
      <c r="CA125" s="194">
        <v>14</v>
      </c>
      <c r="CB125" s="194">
        <v>21</v>
      </c>
      <c r="CC125" s="194">
        <v>22</v>
      </c>
      <c r="CD125" s="194">
        <v>13</v>
      </c>
      <c r="CE125" s="194">
        <v>13</v>
      </c>
      <c r="CF125" s="194">
        <v>18</v>
      </c>
      <c r="CG125" s="194">
        <v>7</v>
      </c>
      <c r="CH125" s="194">
        <v>11</v>
      </c>
      <c r="CI125" s="194">
        <v>12</v>
      </c>
      <c r="CJ125" s="194">
        <v>11</v>
      </c>
      <c r="CK125" s="194">
        <v>7</v>
      </c>
      <c r="CL125" s="194">
        <v>3</v>
      </c>
      <c r="CM125" s="194">
        <v>9</v>
      </c>
      <c r="CN125" s="194">
        <v>2</v>
      </c>
      <c r="CO125" s="194">
        <v>3</v>
      </c>
      <c r="CP125" s="194">
        <v>1</v>
      </c>
      <c r="CQ125" s="194">
        <v>0</v>
      </c>
      <c r="CR125" s="194">
        <v>1</v>
      </c>
      <c r="CS125" s="194">
        <v>1</v>
      </c>
      <c r="CT125" s="194">
        <v>0</v>
      </c>
      <c r="CU125" s="194">
        <v>1</v>
      </c>
      <c r="CV125" s="194">
        <v>0</v>
      </c>
      <c r="CW125" s="194">
        <v>1</v>
      </c>
      <c r="CX125" s="194">
        <v>0</v>
      </c>
      <c r="CY125" s="194">
        <v>0</v>
      </c>
      <c r="CZ125" s="194">
        <v>0</v>
      </c>
      <c r="DA125" s="194">
        <v>0</v>
      </c>
      <c r="DB125" s="194">
        <v>0</v>
      </c>
    </row>
    <row r="126" spans="1:106" ht="21" customHeight="1">
      <c r="A126" s="187" t="s">
        <v>751</v>
      </c>
      <c r="B126" s="190">
        <v>7</v>
      </c>
      <c r="C126" s="194">
        <v>6</v>
      </c>
      <c r="D126" s="194">
        <v>13</v>
      </c>
      <c r="E126" s="194">
        <v>13</v>
      </c>
      <c r="F126" s="194">
        <v>10</v>
      </c>
      <c r="G126" s="194">
        <v>7</v>
      </c>
      <c r="H126" s="194">
        <v>11</v>
      </c>
      <c r="I126" s="194">
        <v>15</v>
      </c>
      <c r="J126" s="194">
        <v>13</v>
      </c>
      <c r="K126" s="194">
        <v>10</v>
      </c>
      <c r="L126" s="194">
        <v>16</v>
      </c>
      <c r="M126" s="194">
        <v>6</v>
      </c>
      <c r="N126" s="194">
        <v>10</v>
      </c>
      <c r="O126" s="194">
        <v>5</v>
      </c>
      <c r="P126" s="194">
        <v>6</v>
      </c>
      <c r="Q126" s="194">
        <v>12</v>
      </c>
      <c r="R126" s="194">
        <v>8</v>
      </c>
      <c r="S126" s="194">
        <v>5</v>
      </c>
      <c r="T126" s="194">
        <v>11</v>
      </c>
      <c r="U126" s="194">
        <v>9</v>
      </c>
      <c r="V126" s="194">
        <v>10</v>
      </c>
      <c r="W126" s="194">
        <v>18</v>
      </c>
      <c r="X126" s="194">
        <v>21</v>
      </c>
      <c r="Y126" s="194">
        <v>28</v>
      </c>
      <c r="Z126" s="194">
        <v>33</v>
      </c>
      <c r="AA126" s="194">
        <v>24</v>
      </c>
      <c r="AB126" s="194">
        <v>39</v>
      </c>
      <c r="AC126" s="194">
        <v>42</v>
      </c>
      <c r="AD126" s="194">
        <v>40</v>
      </c>
      <c r="AE126" s="194">
        <v>42</v>
      </c>
      <c r="AF126" s="194">
        <v>37</v>
      </c>
      <c r="AG126" s="194">
        <v>37</v>
      </c>
      <c r="AH126" s="194">
        <v>33</v>
      </c>
      <c r="AI126" s="194">
        <v>28</v>
      </c>
      <c r="AJ126" s="194">
        <v>30</v>
      </c>
      <c r="AK126" s="194">
        <v>35</v>
      </c>
      <c r="AL126" s="194">
        <v>39</v>
      </c>
      <c r="AM126" s="194">
        <v>31</v>
      </c>
      <c r="AN126" s="194">
        <v>24</v>
      </c>
      <c r="AO126" s="194">
        <v>32</v>
      </c>
      <c r="AP126" s="194">
        <v>29</v>
      </c>
      <c r="AQ126" s="194">
        <v>38</v>
      </c>
      <c r="AR126" s="194">
        <v>43</v>
      </c>
      <c r="AS126" s="194">
        <v>28</v>
      </c>
      <c r="AT126" s="194">
        <v>23</v>
      </c>
      <c r="AU126" s="194">
        <v>32</v>
      </c>
      <c r="AV126" s="194">
        <v>27</v>
      </c>
      <c r="AW126" s="194">
        <v>43</v>
      </c>
      <c r="AX126" s="194">
        <v>26</v>
      </c>
      <c r="AY126" s="194">
        <v>26</v>
      </c>
      <c r="AZ126" s="194">
        <v>33</v>
      </c>
      <c r="BA126" s="194">
        <v>28</v>
      </c>
      <c r="BB126" s="194">
        <v>19</v>
      </c>
      <c r="BC126" s="194">
        <v>27</v>
      </c>
      <c r="BD126" s="194">
        <v>27</v>
      </c>
      <c r="BE126" s="194">
        <v>20</v>
      </c>
      <c r="BF126" s="194">
        <v>27</v>
      </c>
      <c r="BG126" s="194">
        <v>26</v>
      </c>
      <c r="BH126" s="194">
        <v>14</v>
      </c>
      <c r="BI126" s="194">
        <v>20</v>
      </c>
      <c r="BJ126" s="194">
        <v>21</v>
      </c>
      <c r="BK126" s="194">
        <v>9</v>
      </c>
      <c r="BL126" s="194">
        <v>22</v>
      </c>
      <c r="BM126" s="194">
        <v>18</v>
      </c>
      <c r="BN126" s="194">
        <v>13</v>
      </c>
      <c r="BO126" s="194">
        <v>12</v>
      </c>
      <c r="BP126" s="194">
        <v>14</v>
      </c>
      <c r="BQ126" s="194">
        <v>12</v>
      </c>
      <c r="BR126" s="194">
        <v>15</v>
      </c>
      <c r="BS126" s="194">
        <v>18</v>
      </c>
      <c r="BT126" s="194">
        <v>19</v>
      </c>
      <c r="BU126" s="194">
        <v>20</v>
      </c>
      <c r="BV126" s="194">
        <v>19</v>
      </c>
      <c r="BW126" s="194">
        <v>12</v>
      </c>
      <c r="BX126" s="194">
        <v>18</v>
      </c>
      <c r="BY126" s="194">
        <v>10</v>
      </c>
      <c r="BZ126" s="194">
        <v>4</v>
      </c>
      <c r="CA126" s="194">
        <v>8</v>
      </c>
      <c r="CB126" s="194">
        <v>13</v>
      </c>
      <c r="CC126" s="194">
        <v>8</v>
      </c>
      <c r="CD126" s="194">
        <v>8</v>
      </c>
      <c r="CE126" s="194">
        <v>7</v>
      </c>
      <c r="CF126" s="194">
        <v>4</v>
      </c>
      <c r="CG126" s="194">
        <v>6</v>
      </c>
      <c r="CH126" s="194">
        <v>4</v>
      </c>
      <c r="CI126" s="194">
        <v>11</v>
      </c>
      <c r="CJ126" s="194">
        <v>9</v>
      </c>
      <c r="CK126" s="194">
        <v>7</v>
      </c>
      <c r="CL126" s="194">
        <v>2</v>
      </c>
      <c r="CM126" s="194">
        <v>4</v>
      </c>
      <c r="CN126" s="194">
        <v>2</v>
      </c>
      <c r="CO126" s="194">
        <v>2</v>
      </c>
      <c r="CP126" s="194">
        <v>2</v>
      </c>
      <c r="CQ126" s="194">
        <v>2</v>
      </c>
      <c r="CR126" s="194">
        <v>0</v>
      </c>
      <c r="CS126" s="194">
        <v>0</v>
      </c>
      <c r="CT126" s="194">
        <v>1</v>
      </c>
      <c r="CU126" s="194">
        <v>1</v>
      </c>
      <c r="CV126" s="194">
        <v>0</v>
      </c>
      <c r="CW126" s="194">
        <v>0</v>
      </c>
      <c r="CX126" s="194">
        <v>0</v>
      </c>
      <c r="CY126" s="194">
        <v>0</v>
      </c>
      <c r="CZ126" s="194">
        <v>0</v>
      </c>
      <c r="DA126" s="194">
        <v>0</v>
      </c>
      <c r="DB126" s="194">
        <v>0</v>
      </c>
    </row>
    <row r="127" spans="1:106" ht="21" customHeight="1">
      <c r="A127" s="183" t="s">
        <v>812</v>
      </c>
      <c r="B127" s="190">
        <v>13</v>
      </c>
      <c r="C127" s="194">
        <v>11</v>
      </c>
      <c r="D127" s="194">
        <v>13</v>
      </c>
      <c r="E127" s="194">
        <v>17</v>
      </c>
      <c r="F127" s="194">
        <v>18</v>
      </c>
      <c r="G127" s="194">
        <v>8</v>
      </c>
      <c r="H127" s="194">
        <v>13</v>
      </c>
      <c r="I127" s="194">
        <v>11</v>
      </c>
      <c r="J127" s="194">
        <v>9</v>
      </c>
      <c r="K127" s="194">
        <v>14</v>
      </c>
      <c r="L127" s="194">
        <v>14</v>
      </c>
      <c r="M127" s="194">
        <v>14</v>
      </c>
      <c r="N127" s="194">
        <v>12</v>
      </c>
      <c r="O127" s="194">
        <v>11</v>
      </c>
      <c r="P127" s="194">
        <v>16</v>
      </c>
      <c r="Q127" s="194">
        <v>13</v>
      </c>
      <c r="R127" s="194">
        <v>11</v>
      </c>
      <c r="S127" s="194">
        <v>10</v>
      </c>
      <c r="T127" s="194">
        <v>12</v>
      </c>
      <c r="U127" s="194">
        <v>12</v>
      </c>
      <c r="V127" s="194">
        <v>16</v>
      </c>
      <c r="W127" s="194">
        <v>29</v>
      </c>
      <c r="X127" s="194">
        <v>19</v>
      </c>
      <c r="Y127" s="194">
        <v>31</v>
      </c>
      <c r="Z127" s="194">
        <v>31</v>
      </c>
      <c r="AA127" s="194">
        <v>30</v>
      </c>
      <c r="AB127" s="194">
        <v>35</v>
      </c>
      <c r="AC127" s="194">
        <v>30</v>
      </c>
      <c r="AD127" s="194">
        <v>36</v>
      </c>
      <c r="AE127" s="194">
        <v>43</v>
      </c>
      <c r="AF127" s="194">
        <v>38</v>
      </c>
      <c r="AG127" s="194">
        <v>31</v>
      </c>
      <c r="AH127" s="194">
        <v>35</v>
      </c>
      <c r="AI127" s="194">
        <v>30</v>
      </c>
      <c r="AJ127" s="194">
        <v>36</v>
      </c>
      <c r="AK127" s="194">
        <v>39</v>
      </c>
      <c r="AL127" s="194">
        <v>39</v>
      </c>
      <c r="AM127" s="194">
        <v>35</v>
      </c>
      <c r="AN127" s="194">
        <v>38</v>
      </c>
      <c r="AO127" s="194">
        <v>30</v>
      </c>
      <c r="AP127" s="194">
        <v>27</v>
      </c>
      <c r="AQ127" s="194">
        <v>34</v>
      </c>
      <c r="AR127" s="194">
        <v>39</v>
      </c>
      <c r="AS127" s="194">
        <v>33</v>
      </c>
      <c r="AT127" s="194">
        <v>39</v>
      </c>
      <c r="AU127" s="194">
        <v>36</v>
      </c>
      <c r="AV127" s="194">
        <v>20</v>
      </c>
      <c r="AW127" s="194">
        <v>23</v>
      </c>
      <c r="AX127" s="194">
        <v>33</v>
      </c>
      <c r="AY127" s="194">
        <v>40</v>
      </c>
      <c r="AZ127" s="194">
        <v>25</v>
      </c>
      <c r="BA127" s="194">
        <v>25</v>
      </c>
      <c r="BB127" s="194">
        <v>25</v>
      </c>
      <c r="BC127" s="194">
        <v>34</v>
      </c>
      <c r="BD127" s="194">
        <v>25</v>
      </c>
      <c r="BE127" s="194">
        <v>15</v>
      </c>
      <c r="BF127" s="194">
        <v>22</v>
      </c>
      <c r="BG127" s="194">
        <v>28</v>
      </c>
      <c r="BH127" s="194">
        <v>20</v>
      </c>
      <c r="BI127" s="194">
        <v>18</v>
      </c>
      <c r="BJ127" s="194">
        <v>18</v>
      </c>
      <c r="BK127" s="194">
        <v>18</v>
      </c>
      <c r="BL127" s="194">
        <v>20</v>
      </c>
      <c r="BM127" s="194">
        <v>16</v>
      </c>
      <c r="BN127" s="194">
        <v>18</v>
      </c>
      <c r="BO127" s="194">
        <v>12</v>
      </c>
      <c r="BP127" s="194">
        <v>18</v>
      </c>
      <c r="BQ127" s="194">
        <v>19</v>
      </c>
      <c r="BR127" s="194">
        <v>14</v>
      </c>
      <c r="BS127" s="194">
        <v>17</v>
      </c>
      <c r="BT127" s="194">
        <v>23</v>
      </c>
      <c r="BU127" s="194">
        <v>17</v>
      </c>
      <c r="BV127" s="194">
        <v>19</v>
      </c>
      <c r="BW127" s="194">
        <v>27</v>
      </c>
      <c r="BX127" s="194">
        <v>19</v>
      </c>
      <c r="BY127" s="194">
        <v>20</v>
      </c>
      <c r="BZ127" s="194">
        <v>12</v>
      </c>
      <c r="CA127" s="194">
        <v>13</v>
      </c>
      <c r="CB127" s="194">
        <v>19</v>
      </c>
      <c r="CC127" s="194">
        <v>10</v>
      </c>
      <c r="CD127" s="194">
        <v>15</v>
      </c>
      <c r="CE127" s="194">
        <v>9</v>
      </c>
      <c r="CF127" s="194">
        <v>4</v>
      </c>
      <c r="CG127" s="194">
        <v>8</v>
      </c>
      <c r="CH127" s="194">
        <v>10</v>
      </c>
      <c r="CI127" s="194">
        <v>13</v>
      </c>
      <c r="CJ127" s="194">
        <v>12</v>
      </c>
      <c r="CK127" s="194">
        <v>4</v>
      </c>
      <c r="CL127" s="194">
        <v>6</v>
      </c>
      <c r="CM127" s="194">
        <v>2</v>
      </c>
      <c r="CN127" s="194">
        <v>4</v>
      </c>
      <c r="CO127" s="194">
        <v>3</v>
      </c>
      <c r="CP127" s="194">
        <v>1</v>
      </c>
      <c r="CQ127" s="194">
        <v>3</v>
      </c>
      <c r="CR127" s="194">
        <v>3</v>
      </c>
      <c r="CS127" s="194">
        <v>1</v>
      </c>
      <c r="CT127" s="194">
        <v>0</v>
      </c>
      <c r="CU127" s="194">
        <v>1</v>
      </c>
      <c r="CV127" s="194">
        <v>1</v>
      </c>
      <c r="CW127" s="194">
        <v>0</v>
      </c>
      <c r="CX127" s="194">
        <v>0</v>
      </c>
      <c r="CY127" s="194">
        <v>0</v>
      </c>
      <c r="CZ127" s="194">
        <v>0</v>
      </c>
      <c r="DA127" s="194">
        <v>0</v>
      </c>
      <c r="DB127" s="194">
        <v>0</v>
      </c>
    </row>
    <row r="128" spans="1:106" ht="21" customHeight="1">
      <c r="A128" s="184" t="s">
        <v>358</v>
      </c>
      <c r="B128" s="191">
        <v>11</v>
      </c>
      <c r="C128" s="195">
        <v>15</v>
      </c>
      <c r="D128" s="195">
        <v>13</v>
      </c>
      <c r="E128" s="195">
        <v>10</v>
      </c>
      <c r="F128" s="195">
        <v>6</v>
      </c>
      <c r="G128" s="195">
        <v>8</v>
      </c>
      <c r="H128" s="195">
        <v>8</v>
      </c>
      <c r="I128" s="195">
        <v>8</v>
      </c>
      <c r="J128" s="195">
        <v>13</v>
      </c>
      <c r="K128" s="195">
        <v>5</v>
      </c>
      <c r="L128" s="195">
        <v>6</v>
      </c>
      <c r="M128" s="195">
        <v>7</v>
      </c>
      <c r="N128" s="195">
        <v>11</v>
      </c>
      <c r="O128" s="195">
        <v>6</v>
      </c>
      <c r="P128" s="195">
        <v>4</v>
      </c>
      <c r="Q128" s="195">
        <v>8</v>
      </c>
      <c r="R128" s="195">
        <v>8</v>
      </c>
      <c r="S128" s="195">
        <v>4</v>
      </c>
      <c r="T128" s="195">
        <v>9</v>
      </c>
      <c r="U128" s="195">
        <v>6</v>
      </c>
      <c r="V128" s="195">
        <v>9</v>
      </c>
      <c r="W128" s="195">
        <v>16</v>
      </c>
      <c r="X128" s="195">
        <v>26</v>
      </c>
      <c r="Y128" s="195">
        <v>25</v>
      </c>
      <c r="Z128" s="195">
        <v>33</v>
      </c>
      <c r="AA128" s="195">
        <v>27</v>
      </c>
      <c r="AB128" s="195">
        <v>34</v>
      </c>
      <c r="AC128" s="195">
        <v>26</v>
      </c>
      <c r="AD128" s="195">
        <v>33</v>
      </c>
      <c r="AE128" s="195">
        <v>40</v>
      </c>
      <c r="AF128" s="195">
        <v>32</v>
      </c>
      <c r="AG128" s="195">
        <v>25</v>
      </c>
      <c r="AH128" s="195">
        <v>28</v>
      </c>
      <c r="AI128" s="195">
        <v>33</v>
      </c>
      <c r="AJ128" s="195">
        <v>23</v>
      </c>
      <c r="AK128" s="195">
        <v>27</v>
      </c>
      <c r="AL128" s="195">
        <v>30</v>
      </c>
      <c r="AM128" s="195">
        <v>29</v>
      </c>
      <c r="AN128" s="195">
        <v>22</v>
      </c>
      <c r="AO128" s="195">
        <v>22</v>
      </c>
      <c r="AP128" s="195">
        <v>30</v>
      </c>
      <c r="AQ128" s="195">
        <v>28</v>
      </c>
      <c r="AR128" s="195">
        <v>22</v>
      </c>
      <c r="AS128" s="195">
        <v>30</v>
      </c>
      <c r="AT128" s="195">
        <v>26</v>
      </c>
      <c r="AU128" s="195">
        <v>20</v>
      </c>
      <c r="AV128" s="195">
        <v>25</v>
      </c>
      <c r="AW128" s="195">
        <v>26</v>
      </c>
      <c r="AX128" s="195">
        <v>34</v>
      </c>
      <c r="AY128" s="195">
        <v>27</v>
      </c>
      <c r="AZ128" s="195">
        <v>26</v>
      </c>
      <c r="BA128" s="195">
        <v>26</v>
      </c>
      <c r="BB128" s="195">
        <v>20</v>
      </c>
      <c r="BC128" s="195">
        <v>18</v>
      </c>
      <c r="BD128" s="195">
        <v>22</v>
      </c>
      <c r="BE128" s="195">
        <v>17</v>
      </c>
      <c r="BF128" s="195">
        <v>16</v>
      </c>
      <c r="BG128" s="195">
        <v>26</v>
      </c>
      <c r="BH128" s="195">
        <v>23</v>
      </c>
      <c r="BI128" s="195">
        <v>8</v>
      </c>
      <c r="BJ128" s="195">
        <v>15</v>
      </c>
      <c r="BK128" s="195">
        <v>24</v>
      </c>
      <c r="BL128" s="195">
        <v>21</v>
      </c>
      <c r="BM128" s="195">
        <v>14</v>
      </c>
      <c r="BN128" s="195">
        <v>16</v>
      </c>
      <c r="BO128" s="195">
        <v>24</v>
      </c>
      <c r="BP128" s="195">
        <v>13</v>
      </c>
      <c r="BQ128" s="195">
        <v>12</v>
      </c>
      <c r="BR128" s="195">
        <v>26</v>
      </c>
      <c r="BS128" s="195">
        <v>19</v>
      </c>
      <c r="BT128" s="195">
        <v>14</v>
      </c>
      <c r="BU128" s="195">
        <v>15</v>
      </c>
      <c r="BV128" s="195">
        <v>20</v>
      </c>
      <c r="BW128" s="195">
        <v>17</v>
      </c>
      <c r="BX128" s="195">
        <v>17</v>
      </c>
      <c r="BY128" s="195">
        <v>12</v>
      </c>
      <c r="BZ128" s="195">
        <v>11</v>
      </c>
      <c r="CA128" s="195">
        <v>16</v>
      </c>
      <c r="CB128" s="195">
        <v>18</v>
      </c>
      <c r="CC128" s="195">
        <v>8</v>
      </c>
      <c r="CD128" s="195">
        <v>6</v>
      </c>
      <c r="CE128" s="195">
        <v>4</v>
      </c>
      <c r="CF128" s="195">
        <v>8</v>
      </c>
      <c r="CG128" s="195">
        <v>4</v>
      </c>
      <c r="CH128" s="195">
        <v>7</v>
      </c>
      <c r="CI128" s="195">
        <v>5</v>
      </c>
      <c r="CJ128" s="195">
        <v>9</v>
      </c>
      <c r="CK128" s="195">
        <v>5</v>
      </c>
      <c r="CL128" s="195">
        <v>2</v>
      </c>
      <c r="CM128" s="195">
        <v>3</v>
      </c>
      <c r="CN128" s="195">
        <v>0</v>
      </c>
      <c r="CO128" s="195">
        <v>1</v>
      </c>
      <c r="CP128" s="195">
        <v>2</v>
      </c>
      <c r="CQ128" s="195">
        <v>4</v>
      </c>
      <c r="CR128" s="195">
        <v>1</v>
      </c>
      <c r="CS128" s="195">
        <v>0</v>
      </c>
      <c r="CT128" s="195">
        <v>1</v>
      </c>
      <c r="CU128" s="195">
        <v>0</v>
      </c>
      <c r="CV128" s="195">
        <v>0</v>
      </c>
      <c r="CW128" s="195">
        <v>0</v>
      </c>
      <c r="CX128" s="195">
        <v>0</v>
      </c>
      <c r="CY128" s="195">
        <v>0</v>
      </c>
      <c r="CZ128" s="195">
        <v>0</v>
      </c>
      <c r="DA128" s="195">
        <v>0</v>
      </c>
      <c r="DB128" s="195">
        <v>0</v>
      </c>
    </row>
    <row r="129" spans="1:106" ht="21" customHeight="1">
      <c r="A129" s="183" t="s">
        <v>808</v>
      </c>
      <c r="B129" s="190">
        <v>14</v>
      </c>
      <c r="C129" s="194">
        <v>17</v>
      </c>
      <c r="D129" s="194">
        <v>11</v>
      </c>
      <c r="E129" s="194">
        <v>10</v>
      </c>
      <c r="F129" s="194">
        <v>7</v>
      </c>
      <c r="G129" s="194">
        <v>5</v>
      </c>
      <c r="H129" s="194">
        <v>7</v>
      </c>
      <c r="I129" s="194">
        <v>8</v>
      </c>
      <c r="J129" s="194">
        <v>7</v>
      </c>
      <c r="K129" s="194">
        <v>9</v>
      </c>
      <c r="L129" s="194">
        <v>9</v>
      </c>
      <c r="M129" s="194">
        <v>9</v>
      </c>
      <c r="N129" s="194">
        <v>11</v>
      </c>
      <c r="O129" s="194">
        <v>9</v>
      </c>
      <c r="P129" s="194">
        <v>2</v>
      </c>
      <c r="Q129" s="194">
        <v>7</v>
      </c>
      <c r="R129" s="194">
        <v>13</v>
      </c>
      <c r="S129" s="194">
        <v>7</v>
      </c>
      <c r="T129" s="194">
        <v>10</v>
      </c>
      <c r="U129" s="194">
        <v>14</v>
      </c>
      <c r="V129" s="194">
        <v>19</v>
      </c>
      <c r="W129" s="194">
        <v>19</v>
      </c>
      <c r="X129" s="194">
        <v>23</v>
      </c>
      <c r="Y129" s="194">
        <v>25</v>
      </c>
      <c r="Z129" s="194">
        <v>40</v>
      </c>
      <c r="AA129" s="194">
        <v>43</v>
      </c>
      <c r="AB129" s="194">
        <v>48</v>
      </c>
      <c r="AC129" s="194">
        <v>60</v>
      </c>
      <c r="AD129" s="194">
        <v>53</v>
      </c>
      <c r="AE129" s="194">
        <v>57</v>
      </c>
      <c r="AF129" s="194">
        <v>72</v>
      </c>
      <c r="AG129" s="194">
        <v>63</v>
      </c>
      <c r="AH129" s="194">
        <v>60</v>
      </c>
      <c r="AI129" s="194">
        <v>52</v>
      </c>
      <c r="AJ129" s="194">
        <v>62</v>
      </c>
      <c r="AK129" s="194">
        <v>58</v>
      </c>
      <c r="AL129" s="194">
        <v>55</v>
      </c>
      <c r="AM129" s="194">
        <v>43</v>
      </c>
      <c r="AN129" s="194">
        <v>55</v>
      </c>
      <c r="AO129" s="194">
        <v>39</v>
      </c>
      <c r="AP129" s="194">
        <v>38</v>
      </c>
      <c r="AQ129" s="194">
        <v>48</v>
      </c>
      <c r="AR129" s="194">
        <v>44</v>
      </c>
      <c r="AS129" s="194">
        <v>36</v>
      </c>
      <c r="AT129" s="194">
        <v>55</v>
      </c>
      <c r="AU129" s="194">
        <v>49</v>
      </c>
      <c r="AV129" s="194">
        <v>40</v>
      </c>
      <c r="AW129" s="194">
        <v>41</v>
      </c>
      <c r="AX129" s="194">
        <v>49</v>
      </c>
      <c r="AY129" s="194">
        <v>41</v>
      </c>
      <c r="AZ129" s="194">
        <v>31</v>
      </c>
      <c r="BA129" s="194">
        <v>34</v>
      </c>
      <c r="BB129" s="194">
        <v>33</v>
      </c>
      <c r="BC129" s="194">
        <v>33</v>
      </c>
      <c r="BD129" s="194">
        <v>29</v>
      </c>
      <c r="BE129" s="194">
        <v>26</v>
      </c>
      <c r="BF129" s="194">
        <v>30</v>
      </c>
      <c r="BG129" s="194">
        <v>32</v>
      </c>
      <c r="BH129" s="194">
        <v>28</v>
      </c>
      <c r="BI129" s="194">
        <v>15</v>
      </c>
      <c r="BJ129" s="194">
        <v>24</v>
      </c>
      <c r="BK129" s="194">
        <v>23</v>
      </c>
      <c r="BL129" s="194">
        <v>23</v>
      </c>
      <c r="BM129" s="194">
        <v>19</v>
      </c>
      <c r="BN129" s="194">
        <v>15</v>
      </c>
      <c r="BO129" s="194">
        <v>21</v>
      </c>
      <c r="BP129" s="194">
        <v>11</v>
      </c>
      <c r="BQ129" s="194">
        <v>11</v>
      </c>
      <c r="BR129" s="194">
        <v>18</v>
      </c>
      <c r="BS129" s="194">
        <v>18</v>
      </c>
      <c r="BT129" s="194">
        <v>22</v>
      </c>
      <c r="BU129" s="194">
        <v>10</v>
      </c>
      <c r="BV129" s="194">
        <v>20</v>
      </c>
      <c r="BW129" s="194">
        <v>27</v>
      </c>
      <c r="BX129" s="194">
        <v>23</v>
      </c>
      <c r="BY129" s="194">
        <v>12</v>
      </c>
      <c r="BZ129" s="194">
        <v>13</v>
      </c>
      <c r="CA129" s="194">
        <v>12</v>
      </c>
      <c r="CB129" s="194">
        <v>26</v>
      </c>
      <c r="CC129" s="194">
        <v>12</v>
      </c>
      <c r="CD129" s="194">
        <v>11</v>
      </c>
      <c r="CE129" s="194">
        <v>9</v>
      </c>
      <c r="CF129" s="194">
        <v>8</v>
      </c>
      <c r="CG129" s="194">
        <v>10</v>
      </c>
      <c r="CH129" s="194">
        <v>8</v>
      </c>
      <c r="CI129" s="194">
        <v>11</v>
      </c>
      <c r="CJ129" s="194">
        <v>7</v>
      </c>
      <c r="CK129" s="194">
        <v>7</v>
      </c>
      <c r="CL129" s="194">
        <v>4</v>
      </c>
      <c r="CM129" s="194">
        <v>3</v>
      </c>
      <c r="CN129" s="194">
        <v>4</v>
      </c>
      <c r="CO129" s="194">
        <v>3</v>
      </c>
      <c r="CP129" s="194">
        <v>2</v>
      </c>
      <c r="CQ129" s="194">
        <v>0</v>
      </c>
      <c r="CR129" s="194">
        <v>1</v>
      </c>
      <c r="CS129" s="194">
        <v>1</v>
      </c>
      <c r="CT129" s="194">
        <v>0</v>
      </c>
      <c r="CU129" s="194">
        <v>0</v>
      </c>
      <c r="CV129" s="194">
        <v>1</v>
      </c>
      <c r="CW129" s="194">
        <v>1</v>
      </c>
      <c r="CX129" s="194">
        <v>0</v>
      </c>
      <c r="CY129" s="194">
        <v>0</v>
      </c>
      <c r="CZ129" s="194">
        <v>0</v>
      </c>
      <c r="DA129" s="194">
        <v>0</v>
      </c>
      <c r="DB129" s="194">
        <v>0</v>
      </c>
    </row>
    <row r="130" spans="1:106" ht="21" customHeight="1">
      <c r="A130" s="187" t="s">
        <v>215</v>
      </c>
      <c r="B130" s="190">
        <v>36</v>
      </c>
      <c r="C130" s="194">
        <v>16</v>
      </c>
      <c r="D130" s="194">
        <v>22</v>
      </c>
      <c r="E130" s="194">
        <v>33</v>
      </c>
      <c r="F130" s="194">
        <v>16</v>
      </c>
      <c r="G130" s="194">
        <v>18</v>
      </c>
      <c r="H130" s="194">
        <v>16</v>
      </c>
      <c r="I130" s="194">
        <v>22</v>
      </c>
      <c r="J130" s="194">
        <v>17</v>
      </c>
      <c r="K130" s="194">
        <v>13</v>
      </c>
      <c r="L130" s="194">
        <v>17</v>
      </c>
      <c r="M130" s="194">
        <v>13</v>
      </c>
      <c r="N130" s="194">
        <v>14</v>
      </c>
      <c r="O130" s="194">
        <v>10</v>
      </c>
      <c r="P130" s="194">
        <v>10</v>
      </c>
      <c r="Q130" s="194">
        <v>12</v>
      </c>
      <c r="R130" s="194">
        <v>10</v>
      </c>
      <c r="S130" s="194">
        <v>13</v>
      </c>
      <c r="T130" s="194">
        <v>12</v>
      </c>
      <c r="U130" s="194">
        <v>13</v>
      </c>
      <c r="V130" s="194">
        <v>17</v>
      </c>
      <c r="W130" s="194">
        <v>24</v>
      </c>
      <c r="X130" s="194">
        <v>26</v>
      </c>
      <c r="Y130" s="194">
        <v>26</v>
      </c>
      <c r="Z130" s="194">
        <v>38</v>
      </c>
      <c r="AA130" s="194">
        <v>41</v>
      </c>
      <c r="AB130" s="194">
        <v>41</v>
      </c>
      <c r="AC130" s="194">
        <v>59</v>
      </c>
      <c r="AD130" s="194">
        <v>54</v>
      </c>
      <c r="AE130" s="194">
        <v>63</v>
      </c>
      <c r="AF130" s="194">
        <v>70</v>
      </c>
      <c r="AG130" s="194">
        <v>66</v>
      </c>
      <c r="AH130" s="194">
        <v>58</v>
      </c>
      <c r="AI130" s="194">
        <v>56</v>
      </c>
      <c r="AJ130" s="194">
        <v>48</v>
      </c>
      <c r="AK130" s="194">
        <v>59</v>
      </c>
      <c r="AL130" s="194">
        <v>57</v>
      </c>
      <c r="AM130" s="194">
        <v>73</v>
      </c>
      <c r="AN130" s="194">
        <v>60</v>
      </c>
      <c r="AO130" s="194">
        <v>52</v>
      </c>
      <c r="AP130" s="194">
        <v>55</v>
      </c>
      <c r="AQ130" s="194">
        <v>46</v>
      </c>
      <c r="AR130" s="194">
        <v>56</v>
      </c>
      <c r="AS130" s="194">
        <v>62</v>
      </c>
      <c r="AT130" s="194">
        <v>52</v>
      </c>
      <c r="AU130" s="194">
        <v>42</v>
      </c>
      <c r="AV130" s="194">
        <v>50</v>
      </c>
      <c r="AW130" s="194">
        <v>49</v>
      </c>
      <c r="AX130" s="194">
        <v>50</v>
      </c>
      <c r="AY130" s="194">
        <v>58</v>
      </c>
      <c r="AZ130" s="194">
        <v>52</v>
      </c>
      <c r="BA130" s="194">
        <v>46</v>
      </c>
      <c r="BB130" s="194">
        <v>58</v>
      </c>
      <c r="BC130" s="194">
        <v>48</v>
      </c>
      <c r="BD130" s="194">
        <v>40</v>
      </c>
      <c r="BE130" s="194">
        <v>43</v>
      </c>
      <c r="BF130" s="194">
        <v>40</v>
      </c>
      <c r="BG130" s="194">
        <v>41</v>
      </c>
      <c r="BH130" s="194">
        <v>37</v>
      </c>
      <c r="BI130" s="194">
        <v>32</v>
      </c>
      <c r="BJ130" s="194">
        <v>28</v>
      </c>
      <c r="BK130" s="194">
        <v>28</v>
      </c>
      <c r="BL130" s="194">
        <v>24</v>
      </c>
      <c r="BM130" s="194">
        <v>26</v>
      </c>
      <c r="BN130" s="194">
        <v>24</v>
      </c>
      <c r="BO130" s="194">
        <v>24</v>
      </c>
      <c r="BP130" s="194">
        <v>17</v>
      </c>
      <c r="BQ130" s="194">
        <v>11</v>
      </c>
      <c r="BR130" s="194">
        <v>14</v>
      </c>
      <c r="BS130" s="194">
        <v>24</v>
      </c>
      <c r="BT130" s="194">
        <v>26</v>
      </c>
      <c r="BU130" s="194">
        <v>19</v>
      </c>
      <c r="BV130" s="194">
        <v>29</v>
      </c>
      <c r="BW130" s="194">
        <v>14</v>
      </c>
      <c r="BX130" s="194">
        <v>21</v>
      </c>
      <c r="BY130" s="194">
        <v>14</v>
      </c>
      <c r="BZ130" s="194">
        <v>14</v>
      </c>
      <c r="CA130" s="194">
        <v>16</v>
      </c>
      <c r="CB130" s="194">
        <v>14</v>
      </c>
      <c r="CC130" s="194">
        <v>17</v>
      </c>
      <c r="CD130" s="194">
        <v>12</v>
      </c>
      <c r="CE130" s="194">
        <v>12</v>
      </c>
      <c r="CF130" s="194">
        <v>10</v>
      </c>
      <c r="CG130" s="194">
        <v>8</v>
      </c>
      <c r="CH130" s="194">
        <v>6</v>
      </c>
      <c r="CI130" s="194">
        <v>3</v>
      </c>
      <c r="CJ130" s="194">
        <v>11</v>
      </c>
      <c r="CK130" s="194">
        <v>10</v>
      </c>
      <c r="CL130" s="194">
        <v>6</v>
      </c>
      <c r="CM130" s="194">
        <v>8</v>
      </c>
      <c r="CN130" s="194">
        <v>4</v>
      </c>
      <c r="CO130" s="194">
        <v>3</v>
      </c>
      <c r="CP130" s="194">
        <v>0</v>
      </c>
      <c r="CQ130" s="194">
        <v>1</v>
      </c>
      <c r="CR130" s="194">
        <v>2</v>
      </c>
      <c r="CS130" s="194">
        <v>2</v>
      </c>
      <c r="CT130" s="194">
        <v>0</v>
      </c>
      <c r="CU130" s="194">
        <v>0</v>
      </c>
      <c r="CV130" s="194">
        <v>0</v>
      </c>
      <c r="CW130" s="194">
        <v>0</v>
      </c>
      <c r="CX130" s="194">
        <v>0</v>
      </c>
      <c r="CY130" s="194">
        <v>0</v>
      </c>
      <c r="CZ130" s="194">
        <v>0</v>
      </c>
      <c r="DA130" s="194">
        <v>0</v>
      </c>
      <c r="DB130" s="194">
        <v>0</v>
      </c>
    </row>
    <row r="131" spans="1:106" ht="21" customHeight="1">
      <c r="A131" s="187" t="s">
        <v>807</v>
      </c>
      <c r="B131" s="190">
        <v>14</v>
      </c>
      <c r="C131" s="194">
        <v>11</v>
      </c>
      <c r="D131" s="194">
        <v>13</v>
      </c>
      <c r="E131" s="194">
        <v>10</v>
      </c>
      <c r="F131" s="194">
        <v>15</v>
      </c>
      <c r="G131" s="194">
        <v>11</v>
      </c>
      <c r="H131" s="194">
        <v>19</v>
      </c>
      <c r="I131" s="194">
        <v>13</v>
      </c>
      <c r="J131" s="194">
        <v>9</v>
      </c>
      <c r="K131" s="194">
        <v>9</v>
      </c>
      <c r="L131" s="194">
        <v>9</v>
      </c>
      <c r="M131" s="194">
        <v>8</v>
      </c>
      <c r="N131" s="194">
        <v>8</v>
      </c>
      <c r="O131" s="194">
        <v>13</v>
      </c>
      <c r="P131" s="194">
        <v>14</v>
      </c>
      <c r="Q131" s="194">
        <v>12</v>
      </c>
      <c r="R131" s="194">
        <v>6</v>
      </c>
      <c r="S131" s="194">
        <v>13</v>
      </c>
      <c r="T131" s="194">
        <v>13</v>
      </c>
      <c r="U131" s="194">
        <v>15</v>
      </c>
      <c r="V131" s="194">
        <v>13</v>
      </c>
      <c r="W131" s="194">
        <v>13</v>
      </c>
      <c r="X131" s="194">
        <v>23</v>
      </c>
      <c r="Y131" s="194">
        <v>19</v>
      </c>
      <c r="Z131" s="194">
        <v>20</v>
      </c>
      <c r="AA131" s="194">
        <v>18</v>
      </c>
      <c r="AB131" s="194">
        <v>25</v>
      </c>
      <c r="AC131" s="194">
        <v>24</v>
      </c>
      <c r="AD131" s="194">
        <v>26</v>
      </c>
      <c r="AE131" s="194">
        <v>37</v>
      </c>
      <c r="AF131" s="194">
        <v>34</v>
      </c>
      <c r="AG131" s="194">
        <v>20</v>
      </c>
      <c r="AH131" s="194">
        <v>25</v>
      </c>
      <c r="AI131" s="194">
        <v>24</v>
      </c>
      <c r="AJ131" s="194">
        <v>25</v>
      </c>
      <c r="AK131" s="194">
        <v>22</v>
      </c>
      <c r="AL131" s="194">
        <v>36</v>
      </c>
      <c r="AM131" s="194">
        <v>26</v>
      </c>
      <c r="AN131" s="194">
        <v>28</v>
      </c>
      <c r="AO131" s="194">
        <v>29</v>
      </c>
      <c r="AP131" s="194">
        <v>27</v>
      </c>
      <c r="AQ131" s="194">
        <v>40</v>
      </c>
      <c r="AR131" s="194">
        <v>29</v>
      </c>
      <c r="AS131" s="194">
        <v>21</v>
      </c>
      <c r="AT131" s="194">
        <v>29</v>
      </c>
      <c r="AU131" s="194">
        <v>26</v>
      </c>
      <c r="AV131" s="194">
        <v>27</v>
      </c>
      <c r="AW131" s="194">
        <v>22</v>
      </c>
      <c r="AX131" s="194">
        <v>25</v>
      </c>
      <c r="AY131" s="194">
        <v>24</v>
      </c>
      <c r="AZ131" s="194">
        <v>31</v>
      </c>
      <c r="BA131" s="194">
        <v>30</v>
      </c>
      <c r="BB131" s="194">
        <v>23</v>
      </c>
      <c r="BC131" s="194">
        <v>24</v>
      </c>
      <c r="BD131" s="194">
        <v>22</v>
      </c>
      <c r="BE131" s="194">
        <v>18</v>
      </c>
      <c r="BF131" s="194">
        <v>17</v>
      </c>
      <c r="BG131" s="194">
        <v>20</v>
      </c>
      <c r="BH131" s="194">
        <v>21</v>
      </c>
      <c r="BI131" s="194">
        <v>20</v>
      </c>
      <c r="BJ131" s="194">
        <v>22</v>
      </c>
      <c r="BK131" s="194">
        <v>25</v>
      </c>
      <c r="BL131" s="194">
        <v>9</v>
      </c>
      <c r="BM131" s="194">
        <v>15</v>
      </c>
      <c r="BN131" s="194">
        <v>8</v>
      </c>
      <c r="BO131" s="194">
        <v>9</v>
      </c>
      <c r="BP131" s="194">
        <v>10</v>
      </c>
      <c r="BQ131" s="194">
        <v>8</v>
      </c>
      <c r="BR131" s="194">
        <v>9</v>
      </c>
      <c r="BS131" s="194">
        <v>17</v>
      </c>
      <c r="BT131" s="194">
        <v>16</v>
      </c>
      <c r="BU131" s="194">
        <v>11</v>
      </c>
      <c r="BV131" s="194">
        <v>10</v>
      </c>
      <c r="BW131" s="194">
        <v>18</v>
      </c>
      <c r="BX131" s="194">
        <v>11</v>
      </c>
      <c r="BY131" s="194">
        <v>8</v>
      </c>
      <c r="BZ131" s="194">
        <v>6</v>
      </c>
      <c r="CA131" s="194">
        <v>15</v>
      </c>
      <c r="CB131" s="194">
        <v>9</v>
      </c>
      <c r="CC131" s="194">
        <v>7</v>
      </c>
      <c r="CD131" s="194">
        <v>11</v>
      </c>
      <c r="CE131" s="194">
        <v>9</v>
      </c>
      <c r="CF131" s="194">
        <v>7</v>
      </c>
      <c r="CG131" s="194">
        <v>1</v>
      </c>
      <c r="CH131" s="194">
        <v>4</v>
      </c>
      <c r="CI131" s="194">
        <v>4</v>
      </c>
      <c r="CJ131" s="194">
        <v>3</v>
      </c>
      <c r="CK131" s="194">
        <v>3</v>
      </c>
      <c r="CL131" s="194">
        <v>4</v>
      </c>
      <c r="CM131" s="194">
        <v>2</v>
      </c>
      <c r="CN131" s="194">
        <v>3</v>
      </c>
      <c r="CO131" s="194">
        <v>3</v>
      </c>
      <c r="CP131" s="194">
        <v>0</v>
      </c>
      <c r="CQ131" s="194">
        <v>1</v>
      </c>
      <c r="CR131" s="194">
        <v>3</v>
      </c>
      <c r="CS131" s="194">
        <v>1</v>
      </c>
      <c r="CT131" s="194">
        <v>0</v>
      </c>
      <c r="CU131" s="194">
        <v>0</v>
      </c>
      <c r="CV131" s="194">
        <v>0</v>
      </c>
      <c r="CW131" s="194">
        <v>1</v>
      </c>
      <c r="CX131" s="194">
        <v>0</v>
      </c>
      <c r="CY131" s="194">
        <v>0</v>
      </c>
      <c r="CZ131" s="194">
        <v>0</v>
      </c>
      <c r="DA131" s="194">
        <v>0</v>
      </c>
      <c r="DB131" s="194">
        <v>0</v>
      </c>
    </row>
    <row r="132" spans="1:106" ht="21" customHeight="1">
      <c r="A132" s="183" t="s">
        <v>339</v>
      </c>
      <c r="B132" s="190">
        <v>11</v>
      </c>
      <c r="C132" s="194">
        <v>9</v>
      </c>
      <c r="D132" s="194">
        <v>13</v>
      </c>
      <c r="E132" s="194">
        <v>10</v>
      </c>
      <c r="F132" s="194">
        <v>13</v>
      </c>
      <c r="G132" s="194">
        <v>9</v>
      </c>
      <c r="H132" s="194">
        <v>11</v>
      </c>
      <c r="I132" s="194">
        <v>11</v>
      </c>
      <c r="J132" s="194">
        <v>12</v>
      </c>
      <c r="K132" s="194">
        <v>8</v>
      </c>
      <c r="L132" s="194">
        <v>10</v>
      </c>
      <c r="M132" s="194">
        <v>5</v>
      </c>
      <c r="N132" s="194">
        <v>10</v>
      </c>
      <c r="O132" s="194">
        <v>7</v>
      </c>
      <c r="P132" s="194">
        <v>5</v>
      </c>
      <c r="Q132" s="194">
        <v>4</v>
      </c>
      <c r="R132" s="194">
        <v>8</v>
      </c>
      <c r="S132" s="194">
        <v>11</v>
      </c>
      <c r="T132" s="194">
        <v>11</v>
      </c>
      <c r="U132" s="194">
        <v>9</v>
      </c>
      <c r="V132" s="194">
        <v>9</v>
      </c>
      <c r="W132" s="194">
        <v>14</v>
      </c>
      <c r="X132" s="194">
        <v>17</v>
      </c>
      <c r="Y132" s="194">
        <v>11</v>
      </c>
      <c r="Z132" s="194">
        <v>19</v>
      </c>
      <c r="AA132" s="194">
        <v>22</v>
      </c>
      <c r="AB132" s="194">
        <v>29</v>
      </c>
      <c r="AC132" s="194">
        <v>26</v>
      </c>
      <c r="AD132" s="194">
        <v>24</v>
      </c>
      <c r="AE132" s="194">
        <v>25</v>
      </c>
      <c r="AF132" s="194">
        <v>21</v>
      </c>
      <c r="AG132" s="194">
        <v>22</v>
      </c>
      <c r="AH132" s="194">
        <v>28</v>
      </c>
      <c r="AI132" s="194">
        <v>27</v>
      </c>
      <c r="AJ132" s="194">
        <v>29</v>
      </c>
      <c r="AK132" s="194">
        <v>29</v>
      </c>
      <c r="AL132" s="194">
        <v>42</v>
      </c>
      <c r="AM132" s="194">
        <v>37</v>
      </c>
      <c r="AN132" s="194">
        <v>29</v>
      </c>
      <c r="AO132" s="194">
        <v>39</v>
      </c>
      <c r="AP132" s="194">
        <v>27</v>
      </c>
      <c r="AQ132" s="194">
        <v>30</v>
      </c>
      <c r="AR132" s="194">
        <v>30</v>
      </c>
      <c r="AS132" s="194">
        <v>34</v>
      </c>
      <c r="AT132" s="194">
        <v>24</v>
      </c>
      <c r="AU132" s="194">
        <v>39</v>
      </c>
      <c r="AV132" s="194">
        <v>33</v>
      </c>
      <c r="AW132" s="194">
        <v>31</v>
      </c>
      <c r="AX132" s="194">
        <v>26</v>
      </c>
      <c r="AY132" s="194">
        <v>22</v>
      </c>
      <c r="AZ132" s="194">
        <v>22</v>
      </c>
      <c r="BA132" s="194">
        <v>16</v>
      </c>
      <c r="BB132" s="194">
        <v>24</v>
      </c>
      <c r="BC132" s="194">
        <v>26</v>
      </c>
      <c r="BD132" s="194">
        <v>25</v>
      </c>
      <c r="BE132" s="194">
        <v>21</v>
      </c>
      <c r="BF132" s="194">
        <v>28</v>
      </c>
      <c r="BG132" s="194">
        <v>26</v>
      </c>
      <c r="BH132" s="194">
        <v>18</v>
      </c>
      <c r="BI132" s="194">
        <v>20</v>
      </c>
      <c r="BJ132" s="194">
        <v>18</v>
      </c>
      <c r="BK132" s="194">
        <v>18</v>
      </c>
      <c r="BL132" s="194">
        <v>15</v>
      </c>
      <c r="BM132" s="194">
        <v>14</v>
      </c>
      <c r="BN132" s="194">
        <v>12</v>
      </c>
      <c r="BO132" s="194">
        <v>18</v>
      </c>
      <c r="BP132" s="194">
        <v>15</v>
      </c>
      <c r="BQ132" s="194">
        <v>13</v>
      </c>
      <c r="BR132" s="194">
        <v>14</v>
      </c>
      <c r="BS132" s="194">
        <v>12</v>
      </c>
      <c r="BT132" s="194">
        <v>17</v>
      </c>
      <c r="BU132" s="194">
        <v>18</v>
      </c>
      <c r="BV132" s="194">
        <v>14</v>
      </c>
      <c r="BW132" s="194">
        <v>14</v>
      </c>
      <c r="BX132" s="194">
        <v>21</v>
      </c>
      <c r="BY132" s="194">
        <v>11</v>
      </c>
      <c r="BZ132" s="194">
        <v>8</v>
      </c>
      <c r="CA132" s="194">
        <v>12</v>
      </c>
      <c r="CB132" s="194">
        <v>5</v>
      </c>
      <c r="CC132" s="194">
        <v>12</v>
      </c>
      <c r="CD132" s="194">
        <v>7</v>
      </c>
      <c r="CE132" s="194">
        <v>4</v>
      </c>
      <c r="CF132" s="194">
        <v>9</v>
      </c>
      <c r="CG132" s="194">
        <v>8</v>
      </c>
      <c r="CH132" s="194">
        <v>12</v>
      </c>
      <c r="CI132" s="194">
        <v>8</v>
      </c>
      <c r="CJ132" s="194">
        <v>4</v>
      </c>
      <c r="CK132" s="194">
        <v>3</v>
      </c>
      <c r="CL132" s="194">
        <v>5</v>
      </c>
      <c r="CM132" s="194">
        <v>5</v>
      </c>
      <c r="CN132" s="194">
        <v>3</v>
      </c>
      <c r="CO132" s="194">
        <v>1</v>
      </c>
      <c r="CP132" s="194">
        <v>1</v>
      </c>
      <c r="CQ132" s="194">
        <v>3</v>
      </c>
      <c r="CR132" s="194">
        <v>1</v>
      </c>
      <c r="CS132" s="194">
        <v>1</v>
      </c>
      <c r="CT132" s="194">
        <v>3</v>
      </c>
      <c r="CU132" s="194">
        <v>0</v>
      </c>
      <c r="CV132" s="194">
        <v>0</v>
      </c>
      <c r="CW132" s="194">
        <v>1</v>
      </c>
      <c r="CX132" s="194">
        <v>0</v>
      </c>
      <c r="CY132" s="194">
        <v>0</v>
      </c>
      <c r="CZ132" s="194">
        <v>0</v>
      </c>
      <c r="DA132" s="194">
        <v>0</v>
      </c>
      <c r="DB132" s="194">
        <v>0</v>
      </c>
    </row>
    <row r="133" spans="1:106" ht="21" customHeight="1">
      <c r="A133" s="184" t="s">
        <v>681</v>
      </c>
      <c r="B133" s="191">
        <v>7</v>
      </c>
      <c r="C133" s="195">
        <v>9</v>
      </c>
      <c r="D133" s="195">
        <v>6</v>
      </c>
      <c r="E133" s="195">
        <v>8</v>
      </c>
      <c r="F133" s="195">
        <v>11</v>
      </c>
      <c r="G133" s="195">
        <v>8</v>
      </c>
      <c r="H133" s="195">
        <v>9</v>
      </c>
      <c r="I133" s="195">
        <v>5</v>
      </c>
      <c r="J133" s="195">
        <v>3</v>
      </c>
      <c r="K133" s="195">
        <v>6</v>
      </c>
      <c r="L133" s="195">
        <v>7</v>
      </c>
      <c r="M133" s="195">
        <v>4</v>
      </c>
      <c r="N133" s="195">
        <v>2</v>
      </c>
      <c r="O133" s="195">
        <v>8</v>
      </c>
      <c r="P133" s="195">
        <v>3</v>
      </c>
      <c r="Q133" s="195">
        <v>4</v>
      </c>
      <c r="R133" s="195">
        <v>2</v>
      </c>
      <c r="S133" s="195">
        <v>3</v>
      </c>
      <c r="T133" s="195">
        <v>4</v>
      </c>
      <c r="U133" s="195">
        <v>11</v>
      </c>
      <c r="V133" s="195">
        <v>10</v>
      </c>
      <c r="W133" s="195">
        <v>7</v>
      </c>
      <c r="X133" s="195">
        <v>16</v>
      </c>
      <c r="Y133" s="195">
        <v>19</v>
      </c>
      <c r="Z133" s="195">
        <v>17</v>
      </c>
      <c r="AA133" s="195">
        <v>25</v>
      </c>
      <c r="AB133" s="195">
        <v>23</v>
      </c>
      <c r="AC133" s="195">
        <v>31</v>
      </c>
      <c r="AD133" s="195">
        <v>20</v>
      </c>
      <c r="AE133" s="195">
        <v>19</v>
      </c>
      <c r="AF133" s="195">
        <v>39</v>
      </c>
      <c r="AG133" s="195">
        <v>37</v>
      </c>
      <c r="AH133" s="195">
        <v>24</v>
      </c>
      <c r="AI133" s="195">
        <v>30</v>
      </c>
      <c r="AJ133" s="195">
        <v>17</v>
      </c>
      <c r="AK133" s="195">
        <v>25</v>
      </c>
      <c r="AL133" s="195">
        <v>30</v>
      </c>
      <c r="AM133" s="195">
        <v>24</v>
      </c>
      <c r="AN133" s="195">
        <v>32</v>
      </c>
      <c r="AO133" s="195">
        <v>27</v>
      </c>
      <c r="AP133" s="195">
        <v>33</v>
      </c>
      <c r="AQ133" s="195">
        <v>24</v>
      </c>
      <c r="AR133" s="195">
        <v>23</v>
      </c>
      <c r="AS133" s="195">
        <v>23</v>
      </c>
      <c r="AT133" s="195">
        <v>23</v>
      </c>
      <c r="AU133" s="195">
        <v>23</v>
      </c>
      <c r="AV133" s="195">
        <v>20</v>
      </c>
      <c r="AW133" s="195">
        <v>25</v>
      </c>
      <c r="AX133" s="195">
        <v>24</v>
      </c>
      <c r="AY133" s="195">
        <v>19</v>
      </c>
      <c r="AZ133" s="195">
        <v>21</v>
      </c>
      <c r="BA133" s="195">
        <v>14</v>
      </c>
      <c r="BB133" s="195">
        <v>27</v>
      </c>
      <c r="BC133" s="195">
        <v>24</v>
      </c>
      <c r="BD133" s="195">
        <v>25</v>
      </c>
      <c r="BE133" s="195">
        <v>13</v>
      </c>
      <c r="BF133" s="195">
        <v>19</v>
      </c>
      <c r="BG133" s="195">
        <v>13</v>
      </c>
      <c r="BH133" s="195">
        <v>17</v>
      </c>
      <c r="BI133" s="195">
        <v>11</v>
      </c>
      <c r="BJ133" s="195">
        <v>16</v>
      </c>
      <c r="BK133" s="195">
        <v>4</v>
      </c>
      <c r="BL133" s="195">
        <v>12</v>
      </c>
      <c r="BM133" s="195">
        <v>9</v>
      </c>
      <c r="BN133" s="195">
        <v>7</v>
      </c>
      <c r="BO133" s="195">
        <v>14</v>
      </c>
      <c r="BP133" s="195">
        <v>11</v>
      </c>
      <c r="BQ133" s="195">
        <v>11</v>
      </c>
      <c r="BR133" s="195">
        <v>8</v>
      </c>
      <c r="BS133" s="195">
        <v>11</v>
      </c>
      <c r="BT133" s="195">
        <v>10</v>
      </c>
      <c r="BU133" s="195">
        <v>16</v>
      </c>
      <c r="BV133" s="195">
        <v>10</v>
      </c>
      <c r="BW133" s="195">
        <v>9</v>
      </c>
      <c r="BX133" s="195">
        <v>16</v>
      </c>
      <c r="BY133" s="195">
        <v>7</v>
      </c>
      <c r="BZ133" s="195">
        <v>9</v>
      </c>
      <c r="CA133" s="195">
        <v>4</v>
      </c>
      <c r="CB133" s="195">
        <v>2</v>
      </c>
      <c r="CC133" s="195">
        <v>4</v>
      </c>
      <c r="CD133" s="195">
        <v>6</v>
      </c>
      <c r="CE133" s="195">
        <v>6</v>
      </c>
      <c r="CF133" s="195">
        <v>4</v>
      </c>
      <c r="CG133" s="195">
        <v>2</v>
      </c>
      <c r="CH133" s="195">
        <v>3</v>
      </c>
      <c r="CI133" s="195">
        <v>5</v>
      </c>
      <c r="CJ133" s="195">
        <v>2</v>
      </c>
      <c r="CK133" s="195">
        <v>2</v>
      </c>
      <c r="CL133" s="195">
        <v>1</v>
      </c>
      <c r="CM133" s="195">
        <v>1</v>
      </c>
      <c r="CN133" s="195">
        <v>3</v>
      </c>
      <c r="CO133" s="195">
        <v>1</v>
      </c>
      <c r="CP133" s="195">
        <v>0</v>
      </c>
      <c r="CQ133" s="195">
        <v>2</v>
      </c>
      <c r="CR133" s="195">
        <v>2</v>
      </c>
      <c r="CS133" s="195">
        <v>0</v>
      </c>
      <c r="CT133" s="195">
        <v>0</v>
      </c>
      <c r="CU133" s="195">
        <v>0</v>
      </c>
      <c r="CV133" s="195">
        <v>0</v>
      </c>
      <c r="CW133" s="195">
        <v>0</v>
      </c>
      <c r="CX133" s="195">
        <v>0</v>
      </c>
      <c r="CY133" s="195">
        <v>0</v>
      </c>
      <c r="CZ133" s="195">
        <v>0</v>
      </c>
      <c r="DA133" s="195">
        <v>0</v>
      </c>
      <c r="DB133" s="195">
        <v>0</v>
      </c>
    </row>
    <row r="134" spans="1:106" ht="21" customHeight="1">
      <c r="A134" s="183" t="s">
        <v>577</v>
      </c>
      <c r="B134" s="190">
        <v>8</v>
      </c>
      <c r="C134" s="194">
        <v>12</v>
      </c>
      <c r="D134" s="194">
        <v>3</v>
      </c>
      <c r="E134" s="194">
        <v>5</v>
      </c>
      <c r="F134" s="194">
        <v>6</v>
      </c>
      <c r="G134" s="194">
        <v>8</v>
      </c>
      <c r="H134" s="194">
        <v>2</v>
      </c>
      <c r="I134" s="194">
        <v>5</v>
      </c>
      <c r="J134" s="194">
        <v>5</v>
      </c>
      <c r="K134" s="194">
        <v>2</v>
      </c>
      <c r="L134" s="194">
        <v>3</v>
      </c>
      <c r="M134" s="194">
        <v>7</v>
      </c>
      <c r="N134" s="194">
        <v>5</v>
      </c>
      <c r="O134" s="194">
        <v>7</v>
      </c>
      <c r="P134" s="194">
        <v>6</v>
      </c>
      <c r="Q134" s="194">
        <v>6</v>
      </c>
      <c r="R134" s="194">
        <v>11</v>
      </c>
      <c r="S134" s="194">
        <v>4</v>
      </c>
      <c r="T134" s="194">
        <v>8</v>
      </c>
      <c r="U134" s="194">
        <v>11</v>
      </c>
      <c r="V134" s="194">
        <v>19</v>
      </c>
      <c r="W134" s="194">
        <v>22</v>
      </c>
      <c r="X134" s="194">
        <v>21</v>
      </c>
      <c r="Y134" s="194">
        <v>39</v>
      </c>
      <c r="Z134" s="194">
        <v>30</v>
      </c>
      <c r="AA134" s="194">
        <v>32</v>
      </c>
      <c r="AB134" s="194">
        <v>30</v>
      </c>
      <c r="AC134" s="194">
        <v>50</v>
      </c>
      <c r="AD134" s="194">
        <v>41</v>
      </c>
      <c r="AE134" s="194">
        <v>33</v>
      </c>
      <c r="AF134" s="194">
        <v>35</v>
      </c>
      <c r="AG134" s="194">
        <v>38</v>
      </c>
      <c r="AH134" s="194">
        <v>31</v>
      </c>
      <c r="AI134" s="194">
        <v>33</v>
      </c>
      <c r="AJ134" s="194">
        <v>24</v>
      </c>
      <c r="AK134" s="194">
        <v>24</v>
      </c>
      <c r="AL134" s="194">
        <v>20</v>
      </c>
      <c r="AM134" s="194">
        <v>30</v>
      </c>
      <c r="AN134" s="194">
        <v>36</v>
      </c>
      <c r="AO134" s="194">
        <v>21</v>
      </c>
      <c r="AP134" s="194">
        <v>32</v>
      </c>
      <c r="AQ134" s="194">
        <v>32</v>
      </c>
      <c r="AR134" s="194">
        <v>28</v>
      </c>
      <c r="AS134" s="194">
        <v>26</v>
      </c>
      <c r="AT134" s="194">
        <v>22</v>
      </c>
      <c r="AU134" s="194">
        <v>15</v>
      </c>
      <c r="AV134" s="194">
        <v>29</v>
      </c>
      <c r="AW134" s="194">
        <v>25</v>
      </c>
      <c r="AX134" s="194">
        <v>31</v>
      </c>
      <c r="AY134" s="194">
        <v>27</v>
      </c>
      <c r="AZ134" s="194">
        <v>34</v>
      </c>
      <c r="BA134" s="194">
        <v>18</v>
      </c>
      <c r="BB134" s="194">
        <v>34</v>
      </c>
      <c r="BC134" s="194">
        <v>40</v>
      </c>
      <c r="BD134" s="194">
        <v>28</v>
      </c>
      <c r="BE134" s="194">
        <v>19</v>
      </c>
      <c r="BF134" s="194">
        <v>29</v>
      </c>
      <c r="BG134" s="194">
        <v>26</v>
      </c>
      <c r="BH134" s="194">
        <v>24</v>
      </c>
      <c r="BI134" s="194">
        <v>17</v>
      </c>
      <c r="BJ134" s="194">
        <v>16</v>
      </c>
      <c r="BK134" s="194">
        <v>30</v>
      </c>
      <c r="BL134" s="194">
        <v>27</v>
      </c>
      <c r="BM134" s="194">
        <v>13</v>
      </c>
      <c r="BN134" s="194">
        <v>16</v>
      </c>
      <c r="BO134" s="194">
        <v>23</v>
      </c>
      <c r="BP134" s="194">
        <v>21</v>
      </c>
      <c r="BQ134" s="194">
        <v>16</v>
      </c>
      <c r="BR134" s="194">
        <v>17</v>
      </c>
      <c r="BS134" s="194">
        <v>18</v>
      </c>
      <c r="BT134" s="194">
        <v>23</v>
      </c>
      <c r="BU134" s="194">
        <v>23</v>
      </c>
      <c r="BV134" s="194">
        <v>27</v>
      </c>
      <c r="BW134" s="194">
        <v>23</v>
      </c>
      <c r="BX134" s="194">
        <v>20</v>
      </c>
      <c r="BY134" s="194">
        <v>8</v>
      </c>
      <c r="BZ134" s="194">
        <v>20</v>
      </c>
      <c r="CA134" s="194">
        <v>13</v>
      </c>
      <c r="CB134" s="194">
        <v>14</v>
      </c>
      <c r="CC134" s="194">
        <v>18</v>
      </c>
      <c r="CD134" s="194">
        <v>11</v>
      </c>
      <c r="CE134" s="194">
        <v>10</v>
      </c>
      <c r="CF134" s="194">
        <v>11</v>
      </c>
      <c r="CG134" s="194">
        <v>10</v>
      </c>
      <c r="CH134" s="194">
        <v>4</v>
      </c>
      <c r="CI134" s="194">
        <v>12</v>
      </c>
      <c r="CJ134" s="194">
        <v>10</v>
      </c>
      <c r="CK134" s="194">
        <v>6</v>
      </c>
      <c r="CL134" s="194">
        <v>7</v>
      </c>
      <c r="CM134" s="194">
        <v>5</v>
      </c>
      <c r="CN134" s="194">
        <v>8</v>
      </c>
      <c r="CO134" s="194">
        <v>2</v>
      </c>
      <c r="CP134" s="194">
        <v>4</v>
      </c>
      <c r="CQ134" s="194">
        <v>2</v>
      </c>
      <c r="CR134" s="194">
        <v>2</v>
      </c>
      <c r="CS134" s="194">
        <v>1</v>
      </c>
      <c r="CT134" s="194">
        <v>0</v>
      </c>
      <c r="CU134" s="194">
        <v>1</v>
      </c>
      <c r="CV134" s="194">
        <v>1</v>
      </c>
      <c r="CW134" s="194">
        <v>0</v>
      </c>
      <c r="CX134" s="194">
        <v>0</v>
      </c>
      <c r="CY134" s="194">
        <v>0</v>
      </c>
      <c r="CZ134" s="194">
        <v>0</v>
      </c>
      <c r="DA134" s="194">
        <v>0</v>
      </c>
      <c r="DB134" s="194">
        <v>0</v>
      </c>
    </row>
    <row r="135" spans="1:106" ht="21" customHeight="1">
      <c r="A135" s="187" t="s">
        <v>1070</v>
      </c>
      <c r="B135" s="190">
        <v>12</v>
      </c>
      <c r="C135" s="194">
        <v>13</v>
      </c>
      <c r="D135" s="194">
        <v>9</v>
      </c>
      <c r="E135" s="194">
        <v>10</v>
      </c>
      <c r="F135" s="194">
        <v>10</v>
      </c>
      <c r="G135" s="194">
        <v>15</v>
      </c>
      <c r="H135" s="194">
        <v>11</v>
      </c>
      <c r="I135" s="194">
        <v>14</v>
      </c>
      <c r="J135" s="194">
        <v>13</v>
      </c>
      <c r="K135" s="194">
        <v>13</v>
      </c>
      <c r="L135" s="194">
        <v>15</v>
      </c>
      <c r="M135" s="194">
        <v>9</v>
      </c>
      <c r="N135" s="194">
        <v>14</v>
      </c>
      <c r="O135" s="194">
        <v>10</v>
      </c>
      <c r="P135" s="194">
        <v>16</v>
      </c>
      <c r="Q135" s="194">
        <v>5</v>
      </c>
      <c r="R135" s="194">
        <v>9</v>
      </c>
      <c r="S135" s="194">
        <v>14</v>
      </c>
      <c r="T135" s="194">
        <v>11</v>
      </c>
      <c r="U135" s="194">
        <v>11</v>
      </c>
      <c r="V135" s="194">
        <v>16</v>
      </c>
      <c r="W135" s="194">
        <v>25</v>
      </c>
      <c r="X135" s="194">
        <v>26</v>
      </c>
      <c r="Y135" s="194">
        <v>24</v>
      </c>
      <c r="Z135" s="194">
        <v>27</v>
      </c>
      <c r="AA135" s="194">
        <v>30</v>
      </c>
      <c r="AB135" s="194">
        <v>31</v>
      </c>
      <c r="AC135" s="194">
        <v>29</v>
      </c>
      <c r="AD135" s="194">
        <v>31</v>
      </c>
      <c r="AE135" s="194">
        <v>32</v>
      </c>
      <c r="AF135" s="194">
        <v>24</v>
      </c>
      <c r="AG135" s="194">
        <v>40</v>
      </c>
      <c r="AH135" s="194">
        <v>38</v>
      </c>
      <c r="AI135" s="194">
        <v>24</v>
      </c>
      <c r="AJ135" s="194">
        <v>21</v>
      </c>
      <c r="AK135" s="194">
        <v>38</v>
      </c>
      <c r="AL135" s="194">
        <v>39</v>
      </c>
      <c r="AM135" s="194">
        <v>34</v>
      </c>
      <c r="AN135" s="194">
        <v>37</v>
      </c>
      <c r="AO135" s="194">
        <v>32</v>
      </c>
      <c r="AP135" s="194">
        <v>25</v>
      </c>
      <c r="AQ135" s="194">
        <v>22</v>
      </c>
      <c r="AR135" s="194">
        <v>30</v>
      </c>
      <c r="AS135" s="194">
        <v>33</v>
      </c>
      <c r="AT135" s="194">
        <v>29</v>
      </c>
      <c r="AU135" s="194">
        <v>25</v>
      </c>
      <c r="AV135" s="194">
        <v>22</v>
      </c>
      <c r="AW135" s="194">
        <v>29</v>
      </c>
      <c r="AX135" s="194">
        <v>31</v>
      </c>
      <c r="AY135" s="194">
        <v>36</v>
      </c>
      <c r="AZ135" s="194">
        <v>35</v>
      </c>
      <c r="BA135" s="194">
        <v>35</v>
      </c>
      <c r="BB135" s="194">
        <v>23</v>
      </c>
      <c r="BC135" s="194">
        <v>17</v>
      </c>
      <c r="BD135" s="194">
        <v>33</v>
      </c>
      <c r="BE135" s="194">
        <v>18</v>
      </c>
      <c r="BF135" s="194">
        <v>19</v>
      </c>
      <c r="BG135" s="194">
        <v>28</v>
      </c>
      <c r="BH135" s="194">
        <v>27</v>
      </c>
      <c r="BI135" s="194">
        <v>19</v>
      </c>
      <c r="BJ135" s="194">
        <v>21</v>
      </c>
      <c r="BK135" s="194">
        <v>16</v>
      </c>
      <c r="BL135" s="194">
        <v>19</v>
      </c>
      <c r="BM135" s="194">
        <v>19</v>
      </c>
      <c r="BN135" s="194">
        <v>13</v>
      </c>
      <c r="BO135" s="194">
        <v>14</v>
      </c>
      <c r="BP135" s="194">
        <v>23</v>
      </c>
      <c r="BQ135" s="194">
        <v>15</v>
      </c>
      <c r="BR135" s="194">
        <v>12</v>
      </c>
      <c r="BS135" s="194">
        <v>13</v>
      </c>
      <c r="BT135" s="194">
        <v>25</v>
      </c>
      <c r="BU135" s="194">
        <v>24</v>
      </c>
      <c r="BV135" s="194">
        <v>26</v>
      </c>
      <c r="BW135" s="194">
        <v>28</v>
      </c>
      <c r="BX135" s="194">
        <v>23</v>
      </c>
      <c r="BY135" s="194">
        <v>12</v>
      </c>
      <c r="BZ135" s="194">
        <v>15</v>
      </c>
      <c r="CA135" s="194">
        <v>18</v>
      </c>
      <c r="CB135" s="194">
        <v>18</v>
      </c>
      <c r="CC135" s="194">
        <v>9</v>
      </c>
      <c r="CD135" s="194">
        <v>10</v>
      </c>
      <c r="CE135" s="194">
        <v>11</v>
      </c>
      <c r="CF135" s="194">
        <v>6</v>
      </c>
      <c r="CG135" s="194">
        <v>3</v>
      </c>
      <c r="CH135" s="194">
        <v>5</v>
      </c>
      <c r="CI135" s="194">
        <v>1</v>
      </c>
      <c r="CJ135" s="194">
        <v>3</v>
      </c>
      <c r="CK135" s="194">
        <v>5</v>
      </c>
      <c r="CL135" s="194">
        <v>5</v>
      </c>
      <c r="CM135" s="194">
        <v>3</v>
      </c>
      <c r="CN135" s="194">
        <v>4</v>
      </c>
      <c r="CO135" s="194">
        <v>3</v>
      </c>
      <c r="CP135" s="194">
        <v>5</v>
      </c>
      <c r="CQ135" s="194">
        <v>0</v>
      </c>
      <c r="CR135" s="194">
        <v>2</v>
      </c>
      <c r="CS135" s="194">
        <v>0</v>
      </c>
      <c r="CT135" s="194">
        <v>2</v>
      </c>
      <c r="CU135" s="194">
        <v>2</v>
      </c>
      <c r="CV135" s="194">
        <v>0</v>
      </c>
      <c r="CW135" s="194">
        <v>0</v>
      </c>
      <c r="CX135" s="194">
        <v>0</v>
      </c>
      <c r="CY135" s="194">
        <v>0</v>
      </c>
      <c r="CZ135" s="194">
        <v>0</v>
      </c>
      <c r="DA135" s="194">
        <v>0</v>
      </c>
      <c r="DB135" s="194">
        <v>0</v>
      </c>
    </row>
    <row r="136" spans="1:106" ht="21" customHeight="1">
      <c r="A136" s="183" t="s">
        <v>1068</v>
      </c>
      <c r="B136" s="190">
        <v>5</v>
      </c>
      <c r="C136" s="194">
        <v>8</v>
      </c>
      <c r="D136" s="194">
        <v>5</v>
      </c>
      <c r="E136" s="194">
        <v>11</v>
      </c>
      <c r="F136" s="194">
        <v>7</v>
      </c>
      <c r="G136" s="194">
        <v>10</v>
      </c>
      <c r="H136" s="194">
        <v>6</v>
      </c>
      <c r="I136" s="194">
        <v>8</v>
      </c>
      <c r="J136" s="194">
        <v>4</v>
      </c>
      <c r="K136" s="194">
        <v>4</v>
      </c>
      <c r="L136" s="194">
        <v>13</v>
      </c>
      <c r="M136" s="194">
        <v>14</v>
      </c>
      <c r="N136" s="194">
        <v>9</v>
      </c>
      <c r="O136" s="194">
        <v>7</v>
      </c>
      <c r="P136" s="194">
        <v>6</v>
      </c>
      <c r="Q136" s="194">
        <v>8</v>
      </c>
      <c r="R136" s="194">
        <v>8</v>
      </c>
      <c r="S136" s="194">
        <v>9</v>
      </c>
      <c r="T136" s="194">
        <v>9</v>
      </c>
      <c r="U136" s="194">
        <v>7</v>
      </c>
      <c r="V136" s="194">
        <v>14</v>
      </c>
      <c r="W136" s="194">
        <v>20</v>
      </c>
      <c r="X136" s="194">
        <v>14</v>
      </c>
      <c r="Y136" s="194">
        <v>36</v>
      </c>
      <c r="Z136" s="194">
        <v>38</v>
      </c>
      <c r="AA136" s="194">
        <v>29</v>
      </c>
      <c r="AB136" s="194">
        <v>21</v>
      </c>
      <c r="AC136" s="194">
        <v>26</v>
      </c>
      <c r="AD136" s="194">
        <v>36</v>
      </c>
      <c r="AE136" s="194">
        <v>36</v>
      </c>
      <c r="AF136" s="194">
        <v>26</v>
      </c>
      <c r="AG136" s="194">
        <v>31</v>
      </c>
      <c r="AH136" s="194">
        <v>37</v>
      </c>
      <c r="AI136" s="194">
        <v>29</v>
      </c>
      <c r="AJ136" s="194">
        <v>22</v>
      </c>
      <c r="AK136" s="194">
        <v>25</v>
      </c>
      <c r="AL136" s="194">
        <v>23</v>
      </c>
      <c r="AM136" s="194">
        <v>22</v>
      </c>
      <c r="AN136" s="194">
        <v>29</v>
      </c>
      <c r="AO136" s="194">
        <v>32</v>
      </c>
      <c r="AP136" s="194">
        <v>25</v>
      </c>
      <c r="AQ136" s="194">
        <v>24</v>
      </c>
      <c r="AR136" s="194">
        <v>27</v>
      </c>
      <c r="AS136" s="194">
        <v>32</v>
      </c>
      <c r="AT136" s="194">
        <v>28</v>
      </c>
      <c r="AU136" s="194">
        <v>29</v>
      </c>
      <c r="AV136" s="194">
        <v>22</v>
      </c>
      <c r="AW136" s="194">
        <v>37</v>
      </c>
      <c r="AX136" s="194">
        <v>19</v>
      </c>
      <c r="AY136" s="194">
        <v>24</v>
      </c>
      <c r="AZ136" s="194">
        <v>33</v>
      </c>
      <c r="BA136" s="194">
        <v>26</v>
      </c>
      <c r="BB136" s="194">
        <v>23</v>
      </c>
      <c r="BC136" s="194">
        <v>24</v>
      </c>
      <c r="BD136" s="194">
        <v>26</v>
      </c>
      <c r="BE136" s="194">
        <v>20</v>
      </c>
      <c r="BF136" s="194">
        <v>21</v>
      </c>
      <c r="BG136" s="194">
        <v>19</v>
      </c>
      <c r="BH136" s="194">
        <v>18</v>
      </c>
      <c r="BI136" s="194">
        <v>11</v>
      </c>
      <c r="BJ136" s="194">
        <v>21</v>
      </c>
      <c r="BK136" s="194">
        <v>18</v>
      </c>
      <c r="BL136" s="194">
        <v>23</v>
      </c>
      <c r="BM136" s="194">
        <v>21</v>
      </c>
      <c r="BN136" s="194">
        <v>14</v>
      </c>
      <c r="BO136" s="194">
        <v>17</v>
      </c>
      <c r="BP136" s="194">
        <v>12</v>
      </c>
      <c r="BQ136" s="194">
        <v>11</v>
      </c>
      <c r="BR136" s="194">
        <v>15</v>
      </c>
      <c r="BS136" s="194">
        <v>17</v>
      </c>
      <c r="BT136" s="194">
        <v>23</v>
      </c>
      <c r="BU136" s="194">
        <v>13</v>
      </c>
      <c r="BV136" s="194">
        <v>20</v>
      </c>
      <c r="BW136" s="194">
        <v>15</v>
      </c>
      <c r="BX136" s="194">
        <v>22</v>
      </c>
      <c r="BY136" s="194">
        <v>21</v>
      </c>
      <c r="BZ136" s="194">
        <v>7</v>
      </c>
      <c r="CA136" s="194">
        <v>14</v>
      </c>
      <c r="CB136" s="194">
        <v>16</v>
      </c>
      <c r="CC136" s="194">
        <v>11</v>
      </c>
      <c r="CD136" s="194">
        <v>12</v>
      </c>
      <c r="CE136" s="194">
        <v>5</v>
      </c>
      <c r="CF136" s="194">
        <v>6</v>
      </c>
      <c r="CG136" s="194">
        <v>6</v>
      </c>
      <c r="CH136" s="194">
        <v>7</v>
      </c>
      <c r="CI136" s="194">
        <v>7</v>
      </c>
      <c r="CJ136" s="194">
        <v>7</v>
      </c>
      <c r="CK136" s="194">
        <v>8</v>
      </c>
      <c r="CL136" s="194">
        <v>6</v>
      </c>
      <c r="CM136" s="194">
        <v>2</v>
      </c>
      <c r="CN136" s="194">
        <v>6</v>
      </c>
      <c r="CO136" s="194">
        <v>2</v>
      </c>
      <c r="CP136" s="194">
        <v>1</v>
      </c>
      <c r="CQ136" s="194">
        <v>1</v>
      </c>
      <c r="CR136" s="194">
        <v>0</v>
      </c>
      <c r="CS136" s="194">
        <v>2</v>
      </c>
      <c r="CT136" s="194">
        <v>0</v>
      </c>
      <c r="CU136" s="194">
        <v>0</v>
      </c>
      <c r="CV136" s="194">
        <v>0</v>
      </c>
      <c r="CW136" s="194">
        <v>0</v>
      </c>
      <c r="CX136" s="194">
        <v>0</v>
      </c>
      <c r="CY136" s="194">
        <v>0</v>
      </c>
      <c r="CZ136" s="194">
        <v>0</v>
      </c>
      <c r="DA136" s="194">
        <v>0</v>
      </c>
      <c r="DB136" s="194">
        <v>0</v>
      </c>
    </row>
    <row r="137" spans="1:106" ht="21" customHeight="1">
      <c r="A137" s="184" t="s">
        <v>1062</v>
      </c>
      <c r="B137" s="191">
        <v>8</v>
      </c>
      <c r="C137" s="195">
        <v>10</v>
      </c>
      <c r="D137" s="195">
        <v>6</v>
      </c>
      <c r="E137" s="195">
        <v>10</v>
      </c>
      <c r="F137" s="195">
        <v>6</v>
      </c>
      <c r="G137" s="195">
        <v>8</v>
      </c>
      <c r="H137" s="195">
        <v>9</v>
      </c>
      <c r="I137" s="195">
        <v>10</v>
      </c>
      <c r="J137" s="195">
        <v>14</v>
      </c>
      <c r="K137" s="195">
        <v>8</v>
      </c>
      <c r="L137" s="195">
        <v>16</v>
      </c>
      <c r="M137" s="195">
        <v>10</v>
      </c>
      <c r="N137" s="195">
        <v>8</v>
      </c>
      <c r="O137" s="195">
        <v>15</v>
      </c>
      <c r="P137" s="195">
        <v>14</v>
      </c>
      <c r="Q137" s="195">
        <v>6</v>
      </c>
      <c r="R137" s="195">
        <v>9</v>
      </c>
      <c r="S137" s="195">
        <v>12</v>
      </c>
      <c r="T137" s="195">
        <v>5</v>
      </c>
      <c r="U137" s="195">
        <v>13</v>
      </c>
      <c r="V137" s="195">
        <v>21</v>
      </c>
      <c r="W137" s="195">
        <v>20</v>
      </c>
      <c r="X137" s="195">
        <v>21</v>
      </c>
      <c r="Y137" s="195">
        <v>32</v>
      </c>
      <c r="Z137" s="195">
        <v>39</v>
      </c>
      <c r="AA137" s="195">
        <v>36</v>
      </c>
      <c r="AB137" s="195">
        <v>28</v>
      </c>
      <c r="AC137" s="195">
        <v>30</v>
      </c>
      <c r="AD137" s="195">
        <v>23</v>
      </c>
      <c r="AE137" s="195">
        <v>25</v>
      </c>
      <c r="AF137" s="195">
        <v>30</v>
      </c>
      <c r="AG137" s="195">
        <v>26</v>
      </c>
      <c r="AH137" s="195">
        <v>41</v>
      </c>
      <c r="AI137" s="195">
        <v>19</v>
      </c>
      <c r="AJ137" s="195">
        <v>32</v>
      </c>
      <c r="AK137" s="195">
        <v>29</v>
      </c>
      <c r="AL137" s="195">
        <v>22</v>
      </c>
      <c r="AM137" s="195">
        <v>21</v>
      </c>
      <c r="AN137" s="195">
        <v>24</v>
      </c>
      <c r="AO137" s="195">
        <v>34</v>
      </c>
      <c r="AP137" s="195">
        <v>28</v>
      </c>
      <c r="AQ137" s="195">
        <v>27</v>
      </c>
      <c r="AR137" s="195">
        <v>35</v>
      </c>
      <c r="AS137" s="195">
        <v>25</v>
      </c>
      <c r="AT137" s="195">
        <v>39</v>
      </c>
      <c r="AU137" s="195">
        <v>33</v>
      </c>
      <c r="AV137" s="195">
        <v>22</v>
      </c>
      <c r="AW137" s="195">
        <v>39</v>
      </c>
      <c r="AX137" s="195">
        <v>22</v>
      </c>
      <c r="AY137" s="195">
        <v>21</v>
      </c>
      <c r="AZ137" s="195">
        <v>22</v>
      </c>
      <c r="BA137" s="195">
        <v>28</v>
      </c>
      <c r="BB137" s="195">
        <v>30</v>
      </c>
      <c r="BC137" s="195">
        <v>22</v>
      </c>
      <c r="BD137" s="195">
        <v>15</v>
      </c>
      <c r="BE137" s="195">
        <v>16</v>
      </c>
      <c r="BF137" s="195">
        <v>14</v>
      </c>
      <c r="BG137" s="195">
        <v>18</v>
      </c>
      <c r="BH137" s="195">
        <v>22</v>
      </c>
      <c r="BI137" s="195">
        <v>27</v>
      </c>
      <c r="BJ137" s="195">
        <v>17</v>
      </c>
      <c r="BK137" s="195">
        <v>22</v>
      </c>
      <c r="BL137" s="195">
        <v>14</v>
      </c>
      <c r="BM137" s="195">
        <v>25</v>
      </c>
      <c r="BN137" s="195">
        <v>17</v>
      </c>
      <c r="BO137" s="195">
        <v>19</v>
      </c>
      <c r="BP137" s="195">
        <v>17</v>
      </c>
      <c r="BQ137" s="195">
        <v>21</v>
      </c>
      <c r="BR137" s="195">
        <v>8</v>
      </c>
      <c r="BS137" s="195">
        <v>16</v>
      </c>
      <c r="BT137" s="195">
        <v>26</v>
      </c>
      <c r="BU137" s="195">
        <v>25</v>
      </c>
      <c r="BV137" s="195">
        <v>21</v>
      </c>
      <c r="BW137" s="195">
        <v>38</v>
      </c>
      <c r="BX137" s="195">
        <v>15</v>
      </c>
      <c r="BY137" s="195">
        <v>9</v>
      </c>
      <c r="BZ137" s="195">
        <v>15</v>
      </c>
      <c r="CA137" s="195">
        <v>17</v>
      </c>
      <c r="CB137" s="195">
        <v>10</v>
      </c>
      <c r="CC137" s="195">
        <v>10</v>
      </c>
      <c r="CD137" s="195">
        <v>15</v>
      </c>
      <c r="CE137" s="195">
        <v>9</v>
      </c>
      <c r="CF137" s="195">
        <v>10</v>
      </c>
      <c r="CG137" s="195">
        <v>9</v>
      </c>
      <c r="CH137" s="195">
        <v>8</v>
      </c>
      <c r="CI137" s="195">
        <v>6</v>
      </c>
      <c r="CJ137" s="195">
        <v>12</v>
      </c>
      <c r="CK137" s="195">
        <v>5</v>
      </c>
      <c r="CL137" s="195">
        <v>7</v>
      </c>
      <c r="CM137" s="195">
        <v>4</v>
      </c>
      <c r="CN137" s="195">
        <v>7</v>
      </c>
      <c r="CO137" s="195">
        <v>3</v>
      </c>
      <c r="CP137" s="195">
        <v>0</v>
      </c>
      <c r="CQ137" s="195">
        <v>3</v>
      </c>
      <c r="CR137" s="195">
        <v>0</v>
      </c>
      <c r="CS137" s="195">
        <v>1</v>
      </c>
      <c r="CT137" s="195">
        <v>0</v>
      </c>
      <c r="CU137" s="195">
        <v>1</v>
      </c>
      <c r="CV137" s="195">
        <v>0</v>
      </c>
      <c r="CW137" s="195">
        <v>0</v>
      </c>
      <c r="CX137" s="195">
        <v>0</v>
      </c>
      <c r="CY137" s="195">
        <v>0</v>
      </c>
      <c r="CZ137" s="195">
        <v>0</v>
      </c>
      <c r="DA137" s="195">
        <v>0</v>
      </c>
      <c r="DB137" s="195">
        <v>0</v>
      </c>
    </row>
    <row r="138" spans="1:106" ht="21" customHeight="1">
      <c r="A138" s="183" t="s">
        <v>1059</v>
      </c>
      <c r="B138" s="190">
        <v>15</v>
      </c>
      <c r="C138" s="194">
        <v>13</v>
      </c>
      <c r="D138" s="194">
        <v>7</v>
      </c>
      <c r="E138" s="194">
        <v>7</v>
      </c>
      <c r="F138" s="194">
        <v>5</v>
      </c>
      <c r="G138" s="194">
        <v>6</v>
      </c>
      <c r="H138" s="194">
        <v>9</v>
      </c>
      <c r="I138" s="194">
        <v>11</v>
      </c>
      <c r="J138" s="194">
        <v>7</v>
      </c>
      <c r="K138" s="194">
        <v>4</v>
      </c>
      <c r="L138" s="194">
        <v>9</v>
      </c>
      <c r="M138" s="194">
        <v>10</v>
      </c>
      <c r="N138" s="194">
        <v>10</v>
      </c>
      <c r="O138" s="194">
        <v>4</v>
      </c>
      <c r="P138" s="194">
        <v>6</v>
      </c>
      <c r="Q138" s="194">
        <v>13</v>
      </c>
      <c r="R138" s="194">
        <v>2</v>
      </c>
      <c r="S138" s="194">
        <v>6</v>
      </c>
      <c r="T138" s="194">
        <v>10</v>
      </c>
      <c r="U138" s="194">
        <v>9</v>
      </c>
      <c r="V138" s="194">
        <v>17</v>
      </c>
      <c r="W138" s="194">
        <v>14</v>
      </c>
      <c r="X138" s="194">
        <v>21</v>
      </c>
      <c r="Y138" s="194">
        <v>20</v>
      </c>
      <c r="Z138" s="194">
        <v>27</v>
      </c>
      <c r="AA138" s="194">
        <v>22</v>
      </c>
      <c r="AB138" s="194">
        <v>28</v>
      </c>
      <c r="AC138" s="194">
        <v>29</v>
      </c>
      <c r="AD138" s="194">
        <v>21</v>
      </c>
      <c r="AE138" s="194">
        <v>24</v>
      </c>
      <c r="AF138" s="194">
        <v>22</v>
      </c>
      <c r="AG138" s="194">
        <v>26</v>
      </c>
      <c r="AH138" s="194">
        <v>20</v>
      </c>
      <c r="AI138" s="194">
        <v>20</v>
      </c>
      <c r="AJ138" s="194">
        <v>23</v>
      </c>
      <c r="AK138" s="194">
        <v>24</v>
      </c>
      <c r="AL138" s="194">
        <v>31</v>
      </c>
      <c r="AM138" s="194">
        <v>37</v>
      </c>
      <c r="AN138" s="194">
        <v>28</v>
      </c>
      <c r="AO138" s="194">
        <v>25</v>
      </c>
      <c r="AP138" s="194">
        <v>27</v>
      </c>
      <c r="AQ138" s="194">
        <v>34</v>
      </c>
      <c r="AR138" s="194">
        <v>26</v>
      </c>
      <c r="AS138" s="194">
        <v>26</v>
      </c>
      <c r="AT138" s="194">
        <v>32</v>
      </c>
      <c r="AU138" s="194">
        <v>28</v>
      </c>
      <c r="AV138" s="194">
        <v>30</v>
      </c>
      <c r="AW138" s="194">
        <v>18</v>
      </c>
      <c r="AX138" s="194">
        <v>31</v>
      </c>
      <c r="AY138" s="194">
        <v>28</v>
      </c>
      <c r="AZ138" s="194">
        <v>28</v>
      </c>
      <c r="BA138" s="194">
        <v>20</v>
      </c>
      <c r="BB138" s="194">
        <v>28</v>
      </c>
      <c r="BC138" s="194">
        <v>28</v>
      </c>
      <c r="BD138" s="194">
        <v>32</v>
      </c>
      <c r="BE138" s="194">
        <v>26</v>
      </c>
      <c r="BF138" s="194">
        <v>25</v>
      </c>
      <c r="BG138" s="194">
        <v>20</v>
      </c>
      <c r="BH138" s="194">
        <v>23</v>
      </c>
      <c r="BI138" s="194">
        <v>27</v>
      </c>
      <c r="BJ138" s="194">
        <v>21</v>
      </c>
      <c r="BK138" s="194">
        <v>18</v>
      </c>
      <c r="BL138" s="194">
        <v>20</v>
      </c>
      <c r="BM138" s="194">
        <v>23</v>
      </c>
      <c r="BN138" s="194">
        <v>19</v>
      </c>
      <c r="BO138" s="194">
        <v>14</v>
      </c>
      <c r="BP138" s="194">
        <v>21</v>
      </c>
      <c r="BQ138" s="194">
        <v>13</v>
      </c>
      <c r="BR138" s="194">
        <v>20</v>
      </c>
      <c r="BS138" s="194">
        <v>16</v>
      </c>
      <c r="BT138" s="194">
        <v>25</v>
      </c>
      <c r="BU138" s="194">
        <v>24</v>
      </c>
      <c r="BV138" s="194">
        <v>27</v>
      </c>
      <c r="BW138" s="194">
        <v>28</v>
      </c>
      <c r="BX138" s="194">
        <v>28</v>
      </c>
      <c r="BY138" s="194">
        <v>17</v>
      </c>
      <c r="BZ138" s="194">
        <v>13</v>
      </c>
      <c r="CA138" s="194">
        <v>12</v>
      </c>
      <c r="CB138" s="194">
        <v>12</v>
      </c>
      <c r="CC138" s="194">
        <v>14</v>
      </c>
      <c r="CD138" s="194">
        <v>10</v>
      </c>
      <c r="CE138" s="194">
        <v>8</v>
      </c>
      <c r="CF138" s="194">
        <v>7</v>
      </c>
      <c r="CG138" s="194">
        <v>7</v>
      </c>
      <c r="CH138" s="194">
        <v>11</v>
      </c>
      <c r="CI138" s="194">
        <v>10</v>
      </c>
      <c r="CJ138" s="194">
        <v>13</v>
      </c>
      <c r="CK138" s="194">
        <v>3</v>
      </c>
      <c r="CL138" s="194">
        <v>5</v>
      </c>
      <c r="CM138" s="194">
        <v>4</v>
      </c>
      <c r="CN138" s="194">
        <v>1</v>
      </c>
      <c r="CO138" s="194">
        <v>1</v>
      </c>
      <c r="CP138" s="194">
        <v>3</v>
      </c>
      <c r="CQ138" s="194">
        <v>2</v>
      </c>
      <c r="CR138" s="194">
        <v>1</v>
      </c>
      <c r="CS138" s="194">
        <v>1</v>
      </c>
      <c r="CT138" s="194">
        <v>3</v>
      </c>
      <c r="CU138" s="194">
        <v>1</v>
      </c>
      <c r="CV138" s="194">
        <v>0</v>
      </c>
      <c r="CW138" s="194">
        <v>0</v>
      </c>
      <c r="CX138" s="194">
        <v>0</v>
      </c>
      <c r="CY138" s="194">
        <v>1</v>
      </c>
      <c r="CZ138" s="194">
        <v>0</v>
      </c>
      <c r="DA138" s="194">
        <v>0</v>
      </c>
      <c r="DB138" s="194">
        <v>0</v>
      </c>
    </row>
    <row r="139" spans="1:106" ht="21" customHeight="1">
      <c r="A139" s="184" t="s">
        <v>938</v>
      </c>
      <c r="B139" s="191">
        <v>10</v>
      </c>
      <c r="C139" s="195">
        <v>13</v>
      </c>
      <c r="D139" s="195">
        <v>18</v>
      </c>
      <c r="E139" s="195">
        <v>10</v>
      </c>
      <c r="F139" s="195">
        <v>19</v>
      </c>
      <c r="G139" s="195">
        <v>19</v>
      </c>
      <c r="H139" s="195">
        <v>15</v>
      </c>
      <c r="I139" s="195">
        <v>6</v>
      </c>
      <c r="J139" s="195">
        <v>13</v>
      </c>
      <c r="K139" s="195">
        <v>7</v>
      </c>
      <c r="L139" s="195">
        <v>13</v>
      </c>
      <c r="M139" s="195">
        <v>3</v>
      </c>
      <c r="N139" s="195">
        <v>11</v>
      </c>
      <c r="O139" s="195">
        <v>6</v>
      </c>
      <c r="P139" s="195">
        <v>10</v>
      </c>
      <c r="Q139" s="195">
        <v>14</v>
      </c>
      <c r="R139" s="195">
        <v>10</v>
      </c>
      <c r="S139" s="195">
        <v>6</v>
      </c>
      <c r="T139" s="195">
        <v>9</v>
      </c>
      <c r="U139" s="195">
        <v>14</v>
      </c>
      <c r="V139" s="195">
        <v>20</v>
      </c>
      <c r="W139" s="195">
        <v>21</v>
      </c>
      <c r="X139" s="195">
        <v>15</v>
      </c>
      <c r="Y139" s="195">
        <v>32</v>
      </c>
      <c r="Z139" s="195">
        <v>25</v>
      </c>
      <c r="AA139" s="195">
        <v>24</v>
      </c>
      <c r="AB139" s="195">
        <v>28</v>
      </c>
      <c r="AC139" s="195">
        <v>35</v>
      </c>
      <c r="AD139" s="195">
        <v>22</v>
      </c>
      <c r="AE139" s="195">
        <v>31</v>
      </c>
      <c r="AF139" s="195">
        <v>21</v>
      </c>
      <c r="AG139" s="195">
        <v>20</v>
      </c>
      <c r="AH139" s="195">
        <v>25</v>
      </c>
      <c r="AI139" s="195">
        <v>30</v>
      </c>
      <c r="AJ139" s="195">
        <v>32</v>
      </c>
      <c r="AK139" s="195">
        <v>30</v>
      </c>
      <c r="AL139" s="195">
        <v>25</v>
      </c>
      <c r="AM139" s="195">
        <v>30</v>
      </c>
      <c r="AN139" s="195">
        <v>32</v>
      </c>
      <c r="AO139" s="195">
        <v>36</v>
      </c>
      <c r="AP139" s="195">
        <v>34</v>
      </c>
      <c r="AQ139" s="195">
        <v>30</v>
      </c>
      <c r="AR139" s="195">
        <v>35</v>
      </c>
      <c r="AS139" s="195">
        <v>20</v>
      </c>
      <c r="AT139" s="195">
        <v>25</v>
      </c>
      <c r="AU139" s="195">
        <v>27</v>
      </c>
      <c r="AV139" s="195">
        <v>24</v>
      </c>
      <c r="AW139" s="195">
        <v>29</v>
      </c>
      <c r="AX139" s="195">
        <v>23</v>
      </c>
      <c r="AY139" s="195">
        <v>38</v>
      </c>
      <c r="AZ139" s="195">
        <v>30</v>
      </c>
      <c r="BA139" s="195">
        <v>35</v>
      </c>
      <c r="BB139" s="195">
        <v>32</v>
      </c>
      <c r="BC139" s="195">
        <v>29</v>
      </c>
      <c r="BD139" s="195">
        <v>19</v>
      </c>
      <c r="BE139" s="195">
        <v>22</v>
      </c>
      <c r="BF139" s="195">
        <v>30</v>
      </c>
      <c r="BG139" s="195">
        <v>19</v>
      </c>
      <c r="BH139" s="195">
        <v>20</v>
      </c>
      <c r="BI139" s="195">
        <v>20</v>
      </c>
      <c r="BJ139" s="195">
        <v>26</v>
      </c>
      <c r="BK139" s="195">
        <v>15</v>
      </c>
      <c r="BL139" s="195">
        <v>16</v>
      </c>
      <c r="BM139" s="195">
        <v>17</v>
      </c>
      <c r="BN139" s="195">
        <v>17</v>
      </c>
      <c r="BO139" s="195">
        <v>19</v>
      </c>
      <c r="BP139" s="195">
        <v>17</v>
      </c>
      <c r="BQ139" s="195">
        <v>13</v>
      </c>
      <c r="BR139" s="195">
        <v>15</v>
      </c>
      <c r="BS139" s="195">
        <v>23</v>
      </c>
      <c r="BT139" s="195">
        <v>13</v>
      </c>
      <c r="BU139" s="195">
        <v>27</v>
      </c>
      <c r="BV139" s="195">
        <v>12</v>
      </c>
      <c r="BW139" s="195">
        <v>14</v>
      </c>
      <c r="BX139" s="195">
        <v>18</v>
      </c>
      <c r="BY139" s="195">
        <v>14</v>
      </c>
      <c r="BZ139" s="195">
        <v>8</v>
      </c>
      <c r="CA139" s="195">
        <v>13</v>
      </c>
      <c r="CB139" s="195">
        <v>11</v>
      </c>
      <c r="CC139" s="195">
        <v>11</v>
      </c>
      <c r="CD139" s="195">
        <v>8</v>
      </c>
      <c r="CE139" s="195">
        <v>12</v>
      </c>
      <c r="CF139" s="195">
        <v>6</v>
      </c>
      <c r="CG139" s="195">
        <v>7</v>
      </c>
      <c r="CH139" s="195">
        <v>6</v>
      </c>
      <c r="CI139" s="195">
        <v>5</v>
      </c>
      <c r="CJ139" s="195">
        <v>6</v>
      </c>
      <c r="CK139" s="195">
        <v>2</v>
      </c>
      <c r="CL139" s="195">
        <v>6</v>
      </c>
      <c r="CM139" s="195">
        <v>4</v>
      </c>
      <c r="CN139" s="195">
        <v>5</v>
      </c>
      <c r="CO139" s="195">
        <v>8</v>
      </c>
      <c r="CP139" s="195">
        <v>3</v>
      </c>
      <c r="CQ139" s="195">
        <v>0</v>
      </c>
      <c r="CR139" s="195">
        <v>0</v>
      </c>
      <c r="CS139" s="195">
        <v>1</v>
      </c>
      <c r="CT139" s="195">
        <v>0</v>
      </c>
      <c r="CU139" s="195">
        <v>0</v>
      </c>
      <c r="CV139" s="195">
        <v>1</v>
      </c>
      <c r="CW139" s="195">
        <v>2</v>
      </c>
      <c r="CX139" s="195">
        <v>0</v>
      </c>
      <c r="CY139" s="195">
        <v>0</v>
      </c>
      <c r="CZ139" s="195">
        <v>0</v>
      </c>
      <c r="DA139" s="195">
        <v>1</v>
      </c>
      <c r="DB139" s="195">
        <v>0</v>
      </c>
    </row>
    <row r="140" spans="1:106" ht="21" customHeight="1">
      <c r="A140" s="187" t="s">
        <v>1052</v>
      </c>
      <c r="B140" s="190">
        <v>13</v>
      </c>
      <c r="C140" s="194">
        <v>12</v>
      </c>
      <c r="D140" s="194">
        <v>9</v>
      </c>
      <c r="E140" s="194">
        <v>9</v>
      </c>
      <c r="F140" s="194">
        <v>10</v>
      </c>
      <c r="G140" s="194">
        <v>19</v>
      </c>
      <c r="H140" s="194">
        <v>10</v>
      </c>
      <c r="I140" s="194">
        <v>8</v>
      </c>
      <c r="J140" s="194">
        <v>16</v>
      </c>
      <c r="K140" s="194">
        <v>15</v>
      </c>
      <c r="L140" s="194">
        <v>14</v>
      </c>
      <c r="M140" s="194">
        <v>12</v>
      </c>
      <c r="N140" s="194">
        <v>13</v>
      </c>
      <c r="O140" s="194">
        <v>10</v>
      </c>
      <c r="P140" s="194">
        <v>8</v>
      </c>
      <c r="Q140" s="194">
        <v>10</v>
      </c>
      <c r="R140" s="194">
        <v>13</v>
      </c>
      <c r="S140" s="194">
        <v>6</v>
      </c>
      <c r="T140" s="194">
        <v>15</v>
      </c>
      <c r="U140" s="194">
        <v>13</v>
      </c>
      <c r="V140" s="194">
        <v>15</v>
      </c>
      <c r="W140" s="194">
        <v>14</v>
      </c>
      <c r="X140" s="194">
        <v>10</v>
      </c>
      <c r="Y140" s="194">
        <v>26</v>
      </c>
      <c r="Z140" s="194">
        <v>27</v>
      </c>
      <c r="AA140" s="194">
        <v>19</v>
      </c>
      <c r="AB140" s="194">
        <v>26</v>
      </c>
      <c r="AC140" s="194">
        <v>21</v>
      </c>
      <c r="AD140" s="194">
        <v>26</v>
      </c>
      <c r="AE140" s="194">
        <v>15</v>
      </c>
      <c r="AF140" s="194">
        <v>21</v>
      </c>
      <c r="AG140" s="194">
        <v>28</v>
      </c>
      <c r="AH140" s="194">
        <v>22</v>
      </c>
      <c r="AI140" s="194">
        <v>23</v>
      </c>
      <c r="AJ140" s="194">
        <v>28</v>
      </c>
      <c r="AK140" s="194">
        <v>32</v>
      </c>
      <c r="AL140" s="194">
        <v>33</v>
      </c>
      <c r="AM140" s="194">
        <v>20</v>
      </c>
      <c r="AN140" s="194">
        <v>30</v>
      </c>
      <c r="AO140" s="194">
        <v>28</v>
      </c>
      <c r="AP140" s="194">
        <v>21</v>
      </c>
      <c r="AQ140" s="194">
        <v>25</v>
      </c>
      <c r="AR140" s="194">
        <v>27</v>
      </c>
      <c r="AS140" s="194">
        <v>23</v>
      </c>
      <c r="AT140" s="194">
        <v>23</v>
      </c>
      <c r="AU140" s="194">
        <v>27</v>
      </c>
      <c r="AV140" s="194">
        <v>28</v>
      </c>
      <c r="AW140" s="194">
        <v>28</v>
      </c>
      <c r="AX140" s="194">
        <v>28</v>
      </c>
      <c r="AY140" s="194">
        <v>25</v>
      </c>
      <c r="AZ140" s="194">
        <v>27</v>
      </c>
      <c r="BA140" s="194">
        <v>22</v>
      </c>
      <c r="BB140" s="194">
        <v>21</v>
      </c>
      <c r="BC140" s="194">
        <v>21</v>
      </c>
      <c r="BD140" s="194">
        <v>27</v>
      </c>
      <c r="BE140" s="194">
        <v>23</v>
      </c>
      <c r="BF140" s="194">
        <v>29</v>
      </c>
      <c r="BG140" s="194">
        <v>23</v>
      </c>
      <c r="BH140" s="194">
        <v>16</v>
      </c>
      <c r="BI140" s="194">
        <v>24</v>
      </c>
      <c r="BJ140" s="194">
        <v>24</v>
      </c>
      <c r="BK140" s="194">
        <v>19</v>
      </c>
      <c r="BL140" s="194">
        <v>22</v>
      </c>
      <c r="BM140" s="194">
        <v>18</v>
      </c>
      <c r="BN140" s="194">
        <v>15</v>
      </c>
      <c r="BO140" s="194">
        <v>14</v>
      </c>
      <c r="BP140" s="194">
        <v>10</v>
      </c>
      <c r="BQ140" s="194">
        <v>17</v>
      </c>
      <c r="BR140" s="194">
        <v>13</v>
      </c>
      <c r="BS140" s="194">
        <v>24</v>
      </c>
      <c r="BT140" s="194">
        <v>17</v>
      </c>
      <c r="BU140" s="194">
        <v>15</v>
      </c>
      <c r="BV140" s="194">
        <v>10</v>
      </c>
      <c r="BW140" s="194">
        <v>16</v>
      </c>
      <c r="BX140" s="194">
        <v>20</v>
      </c>
      <c r="BY140" s="194">
        <v>14</v>
      </c>
      <c r="BZ140" s="194">
        <v>14</v>
      </c>
      <c r="CA140" s="194">
        <v>13</v>
      </c>
      <c r="CB140" s="194">
        <v>14</v>
      </c>
      <c r="CC140" s="194">
        <v>20</v>
      </c>
      <c r="CD140" s="194">
        <v>14</v>
      </c>
      <c r="CE140" s="194">
        <v>6</v>
      </c>
      <c r="CF140" s="194">
        <v>4</v>
      </c>
      <c r="CG140" s="194">
        <v>11</v>
      </c>
      <c r="CH140" s="194">
        <v>10</v>
      </c>
      <c r="CI140" s="194">
        <v>11</v>
      </c>
      <c r="CJ140" s="194">
        <v>4</v>
      </c>
      <c r="CK140" s="194">
        <v>4</v>
      </c>
      <c r="CL140" s="194">
        <v>7</v>
      </c>
      <c r="CM140" s="194">
        <v>4</v>
      </c>
      <c r="CN140" s="194">
        <v>4</v>
      </c>
      <c r="CO140" s="194">
        <v>8</v>
      </c>
      <c r="CP140" s="194">
        <v>5</v>
      </c>
      <c r="CQ140" s="194">
        <v>1</v>
      </c>
      <c r="CR140" s="194">
        <v>4</v>
      </c>
      <c r="CS140" s="194">
        <v>5</v>
      </c>
      <c r="CT140" s="194">
        <v>1</v>
      </c>
      <c r="CU140" s="194">
        <v>0</v>
      </c>
      <c r="CV140" s="194">
        <v>2</v>
      </c>
      <c r="CW140" s="194">
        <v>1</v>
      </c>
      <c r="CX140" s="194">
        <v>0</v>
      </c>
      <c r="CY140" s="194">
        <v>1</v>
      </c>
      <c r="CZ140" s="194">
        <v>0</v>
      </c>
      <c r="DA140" s="194">
        <v>0</v>
      </c>
      <c r="DB140" s="194">
        <v>0</v>
      </c>
    </row>
    <row r="141" spans="1:106" ht="21" customHeight="1">
      <c r="A141" s="187" t="s">
        <v>1045</v>
      </c>
      <c r="B141" s="190">
        <v>7</v>
      </c>
      <c r="C141" s="194">
        <v>13</v>
      </c>
      <c r="D141" s="194">
        <v>8</v>
      </c>
      <c r="E141" s="194">
        <v>12</v>
      </c>
      <c r="F141" s="194">
        <v>17</v>
      </c>
      <c r="G141" s="194">
        <v>11</v>
      </c>
      <c r="H141" s="194">
        <v>10</v>
      </c>
      <c r="I141" s="194">
        <v>11</v>
      </c>
      <c r="J141" s="194">
        <v>17</v>
      </c>
      <c r="K141" s="194">
        <v>11</v>
      </c>
      <c r="L141" s="194">
        <v>14</v>
      </c>
      <c r="M141" s="194">
        <v>14</v>
      </c>
      <c r="N141" s="194">
        <v>14</v>
      </c>
      <c r="O141" s="194">
        <v>15</v>
      </c>
      <c r="P141" s="194">
        <v>11</v>
      </c>
      <c r="Q141" s="194">
        <v>11</v>
      </c>
      <c r="R141" s="194">
        <v>12</v>
      </c>
      <c r="S141" s="194">
        <v>13</v>
      </c>
      <c r="T141" s="194">
        <v>18</v>
      </c>
      <c r="U141" s="194">
        <v>11</v>
      </c>
      <c r="V141" s="194">
        <v>19</v>
      </c>
      <c r="W141" s="194">
        <v>20</v>
      </c>
      <c r="X141" s="194">
        <v>19</v>
      </c>
      <c r="Y141" s="194">
        <v>26</v>
      </c>
      <c r="Z141" s="194">
        <v>19</v>
      </c>
      <c r="AA141" s="194">
        <v>21</v>
      </c>
      <c r="AB141" s="194">
        <v>23</v>
      </c>
      <c r="AC141" s="194">
        <v>30</v>
      </c>
      <c r="AD141" s="194">
        <v>31</v>
      </c>
      <c r="AE141" s="194">
        <v>26</v>
      </c>
      <c r="AF141" s="194">
        <v>28</v>
      </c>
      <c r="AG141" s="194">
        <v>32</v>
      </c>
      <c r="AH141" s="194">
        <v>28</v>
      </c>
      <c r="AI141" s="194">
        <v>28</v>
      </c>
      <c r="AJ141" s="194">
        <v>28</v>
      </c>
      <c r="AK141" s="194">
        <v>27</v>
      </c>
      <c r="AL141" s="194">
        <v>29</v>
      </c>
      <c r="AM141" s="194">
        <v>34</v>
      </c>
      <c r="AN141" s="194">
        <v>25</v>
      </c>
      <c r="AO141" s="194">
        <v>20</v>
      </c>
      <c r="AP141" s="194">
        <v>27</v>
      </c>
      <c r="AQ141" s="194">
        <v>32</v>
      </c>
      <c r="AR141" s="194">
        <v>19</v>
      </c>
      <c r="AS141" s="194">
        <v>26</v>
      </c>
      <c r="AT141" s="194">
        <v>30</v>
      </c>
      <c r="AU141" s="194">
        <v>25</v>
      </c>
      <c r="AV141" s="194">
        <v>25</v>
      </c>
      <c r="AW141" s="194">
        <v>34</v>
      </c>
      <c r="AX141" s="194">
        <v>41</v>
      </c>
      <c r="AY141" s="194">
        <v>24</v>
      </c>
      <c r="AZ141" s="194">
        <v>32</v>
      </c>
      <c r="BA141" s="194">
        <v>37</v>
      </c>
      <c r="BB141" s="194">
        <v>45</v>
      </c>
      <c r="BC141" s="194">
        <v>27</v>
      </c>
      <c r="BD141" s="194">
        <v>25</v>
      </c>
      <c r="BE141" s="194">
        <v>31</v>
      </c>
      <c r="BF141" s="194">
        <v>31</v>
      </c>
      <c r="BG141" s="194">
        <v>24</v>
      </c>
      <c r="BH141" s="194">
        <v>16</v>
      </c>
      <c r="BI141" s="194">
        <v>22</v>
      </c>
      <c r="BJ141" s="194">
        <v>19</v>
      </c>
      <c r="BK141" s="194">
        <v>13</v>
      </c>
      <c r="BL141" s="194">
        <v>20</v>
      </c>
      <c r="BM141" s="194">
        <v>26</v>
      </c>
      <c r="BN141" s="194">
        <v>16</v>
      </c>
      <c r="BO141" s="194">
        <v>11</v>
      </c>
      <c r="BP141" s="194">
        <v>18</v>
      </c>
      <c r="BQ141" s="194">
        <v>19</v>
      </c>
      <c r="BR141" s="194">
        <v>18</v>
      </c>
      <c r="BS141" s="194">
        <v>16</v>
      </c>
      <c r="BT141" s="194">
        <v>20</v>
      </c>
      <c r="BU141" s="194">
        <v>10</v>
      </c>
      <c r="BV141" s="194">
        <v>22</v>
      </c>
      <c r="BW141" s="194">
        <v>20</v>
      </c>
      <c r="BX141" s="194">
        <v>29</v>
      </c>
      <c r="BY141" s="194">
        <v>4</v>
      </c>
      <c r="BZ141" s="194">
        <v>12</v>
      </c>
      <c r="CA141" s="194">
        <v>15</v>
      </c>
      <c r="CB141" s="194">
        <v>13</v>
      </c>
      <c r="CC141" s="194">
        <v>16</v>
      </c>
      <c r="CD141" s="194">
        <v>11</v>
      </c>
      <c r="CE141" s="194">
        <v>10</v>
      </c>
      <c r="CF141" s="194">
        <v>6</v>
      </c>
      <c r="CG141" s="194">
        <v>9</v>
      </c>
      <c r="CH141" s="194">
        <v>9</v>
      </c>
      <c r="CI141" s="194">
        <v>6</v>
      </c>
      <c r="CJ141" s="194">
        <v>3</v>
      </c>
      <c r="CK141" s="194">
        <v>8</v>
      </c>
      <c r="CL141" s="194">
        <v>6</v>
      </c>
      <c r="CM141" s="194">
        <v>6</v>
      </c>
      <c r="CN141" s="194">
        <v>2</v>
      </c>
      <c r="CO141" s="194">
        <v>1</v>
      </c>
      <c r="CP141" s="194">
        <v>5</v>
      </c>
      <c r="CQ141" s="194">
        <v>0</v>
      </c>
      <c r="CR141" s="194">
        <v>0</v>
      </c>
      <c r="CS141" s="194">
        <v>3</v>
      </c>
      <c r="CT141" s="194">
        <v>0</v>
      </c>
      <c r="CU141" s="194">
        <v>1</v>
      </c>
      <c r="CV141" s="194">
        <v>0</v>
      </c>
      <c r="CW141" s="194">
        <v>0</v>
      </c>
      <c r="CX141" s="194">
        <v>0</v>
      </c>
      <c r="CY141" s="194">
        <v>0</v>
      </c>
      <c r="CZ141" s="194">
        <v>0</v>
      </c>
      <c r="DA141" s="194">
        <v>0</v>
      </c>
      <c r="DB141" s="194">
        <v>0</v>
      </c>
    </row>
    <row r="142" spans="1:106" ht="21" customHeight="1">
      <c r="A142" s="184" t="s">
        <v>1041</v>
      </c>
      <c r="B142" s="191">
        <v>7</v>
      </c>
      <c r="C142" s="195">
        <v>10</v>
      </c>
      <c r="D142" s="195">
        <v>5</v>
      </c>
      <c r="E142" s="195">
        <v>5</v>
      </c>
      <c r="F142" s="195">
        <v>8</v>
      </c>
      <c r="G142" s="195">
        <v>8</v>
      </c>
      <c r="H142" s="195">
        <v>3</v>
      </c>
      <c r="I142" s="195">
        <v>5</v>
      </c>
      <c r="J142" s="195">
        <v>10</v>
      </c>
      <c r="K142" s="195">
        <v>8</v>
      </c>
      <c r="L142" s="195">
        <v>5</v>
      </c>
      <c r="M142" s="195">
        <v>11</v>
      </c>
      <c r="N142" s="195">
        <v>2</v>
      </c>
      <c r="O142" s="195">
        <v>3</v>
      </c>
      <c r="P142" s="195">
        <v>2</v>
      </c>
      <c r="Q142" s="195">
        <v>4</v>
      </c>
      <c r="R142" s="195">
        <v>4</v>
      </c>
      <c r="S142" s="195">
        <v>7</v>
      </c>
      <c r="T142" s="195">
        <v>6</v>
      </c>
      <c r="U142" s="195">
        <v>5</v>
      </c>
      <c r="V142" s="195">
        <v>8</v>
      </c>
      <c r="W142" s="195">
        <v>12</v>
      </c>
      <c r="X142" s="195">
        <v>10</v>
      </c>
      <c r="Y142" s="195">
        <v>11</v>
      </c>
      <c r="Z142" s="195">
        <v>20</v>
      </c>
      <c r="AA142" s="195">
        <v>22</v>
      </c>
      <c r="AB142" s="195">
        <v>19</v>
      </c>
      <c r="AC142" s="195">
        <v>20</v>
      </c>
      <c r="AD142" s="195">
        <v>20</v>
      </c>
      <c r="AE142" s="195">
        <v>20</v>
      </c>
      <c r="AF142" s="195">
        <v>24</v>
      </c>
      <c r="AG142" s="195">
        <v>14</v>
      </c>
      <c r="AH142" s="195">
        <v>15</v>
      </c>
      <c r="AI142" s="195">
        <v>18</v>
      </c>
      <c r="AJ142" s="195">
        <v>15</v>
      </c>
      <c r="AK142" s="195">
        <v>18</v>
      </c>
      <c r="AL142" s="195">
        <v>19</v>
      </c>
      <c r="AM142" s="195">
        <v>32</v>
      </c>
      <c r="AN142" s="195">
        <v>22</v>
      </c>
      <c r="AO142" s="195">
        <v>18</v>
      </c>
      <c r="AP142" s="195">
        <v>21</v>
      </c>
      <c r="AQ142" s="195">
        <v>16</v>
      </c>
      <c r="AR142" s="195">
        <v>14</v>
      </c>
      <c r="AS142" s="195">
        <v>27</v>
      </c>
      <c r="AT142" s="195">
        <v>17</v>
      </c>
      <c r="AU142" s="195">
        <v>23</v>
      </c>
      <c r="AV142" s="195">
        <v>22</v>
      </c>
      <c r="AW142" s="195">
        <v>16</v>
      </c>
      <c r="AX142" s="195">
        <v>18</v>
      </c>
      <c r="AY142" s="195">
        <v>23</v>
      </c>
      <c r="AZ142" s="195">
        <v>17</v>
      </c>
      <c r="BA142" s="195">
        <v>15</v>
      </c>
      <c r="BB142" s="195">
        <v>17</v>
      </c>
      <c r="BC142" s="195">
        <v>23</v>
      </c>
      <c r="BD142" s="195">
        <v>22</v>
      </c>
      <c r="BE142" s="195">
        <v>14</v>
      </c>
      <c r="BF142" s="195">
        <v>19</v>
      </c>
      <c r="BG142" s="195">
        <v>21</v>
      </c>
      <c r="BH142" s="195">
        <v>18</v>
      </c>
      <c r="BI142" s="195">
        <v>16</v>
      </c>
      <c r="BJ142" s="195">
        <v>15</v>
      </c>
      <c r="BK142" s="195">
        <v>13</v>
      </c>
      <c r="BL142" s="195">
        <v>18</v>
      </c>
      <c r="BM142" s="195">
        <v>12</v>
      </c>
      <c r="BN142" s="195">
        <v>6</v>
      </c>
      <c r="BO142" s="195">
        <v>5</v>
      </c>
      <c r="BP142" s="195">
        <v>6</v>
      </c>
      <c r="BQ142" s="195">
        <v>14</v>
      </c>
      <c r="BR142" s="195">
        <v>10</v>
      </c>
      <c r="BS142" s="195">
        <v>17</v>
      </c>
      <c r="BT142" s="195">
        <v>9</v>
      </c>
      <c r="BU142" s="195">
        <v>13</v>
      </c>
      <c r="BV142" s="195">
        <v>14</v>
      </c>
      <c r="BW142" s="195">
        <v>17</v>
      </c>
      <c r="BX142" s="195">
        <v>17</v>
      </c>
      <c r="BY142" s="195">
        <v>7</v>
      </c>
      <c r="BZ142" s="195">
        <v>9</v>
      </c>
      <c r="CA142" s="195">
        <v>11</v>
      </c>
      <c r="CB142" s="195">
        <v>13</v>
      </c>
      <c r="CC142" s="195">
        <v>4</v>
      </c>
      <c r="CD142" s="195">
        <v>9</v>
      </c>
      <c r="CE142" s="195">
        <v>8</v>
      </c>
      <c r="CF142" s="195">
        <v>8</v>
      </c>
      <c r="CG142" s="195">
        <v>7</v>
      </c>
      <c r="CH142" s="195">
        <v>6</v>
      </c>
      <c r="CI142" s="195">
        <v>5</v>
      </c>
      <c r="CJ142" s="195">
        <v>6</v>
      </c>
      <c r="CK142" s="195">
        <v>3</v>
      </c>
      <c r="CL142" s="195">
        <v>3</v>
      </c>
      <c r="CM142" s="195">
        <v>3</v>
      </c>
      <c r="CN142" s="195">
        <v>6</v>
      </c>
      <c r="CO142" s="195">
        <v>2</v>
      </c>
      <c r="CP142" s="195">
        <v>1</v>
      </c>
      <c r="CQ142" s="195">
        <v>3</v>
      </c>
      <c r="CR142" s="195">
        <v>0</v>
      </c>
      <c r="CS142" s="195">
        <v>0</v>
      </c>
      <c r="CT142" s="195">
        <v>0</v>
      </c>
      <c r="CU142" s="195">
        <v>0</v>
      </c>
      <c r="CV142" s="195">
        <v>0</v>
      </c>
      <c r="CW142" s="195">
        <v>0</v>
      </c>
      <c r="CX142" s="195">
        <v>0</v>
      </c>
      <c r="CY142" s="195">
        <v>0</v>
      </c>
      <c r="CZ142" s="195">
        <v>0</v>
      </c>
      <c r="DA142" s="195">
        <v>0</v>
      </c>
      <c r="DB142" s="195">
        <v>0</v>
      </c>
    </row>
    <row r="143" spans="1:106" ht="21" customHeight="1">
      <c r="A143" s="187" t="s">
        <v>540</v>
      </c>
      <c r="B143" s="190">
        <v>10</v>
      </c>
      <c r="C143" s="194">
        <v>11</v>
      </c>
      <c r="D143" s="194">
        <v>18</v>
      </c>
      <c r="E143" s="194">
        <v>13</v>
      </c>
      <c r="F143" s="194">
        <v>7</v>
      </c>
      <c r="G143" s="194">
        <v>13</v>
      </c>
      <c r="H143" s="194">
        <v>7</v>
      </c>
      <c r="I143" s="194">
        <v>8</v>
      </c>
      <c r="J143" s="194">
        <v>11</v>
      </c>
      <c r="K143" s="194">
        <v>15</v>
      </c>
      <c r="L143" s="194">
        <v>7</v>
      </c>
      <c r="M143" s="194">
        <v>14</v>
      </c>
      <c r="N143" s="194">
        <v>16</v>
      </c>
      <c r="O143" s="194">
        <v>12</v>
      </c>
      <c r="P143" s="194">
        <v>12</v>
      </c>
      <c r="Q143" s="194">
        <v>10</v>
      </c>
      <c r="R143" s="194">
        <v>7</v>
      </c>
      <c r="S143" s="194">
        <v>10</v>
      </c>
      <c r="T143" s="194">
        <v>7</v>
      </c>
      <c r="U143" s="194">
        <v>18</v>
      </c>
      <c r="V143" s="194">
        <v>12</v>
      </c>
      <c r="W143" s="194">
        <v>8</v>
      </c>
      <c r="X143" s="194">
        <v>19</v>
      </c>
      <c r="Y143" s="194">
        <v>16</v>
      </c>
      <c r="Z143" s="194">
        <v>21</v>
      </c>
      <c r="AA143" s="194">
        <v>24</v>
      </c>
      <c r="AB143" s="194">
        <v>17</v>
      </c>
      <c r="AC143" s="194">
        <v>29</v>
      </c>
      <c r="AD143" s="194">
        <v>27</v>
      </c>
      <c r="AE143" s="194">
        <v>31</v>
      </c>
      <c r="AF143" s="194">
        <v>23</v>
      </c>
      <c r="AG143" s="194">
        <v>19</v>
      </c>
      <c r="AH143" s="194">
        <v>30</v>
      </c>
      <c r="AI143" s="194">
        <v>30</v>
      </c>
      <c r="AJ143" s="194">
        <v>18</v>
      </c>
      <c r="AK143" s="194">
        <v>28</v>
      </c>
      <c r="AL143" s="194">
        <v>27</v>
      </c>
      <c r="AM143" s="194">
        <v>17</v>
      </c>
      <c r="AN143" s="194">
        <v>28</v>
      </c>
      <c r="AO143" s="194">
        <v>24</v>
      </c>
      <c r="AP143" s="194">
        <v>30</v>
      </c>
      <c r="AQ143" s="194">
        <v>35</v>
      </c>
      <c r="AR143" s="194">
        <v>25</v>
      </c>
      <c r="AS143" s="194">
        <v>27</v>
      </c>
      <c r="AT143" s="194">
        <v>18</v>
      </c>
      <c r="AU143" s="194">
        <v>32</v>
      </c>
      <c r="AV143" s="194">
        <v>24</v>
      </c>
      <c r="AW143" s="194">
        <v>24</v>
      </c>
      <c r="AX143" s="194">
        <v>24</v>
      </c>
      <c r="AY143" s="194">
        <v>35</v>
      </c>
      <c r="AZ143" s="194">
        <v>26</v>
      </c>
      <c r="BA143" s="194">
        <v>23</v>
      </c>
      <c r="BB143" s="194">
        <v>12</v>
      </c>
      <c r="BC143" s="194">
        <v>11</v>
      </c>
      <c r="BD143" s="194">
        <v>26</v>
      </c>
      <c r="BE143" s="194">
        <v>17</v>
      </c>
      <c r="BF143" s="194">
        <v>25</v>
      </c>
      <c r="BG143" s="194">
        <v>21</v>
      </c>
      <c r="BH143" s="194">
        <v>29</v>
      </c>
      <c r="BI143" s="194">
        <v>16</v>
      </c>
      <c r="BJ143" s="194">
        <v>18</v>
      </c>
      <c r="BK143" s="194">
        <v>27</v>
      </c>
      <c r="BL143" s="194">
        <v>19</v>
      </c>
      <c r="BM143" s="194">
        <v>18</v>
      </c>
      <c r="BN143" s="194">
        <v>13</v>
      </c>
      <c r="BO143" s="194">
        <v>15</v>
      </c>
      <c r="BP143" s="194">
        <v>17</v>
      </c>
      <c r="BQ143" s="194">
        <v>13</v>
      </c>
      <c r="BR143" s="194">
        <v>15</v>
      </c>
      <c r="BS143" s="194">
        <v>22</v>
      </c>
      <c r="BT143" s="194">
        <v>12</v>
      </c>
      <c r="BU143" s="194">
        <v>12</v>
      </c>
      <c r="BV143" s="194">
        <v>27</v>
      </c>
      <c r="BW143" s="194">
        <v>18</v>
      </c>
      <c r="BX143" s="194">
        <v>22</v>
      </c>
      <c r="BY143" s="194">
        <v>15</v>
      </c>
      <c r="BZ143" s="194">
        <v>14</v>
      </c>
      <c r="CA143" s="194">
        <v>27</v>
      </c>
      <c r="CB143" s="194">
        <v>13</v>
      </c>
      <c r="CC143" s="194">
        <v>17</v>
      </c>
      <c r="CD143" s="194">
        <v>13</v>
      </c>
      <c r="CE143" s="194">
        <v>10</v>
      </c>
      <c r="CF143" s="194">
        <v>12</v>
      </c>
      <c r="CG143" s="194">
        <v>7</v>
      </c>
      <c r="CH143" s="194">
        <v>7</v>
      </c>
      <c r="CI143" s="194">
        <v>5</v>
      </c>
      <c r="CJ143" s="194">
        <v>5</v>
      </c>
      <c r="CK143" s="194">
        <v>6</v>
      </c>
      <c r="CL143" s="194">
        <v>5</v>
      </c>
      <c r="CM143" s="194">
        <v>8</v>
      </c>
      <c r="CN143" s="194">
        <v>4</v>
      </c>
      <c r="CO143" s="194">
        <v>5</v>
      </c>
      <c r="CP143" s="194">
        <v>2</v>
      </c>
      <c r="CQ143" s="194">
        <v>2</v>
      </c>
      <c r="CR143" s="194">
        <v>3</v>
      </c>
      <c r="CS143" s="194">
        <v>1</v>
      </c>
      <c r="CT143" s="194">
        <v>1</v>
      </c>
      <c r="CU143" s="194">
        <v>1</v>
      </c>
      <c r="CV143" s="194">
        <v>1</v>
      </c>
      <c r="CW143" s="194">
        <v>0</v>
      </c>
      <c r="CX143" s="194">
        <v>1</v>
      </c>
      <c r="CY143" s="194">
        <v>0</v>
      </c>
      <c r="CZ143" s="194">
        <v>0</v>
      </c>
      <c r="DA143" s="194">
        <v>0</v>
      </c>
      <c r="DB143" s="194">
        <v>0</v>
      </c>
    </row>
    <row r="144" spans="1:106" ht="21" customHeight="1">
      <c r="A144" s="187" t="s">
        <v>1033</v>
      </c>
      <c r="B144" s="190">
        <v>4</v>
      </c>
      <c r="C144" s="194">
        <v>7</v>
      </c>
      <c r="D144" s="194">
        <v>7</v>
      </c>
      <c r="E144" s="194">
        <v>8</v>
      </c>
      <c r="F144" s="194">
        <v>9</v>
      </c>
      <c r="G144" s="194">
        <v>2</v>
      </c>
      <c r="H144" s="194">
        <v>9</v>
      </c>
      <c r="I144" s="194">
        <v>8</v>
      </c>
      <c r="J144" s="194">
        <v>7</v>
      </c>
      <c r="K144" s="194">
        <v>9</v>
      </c>
      <c r="L144" s="194">
        <v>12</v>
      </c>
      <c r="M144" s="194">
        <v>3</v>
      </c>
      <c r="N144" s="194">
        <v>6</v>
      </c>
      <c r="O144" s="194">
        <v>10</v>
      </c>
      <c r="P144" s="194">
        <v>6</v>
      </c>
      <c r="Q144" s="194">
        <v>6</v>
      </c>
      <c r="R144" s="194">
        <v>5</v>
      </c>
      <c r="S144" s="194">
        <v>2</v>
      </c>
      <c r="T144" s="194">
        <v>3</v>
      </c>
      <c r="U144" s="194">
        <v>7</v>
      </c>
      <c r="V144" s="194">
        <v>10</v>
      </c>
      <c r="W144" s="194">
        <v>11</v>
      </c>
      <c r="X144" s="194">
        <v>17</v>
      </c>
      <c r="Y144" s="194">
        <v>17</v>
      </c>
      <c r="Z144" s="194">
        <v>28</v>
      </c>
      <c r="AA144" s="194">
        <v>33</v>
      </c>
      <c r="AB144" s="194">
        <v>22</v>
      </c>
      <c r="AC144" s="194">
        <v>29</v>
      </c>
      <c r="AD144" s="194">
        <v>33</v>
      </c>
      <c r="AE144" s="194">
        <v>22</v>
      </c>
      <c r="AF144" s="194">
        <v>23</v>
      </c>
      <c r="AG144" s="194">
        <v>21</v>
      </c>
      <c r="AH144" s="194">
        <v>17</v>
      </c>
      <c r="AI144" s="194">
        <v>23</v>
      </c>
      <c r="AJ144" s="194">
        <v>19</v>
      </c>
      <c r="AK144" s="194">
        <v>22</v>
      </c>
      <c r="AL144" s="194">
        <v>19</v>
      </c>
      <c r="AM144" s="194">
        <v>20</v>
      </c>
      <c r="AN144" s="194">
        <v>21</v>
      </c>
      <c r="AO144" s="194">
        <v>20</v>
      </c>
      <c r="AP144" s="194">
        <v>21</v>
      </c>
      <c r="AQ144" s="194">
        <v>16</v>
      </c>
      <c r="AR144" s="194">
        <v>18</v>
      </c>
      <c r="AS144" s="194">
        <v>22</v>
      </c>
      <c r="AT144" s="194">
        <v>18</v>
      </c>
      <c r="AU144" s="194">
        <v>19</v>
      </c>
      <c r="AV144" s="194">
        <v>20</v>
      </c>
      <c r="AW144" s="194">
        <v>9</v>
      </c>
      <c r="AX144" s="194">
        <v>24</v>
      </c>
      <c r="AY144" s="194">
        <v>20</v>
      </c>
      <c r="AZ144" s="194">
        <v>17</v>
      </c>
      <c r="BA144" s="194">
        <v>13</v>
      </c>
      <c r="BB144" s="194">
        <v>21</v>
      </c>
      <c r="BC144" s="194">
        <v>22</v>
      </c>
      <c r="BD144" s="194">
        <v>15</v>
      </c>
      <c r="BE144" s="194">
        <v>8</v>
      </c>
      <c r="BF144" s="194">
        <v>11</v>
      </c>
      <c r="BG144" s="194">
        <v>21</v>
      </c>
      <c r="BH144" s="194">
        <v>22</v>
      </c>
      <c r="BI144" s="194">
        <v>15</v>
      </c>
      <c r="BJ144" s="194">
        <v>10</v>
      </c>
      <c r="BK144" s="194">
        <v>16</v>
      </c>
      <c r="BL144" s="194">
        <v>14</v>
      </c>
      <c r="BM144" s="194">
        <v>12</v>
      </c>
      <c r="BN144" s="194">
        <v>16</v>
      </c>
      <c r="BO144" s="194">
        <v>7</v>
      </c>
      <c r="BP144" s="194">
        <v>15</v>
      </c>
      <c r="BQ144" s="194">
        <v>5</v>
      </c>
      <c r="BR144" s="194">
        <v>7</v>
      </c>
      <c r="BS144" s="194">
        <v>20</v>
      </c>
      <c r="BT144" s="194">
        <v>20</v>
      </c>
      <c r="BU144" s="194">
        <v>12</v>
      </c>
      <c r="BV144" s="194">
        <v>15</v>
      </c>
      <c r="BW144" s="194">
        <v>17</v>
      </c>
      <c r="BX144" s="194">
        <v>16</v>
      </c>
      <c r="BY144" s="194">
        <v>10</v>
      </c>
      <c r="BZ144" s="194">
        <v>12</v>
      </c>
      <c r="CA144" s="194">
        <v>10</v>
      </c>
      <c r="CB144" s="194">
        <v>11</v>
      </c>
      <c r="CC144" s="194">
        <v>13</v>
      </c>
      <c r="CD144" s="194">
        <v>8</v>
      </c>
      <c r="CE144" s="194">
        <v>12</v>
      </c>
      <c r="CF144" s="194">
        <v>9</v>
      </c>
      <c r="CG144" s="194">
        <v>6</v>
      </c>
      <c r="CH144" s="194">
        <v>7</v>
      </c>
      <c r="CI144" s="194">
        <v>6</v>
      </c>
      <c r="CJ144" s="194">
        <v>9</v>
      </c>
      <c r="CK144" s="194">
        <v>4</v>
      </c>
      <c r="CL144" s="194">
        <v>12</v>
      </c>
      <c r="CM144" s="194">
        <v>3</v>
      </c>
      <c r="CN144" s="194">
        <v>7</v>
      </c>
      <c r="CO144" s="194">
        <v>0</v>
      </c>
      <c r="CP144" s="194">
        <v>1</v>
      </c>
      <c r="CQ144" s="194">
        <v>0</v>
      </c>
      <c r="CR144" s="194">
        <v>0</v>
      </c>
      <c r="CS144" s="194">
        <v>2</v>
      </c>
      <c r="CT144" s="194">
        <v>0</v>
      </c>
      <c r="CU144" s="194">
        <v>0</v>
      </c>
      <c r="CV144" s="194">
        <v>0</v>
      </c>
      <c r="CW144" s="194">
        <v>0</v>
      </c>
      <c r="CX144" s="194">
        <v>0</v>
      </c>
      <c r="CY144" s="194">
        <v>0</v>
      </c>
      <c r="CZ144" s="194">
        <v>0</v>
      </c>
      <c r="DA144" s="194">
        <v>0</v>
      </c>
      <c r="DB144" s="194">
        <v>0</v>
      </c>
    </row>
    <row r="145" spans="1:106" ht="21" customHeight="1">
      <c r="A145" s="187" t="s">
        <v>1031</v>
      </c>
      <c r="B145" s="190">
        <v>40</v>
      </c>
      <c r="C145" s="194">
        <v>49</v>
      </c>
      <c r="D145" s="194">
        <v>42</v>
      </c>
      <c r="E145" s="194">
        <v>44</v>
      </c>
      <c r="F145" s="194">
        <v>24</v>
      </c>
      <c r="G145" s="194">
        <v>31</v>
      </c>
      <c r="H145" s="194">
        <v>23</v>
      </c>
      <c r="I145" s="194">
        <v>14</v>
      </c>
      <c r="J145" s="194">
        <v>20</v>
      </c>
      <c r="K145" s="194">
        <v>16</v>
      </c>
      <c r="L145" s="194">
        <v>17</v>
      </c>
      <c r="M145" s="194">
        <v>7</v>
      </c>
      <c r="N145" s="194">
        <v>8</v>
      </c>
      <c r="O145" s="194">
        <v>8</v>
      </c>
      <c r="P145" s="194">
        <v>13</v>
      </c>
      <c r="Q145" s="194">
        <v>14</v>
      </c>
      <c r="R145" s="194">
        <v>10</v>
      </c>
      <c r="S145" s="194">
        <v>7</v>
      </c>
      <c r="T145" s="194">
        <v>8</v>
      </c>
      <c r="U145" s="194">
        <v>12</v>
      </c>
      <c r="V145" s="194">
        <v>4</v>
      </c>
      <c r="W145" s="194">
        <v>10</v>
      </c>
      <c r="X145" s="194">
        <v>10</v>
      </c>
      <c r="Y145" s="194">
        <v>7</v>
      </c>
      <c r="Z145" s="194">
        <v>12</v>
      </c>
      <c r="AA145" s="194">
        <v>20</v>
      </c>
      <c r="AB145" s="194">
        <v>22</v>
      </c>
      <c r="AC145" s="194">
        <v>17</v>
      </c>
      <c r="AD145" s="194">
        <v>23</v>
      </c>
      <c r="AE145" s="194">
        <v>23</v>
      </c>
      <c r="AF145" s="194">
        <v>32</v>
      </c>
      <c r="AG145" s="194">
        <v>38</v>
      </c>
      <c r="AH145" s="194">
        <v>39</v>
      </c>
      <c r="AI145" s="194">
        <v>36</v>
      </c>
      <c r="AJ145" s="194">
        <v>42</v>
      </c>
      <c r="AK145" s="194">
        <v>43</v>
      </c>
      <c r="AL145" s="194">
        <v>45</v>
      </c>
      <c r="AM145" s="194">
        <v>50</v>
      </c>
      <c r="AN145" s="194">
        <v>42</v>
      </c>
      <c r="AO145" s="194">
        <v>41</v>
      </c>
      <c r="AP145" s="194">
        <v>48</v>
      </c>
      <c r="AQ145" s="194">
        <v>37</v>
      </c>
      <c r="AR145" s="194">
        <v>48</v>
      </c>
      <c r="AS145" s="194">
        <v>28</v>
      </c>
      <c r="AT145" s="194">
        <v>27</v>
      </c>
      <c r="AU145" s="194">
        <v>32</v>
      </c>
      <c r="AV145" s="194">
        <v>25</v>
      </c>
      <c r="AW145" s="194">
        <v>21</v>
      </c>
      <c r="AX145" s="194">
        <v>21</v>
      </c>
      <c r="AY145" s="194">
        <v>20</v>
      </c>
      <c r="AZ145" s="194">
        <v>12</v>
      </c>
      <c r="BA145" s="194">
        <v>17</v>
      </c>
      <c r="BB145" s="194">
        <v>23</v>
      </c>
      <c r="BC145" s="194">
        <v>14</v>
      </c>
      <c r="BD145" s="194">
        <v>14</v>
      </c>
      <c r="BE145" s="194">
        <v>11</v>
      </c>
      <c r="BF145" s="194">
        <v>12</v>
      </c>
      <c r="BG145" s="194">
        <v>14</v>
      </c>
      <c r="BH145" s="194">
        <v>12</v>
      </c>
      <c r="BI145" s="194">
        <v>11</v>
      </c>
      <c r="BJ145" s="194">
        <v>19</v>
      </c>
      <c r="BK145" s="194">
        <v>8</v>
      </c>
      <c r="BL145" s="194">
        <v>8</v>
      </c>
      <c r="BM145" s="194">
        <v>11</v>
      </c>
      <c r="BN145" s="194">
        <v>6</v>
      </c>
      <c r="BO145" s="194">
        <v>8</v>
      </c>
      <c r="BP145" s="194">
        <v>6</v>
      </c>
      <c r="BQ145" s="194">
        <v>10</v>
      </c>
      <c r="BR145" s="194">
        <v>9</v>
      </c>
      <c r="BS145" s="194">
        <v>13</v>
      </c>
      <c r="BT145" s="194">
        <v>11</v>
      </c>
      <c r="BU145" s="194">
        <v>10</v>
      </c>
      <c r="BV145" s="194">
        <v>7</v>
      </c>
      <c r="BW145" s="194">
        <v>18</v>
      </c>
      <c r="BX145" s="194">
        <v>10</v>
      </c>
      <c r="BY145" s="194">
        <v>8</v>
      </c>
      <c r="BZ145" s="194">
        <v>11</v>
      </c>
      <c r="CA145" s="194">
        <v>10</v>
      </c>
      <c r="CB145" s="194">
        <v>7</v>
      </c>
      <c r="CC145" s="194">
        <v>5</v>
      </c>
      <c r="CD145" s="194">
        <v>11</v>
      </c>
      <c r="CE145" s="194">
        <v>12</v>
      </c>
      <c r="CF145" s="194">
        <v>6</v>
      </c>
      <c r="CG145" s="194">
        <v>9</v>
      </c>
      <c r="CH145" s="194">
        <v>3</v>
      </c>
      <c r="CI145" s="194">
        <v>6</v>
      </c>
      <c r="CJ145" s="194">
        <v>7</v>
      </c>
      <c r="CK145" s="194">
        <v>6</v>
      </c>
      <c r="CL145" s="194">
        <v>6</v>
      </c>
      <c r="CM145" s="194">
        <v>5</v>
      </c>
      <c r="CN145" s="194">
        <v>1</v>
      </c>
      <c r="CO145" s="194">
        <v>5</v>
      </c>
      <c r="CP145" s="194">
        <v>2</v>
      </c>
      <c r="CQ145" s="194">
        <v>0</v>
      </c>
      <c r="CR145" s="194">
        <v>2</v>
      </c>
      <c r="CS145" s="194">
        <v>2</v>
      </c>
      <c r="CT145" s="194">
        <v>1</v>
      </c>
      <c r="CU145" s="194">
        <v>0</v>
      </c>
      <c r="CV145" s="194">
        <v>0</v>
      </c>
      <c r="CW145" s="194">
        <v>0</v>
      </c>
      <c r="CX145" s="194">
        <v>0</v>
      </c>
      <c r="CY145" s="194">
        <v>0</v>
      </c>
      <c r="CZ145" s="194">
        <v>0</v>
      </c>
      <c r="DA145" s="194">
        <v>0</v>
      </c>
      <c r="DB145" s="194">
        <v>0</v>
      </c>
    </row>
    <row r="146" spans="1:106" ht="21" customHeight="1">
      <c r="A146" s="184" t="s">
        <v>168</v>
      </c>
      <c r="B146" s="191">
        <v>12</v>
      </c>
      <c r="C146" s="195">
        <v>9</v>
      </c>
      <c r="D146" s="195">
        <v>18</v>
      </c>
      <c r="E146" s="195">
        <v>20</v>
      </c>
      <c r="F146" s="195">
        <v>4</v>
      </c>
      <c r="G146" s="195">
        <v>16</v>
      </c>
      <c r="H146" s="195">
        <v>18</v>
      </c>
      <c r="I146" s="195">
        <v>13</v>
      </c>
      <c r="J146" s="195">
        <v>15</v>
      </c>
      <c r="K146" s="195">
        <v>18</v>
      </c>
      <c r="L146" s="195">
        <v>18</v>
      </c>
      <c r="M146" s="195">
        <v>12</v>
      </c>
      <c r="N146" s="195">
        <v>14</v>
      </c>
      <c r="O146" s="195">
        <v>22</v>
      </c>
      <c r="P146" s="195">
        <v>15</v>
      </c>
      <c r="Q146" s="195">
        <v>16</v>
      </c>
      <c r="R146" s="195">
        <v>10</v>
      </c>
      <c r="S146" s="195">
        <v>17</v>
      </c>
      <c r="T146" s="195">
        <v>9</v>
      </c>
      <c r="U146" s="195">
        <v>22</v>
      </c>
      <c r="V146" s="195">
        <v>29</v>
      </c>
      <c r="W146" s="195">
        <v>28</v>
      </c>
      <c r="X146" s="195">
        <v>47</v>
      </c>
      <c r="Y146" s="195">
        <v>45</v>
      </c>
      <c r="Z146" s="195">
        <v>34</v>
      </c>
      <c r="AA146" s="195">
        <v>37</v>
      </c>
      <c r="AB146" s="195">
        <v>39</v>
      </c>
      <c r="AC146" s="195">
        <v>41</v>
      </c>
      <c r="AD146" s="195">
        <v>42</v>
      </c>
      <c r="AE146" s="195">
        <v>37</v>
      </c>
      <c r="AF146" s="195">
        <v>32</v>
      </c>
      <c r="AG146" s="195">
        <v>27</v>
      </c>
      <c r="AH146" s="195">
        <v>42</v>
      </c>
      <c r="AI146" s="195">
        <v>36</v>
      </c>
      <c r="AJ146" s="195">
        <v>36</v>
      </c>
      <c r="AK146" s="195">
        <v>21</v>
      </c>
      <c r="AL146" s="195">
        <v>36</v>
      </c>
      <c r="AM146" s="195">
        <v>40</v>
      </c>
      <c r="AN146" s="195">
        <v>32</v>
      </c>
      <c r="AO146" s="195">
        <v>33</v>
      </c>
      <c r="AP146" s="195">
        <v>24</v>
      </c>
      <c r="AQ146" s="195">
        <v>39</v>
      </c>
      <c r="AR146" s="195">
        <v>33</v>
      </c>
      <c r="AS146" s="195">
        <v>38</v>
      </c>
      <c r="AT146" s="195">
        <v>40</v>
      </c>
      <c r="AU146" s="195">
        <v>32</v>
      </c>
      <c r="AV146" s="195">
        <v>37</v>
      </c>
      <c r="AW146" s="195">
        <v>34</v>
      </c>
      <c r="AX146" s="195">
        <v>45</v>
      </c>
      <c r="AY146" s="195">
        <v>27</v>
      </c>
      <c r="AZ146" s="195">
        <v>34</v>
      </c>
      <c r="BA146" s="195">
        <v>34</v>
      </c>
      <c r="BB146" s="195">
        <v>39</v>
      </c>
      <c r="BC146" s="195">
        <v>32</v>
      </c>
      <c r="BD146" s="195">
        <v>45</v>
      </c>
      <c r="BE146" s="195">
        <v>18</v>
      </c>
      <c r="BF146" s="195">
        <v>36</v>
      </c>
      <c r="BG146" s="195">
        <v>31</v>
      </c>
      <c r="BH146" s="195">
        <v>33</v>
      </c>
      <c r="BI146" s="195">
        <v>27</v>
      </c>
      <c r="BJ146" s="195">
        <v>17</v>
      </c>
      <c r="BK146" s="195">
        <v>15</v>
      </c>
      <c r="BL146" s="195">
        <v>24</v>
      </c>
      <c r="BM146" s="195">
        <v>25</v>
      </c>
      <c r="BN146" s="195">
        <v>16</v>
      </c>
      <c r="BO146" s="195">
        <v>23</v>
      </c>
      <c r="BP146" s="195">
        <v>26</v>
      </c>
      <c r="BQ146" s="195">
        <v>17</v>
      </c>
      <c r="BR146" s="195">
        <v>18</v>
      </c>
      <c r="BS146" s="195">
        <v>20</v>
      </c>
      <c r="BT146" s="195">
        <v>19</v>
      </c>
      <c r="BU146" s="195">
        <v>17</v>
      </c>
      <c r="BV146" s="195">
        <v>29</v>
      </c>
      <c r="BW146" s="195">
        <v>24</v>
      </c>
      <c r="BX146" s="195">
        <v>26</v>
      </c>
      <c r="BY146" s="195">
        <v>19</v>
      </c>
      <c r="BZ146" s="195">
        <v>14</v>
      </c>
      <c r="CA146" s="195">
        <v>20</v>
      </c>
      <c r="CB146" s="195">
        <v>13</v>
      </c>
      <c r="CC146" s="195">
        <v>15</v>
      </c>
      <c r="CD146" s="195">
        <v>27</v>
      </c>
      <c r="CE146" s="195">
        <v>10</v>
      </c>
      <c r="CF146" s="195">
        <v>9</v>
      </c>
      <c r="CG146" s="195">
        <v>12</v>
      </c>
      <c r="CH146" s="195">
        <v>10</v>
      </c>
      <c r="CI146" s="195">
        <v>12</v>
      </c>
      <c r="CJ146" s="195">
        <v>11</v>
      </c>
      <c r="CK146" s="195">
        <v>3</v>
      </c>
      <c r="CL146" s="195">
        <v>2</v>
      </c>
      <c r="CM146" s="195">
        <v>5</v>
      </c>
      <c r="CN146" s="195">
        <v>4</v>
      </c>
      <c r="CO146" s="195">
        <v>8</v>
      </c>
      <c r="CP146" s="195">
        <v>1</v>
      </c>
      <c r="CQ146" s="195">
        <v>1</v>
      </c>
      <c r="CR146" s="195">
        <v>1</v>
      </c>
      <c r="CS146" s="195">
        <v>1</v>
      </c>
      <c r="CT146" s="195">
        <v>0</v>
      </c>
      <c r="CU146" s="195">
        <v>0</v>
      </c>
      <c r="CV146" s="195">
        <v>2</v>
      </c>
      <c r="CW146" s="195">
        <v>1</v>
      </c>
      <c r="CX146" s="195">
        <v>0</v>
      </c>
      <c r="CY146" s="195">
        <v>0</v>
      </c>
      <c r="CZ146" s="195">
        <v>0</v>
      </c>
      <c r="DA146" s="195">
        <v>0</v>
      </c>
      <c r="DB146" s="195">
        <v>0</v>
      </c>
    </row>
    <row r="147" spans="1:106" ht="21" customHeight="1">
      <c r="A147" s="187" t="s">
        <v>1027</v>
      </c>
      <c r="B147" s="190">
        <v>4</v>
      </c>
      <c r="C147" s="194">
        <v>7</v>
      </c>
      <c r="D147" s="194">
        <v>7</v>
      </c>
      <c r="E147" s="194">
        <v>6</v>
      </c>
      <c r="F147" s="194">
        <v>8</v>
      </c>
      <c r="G147" s="194">
        <v>7</v>
      </c>
      <c r="H147" s="194">
        <v>7</v>
      </c>
      <c r="I147" s="194">
        <v>7</v>
      </c>
      <c r="J147" s="194">
        <v>6</v>
      </c>
      <c r="K147" s="194">
        <v>3</v>
      </c>
      <c r="L147" s="194">
        <v>12</v>
      </c>
      <c r="M147" s="194">
        <v>7</v>
      </c>
      <c r="N147" s="194">
        <v>7</v>
      </c>
      <c r="O147" s="194">
        <v>7</v>
      </c>
      <c r="P147" s="194">
        <v>12</v>
      </c>
      <c r="Q147" s="194">
        <v>10</v>
      </c>
      <c r="R147" s="194">
        <v>5</v>
      </c>
      <c r="S147" s="194">
        <v>6</v>
      </c>
      <c r="T147" s="194">
        <v>8</v>
      </c>
      <c r="U147" s="194">
        <v>16</v>
      </c>
      <c r="V147" s="194">
        <v>10</v>
      </c>
      <c r="W147" s="194">
        <v>15</v>
      </c>
      <c r="X147" s="194">
        <v>17</v>
      </c>
      <c r="Y147" s="194">
        <v>32</v>
      </c>
      <c r="Z147" s="194">
        <v>24</v>
      </c>
      <c r="AA147" s="194">
        <v>32</v>
      </c>
      <c r="AB147" s="194">
        <v>17</v>
      </c>
      <c r="AC147" s="194">
        <v>15</v>
      </c>
      <c r="AD147" s="194">
        <v>15</v>
      </c>
      <c r="AE147" s="194">
        <v>15</v>
      </c>
      <c r="AF147" s="194">
        <v>13</v>
      </c>
      <c r="AG147" s="194">
        <v>12</v>
      </c>
      <c r="AH147" s="194">
        <v>14</v>
      </c>
      <c r="AI147" s="194">
        <v>10</v>
      </c>
      <c r="AJ147" s="194">
        <v>18</v>
      </c>
      <c r="AK147" s="194">
        <v>19</v>
      </c>
      <c r="AL147" s="194">
        <v>9</v>
      </c>
      <c r="AM147" s="194">
        <v>15</v>
      </c>
      <c r="AN147" s="194">
        <v>9</v>
      </c>
      <c r="AO147" s="194">
        <v>14</v>
      </c>
      <c r="AP147" s="194">
        <v>8</v>
      </c>
      <c r="AQ147" s="194">
        <v>13</v>
      </c>
      <c r="AR147" s="194">
        <v>9</v>
      </c>
      <c r="AS147" s="194">
        <v>13</v>
      </c>
      <c r="AT147" s="194">
        <v>8</v>
      </c>
      <c r="AU147" s="194">
        <v>18</v>
      </c>
      <c r="AV147" s="194">
        <v>29</v>
      </c>
      <c r="AW147" s="194">
        <v>25</v>
      </c>
      <c r="AX147" s="194">
        <v>20</v>
      </c>
      <c r="AY147" s="194">
        <v>24</v>
      </c>
      <c r="AZ147" s="194">
        <v>24</v>
      </c>
      <c r="BA147" s="194">
        <v>11</v>
      </c>
      <c r="BB147" s="194">
        <v>16</v>
      </c>
      <c r="BC147" s="194">
        <v>20</v>
      </c>
      <c r="BD147" s="194">
        <v>14</v>
      </c>
      <c r="BE147" s="194">
        <v>9</v>
      </c>
      <c r="BF147" s="194">
        <v>18</v>
      </c>
      <c r="BG147" s="194">
        <v>17</v>
      </c>
      <c r="BH147" s="194">
        <v>8</v>
      </c>
      <c r="BI147" s="194">
        <v>15</v>
      </c>
      <c r="BJ147" s="194">
        <v>15</v>
      </c>
      <c r="BK147" s="194">
        <v>9</v>
      </c>
      <c r="BL147" s="194">
        <v>14</v>
      </c>
      <c r="BM147" s="194">
        <v>15</v>
      </c>
      <c r="BN147" s="194">
        <v>10</v>
      </c>
      <c r="BO147" s="194">
        <v>14</v>
      </c>
      <c r="BP147" s="194">
        <v>12</v>
      </c>
      <c r="BQ147" s="194">
        <v>11</v>
      </c>
      <c r="BR147" s="194">
        <v>13</v>
      </c>
      <c r="BS147" s="194">
        <v>7</v>
      </c>
      <c r="BT147" s="194">
        <v>7</v>
      </c>
      <c r="BU147" s="194">
        <v>6</v>
      </c>
      <c r="BV147" s="194">
        <v>7</v>
      </c>
      <c r="BW147" s="194">
        <v>10</v>
      </c>
      <c r="BX147" s="194">
        <v>6</v>
      </c>
      <c r="BY147" s="194">
        <v>3</v>
      </c>
      <c r="BZ147" s="194">
        <v>5</v>
      </c>
      <c r="CA147" s="194">
        <v>3</v>
      </c>
      <c r="CB147" s="194">
        <v>1</v>
      </c>
      <c r="CC147" s="194">
        <v>6</v>
      </c>
      <c r="CD147" s="194">
        <v>8</v>
      </c>
      <c r="CE147" s="194">
        <v>10</v>
      </c>
      <c r="CF147" s="194">
        <v>4</v>
      </c>
      <c r="CG147" s="194">
        <v>8</v>
      </c>
      <c r="CH147" s="194">
        <v>8</v>
      </c>
      <c r="CI147" s="194">
        <v>3</v>
      </c>
      <c r="CJ147" s="194">
        <v>1</v>
      </c>
      <c r="CK147" s="194">
        <v>2</v>
      </c>
      <c r="CL147" s="194">
        <v>3</v>
      </c>
      <c r="CM147" s="194">
        <v>1</v>
      </c>
      <c r="CN147" s="194">
        <v>1</v>
      </c>
      <c r="CO147" s="194">
        <v>2</v>
      </c>
      <c r="CP147" s="194">
        <v>0</v>
      </c>
      <c r="CQ147" s="194">
        <v>0</v>
      </c>
      <c r="CR147" s="194">
        <v>1</v>
      </c>
      <c r="CS147" s="194">
        <v>1</v>
      </c>
      <c r="CT147" s="194">
        <v>0</v>
      </c>
      <c r="CU147" s="194">
        <v>0</v>
      </c>
      <c r="CV147" s="194">
        <v>0</v>
      </c>
      <c r="CW147" s="194">
        <v>0</v>
      </c>
      <c r="CX147" s="194">
        <v>0</v>
      </c>
      <c r="CY147" s="194">
        <v>0</v>
      </c>
      <c r="CZ147" s="194">
        <v>0</v>
      </c>
      <c r="DA147" s="194">
        <v>0</v>
      </c>
      <c r="DB147" s="194">
        <v>0</v>
      </c>
    </row>
    <row r="148" spans="1:106" ht="21" customHeight="1">
      <c r="A148" s="184" t="s">
        <v>650</v>
      </c>
      <c r="B148" s="191">
        <v>7</v>
      </c>
      <c r="C148" s="195">
        <v>16</v>
      </c>
      <c r="D148" s="195">
        <v>7</v>
      </c>
      <c r="E148" s="195">
        <v>12</v>
      </c>
      <c r="F148" s="195">
        <v>10</v>
      </c>
      <c r="G148" s="195">
        <v>5</v>
      </c>
      <c r="H148" s="195">
        <v>15</v>
      </c>
      <c r="I148" s="195">
        <v>11</v>
      </c>
      <c r="J148" s="195">
        <v>11</v>
      </c>
      <c r="K148" s="195">
        <v>15</v>
      </c>
      <c r="L148" s="195">
        <v>13</v>
      </c>
      <c r="M148" s="195">
        <v>4</v>
      </c>
      <c r="N148" s="195">
        <v>10</v>
      </c>
      <c r="O148" s="195">
        <v>13</v>
      </c>
      <c r="P148" s="195">
        <v>12</v>
      </c>
      <c r="Q148" s="195">
        <v>8</v>
      </c>
      <c r="R148" s="195">
        <v>4</v>
      </c>
      <c r="S148" s="195">
        <v>13</v>
      </c>
      <c r="T148" s="195">
        <v>9</v>
      </c>
      <c r="U148" s="195">
        <v>20</v>
      </c>
      <c r="V148" s="195">
        <v>21</v>
      </c>
      <c r="W148" s="195">
        <v>24</v>
      </c>
      <c r="X148" s="195">
        <v>15</v>
      </c>
      <c r="Y148" s="195">
        <v>26</v>
      </c>
      <c r="Z148" s="195">
        <v>23</v>
      </c>
      <c r="AA148" s="195">
        <v>24</v>
      </c>
      <c r="AB148" s="195">
        <v>20</v>
      </c>
      <c r="AC148" s="195">
        <v>25</v>
      </c>
      <c r="AD148" s="195">
        <v>25</v>
      </c>
      <c r="AE148" s="195">
        <v>19</v>
      </c>
      <c r="AF148" s="195">
        <v>24</v>
      </c>
      <c r="AG148" s="195">
        <v>25</v>
      </c>
      <c r="AH148" s="195">
        <v>15</v>
      </c>
      <c r="AI148" s="195">
        <v>26</v>
      </c>
      <c r="AJ148" s="195">
        <v>22</v>
      </c>
      <c r="AK148" s="195">
        <v>27</v>
      </c>
      <c r="AL148" s="195">
        <v>25</v>
      </c>
      <c r="AM148" s="195">
        <v>23</v>
      </c>
      <c r="AN148" s="195">
        <v>25</v>
      </c>
      <c r="AO148" s="195">
        <v>21</v>
      </c>
      <c r="AP148" s="195">
        <v>27</v>
      </c>
      <c r="AQ148" s="195">
        <v>18</v>
      </c>
      <c r="AR148" s="195">
        <v>34</v>
      </c>
      <c r="AS148" s="195">
        <v>33</v>
      </c>
      <c r="AT148" s="195">
        <v>30</v>
      </c>
      <c r="AU148" s="195">
        <v>24</v>
      </c>
      <c r="AV148" s="195">
        <v>26</v>
      </c>
      <c r="AW148" s="195">
        <v>12</v>
      </c>
      <c r="AX148" s="195">
        <v>18</v>
      </c>
      <c r="AY148" s="195">
        <v>15</v>
      </c>
      <c r="AZ148" s="195">
        <v>21</v>
      </c>
      <c r="BA148" s="195">
        <v>19</v>
      </c>
      <c r="BB148" s="195">
        <v>35</v>
      </c>
      <c r="BC148" s="195">
        <v>20</v>
      </c>
      <c r="BD148" s="195">
        <v>30</v>
      </c>
      <c r="BE148" s="195">
        <v>14</v>
      </c>
      <c r="BF148" s="195">
        <v>20</v>
      </c>
      <c r="BG148" s="195">
        <v>13</v>
      </c>
      <c r="BH148" s="195">
        <v>27</v>
      </c>
      <c r="BI148" s="195">
        <v>20</v>
      </c>
      <c r="BJ148" s="195">
        <v>15</v>
      </c>
      <c r="BK148" s="195">
        <v>17</v>
      </c>
      <c r="BL148" s="195">
        <v>11</v>
      </c>
      <c r="BM148" s="195">
        <v>15</v>
      </c>
      <c r="BN148" s="195">
        <v>17</v>
      </c>
      <c r="BO148" s="195">
        <v>15</v>
      </c>
      <c r="BP148" s="195">
        <v>14</v>
      </c>
      <c r="BQ148" s="195">
        <v>16</v>
      </c>
      <c r="BR148" s="195">
        <v>12</v>
      </c>
      <c r="BS148" s="195">
        <v>12</v>
      </c>
      <c r="BT148" s="195">
        <v>11</v>
      </c>
      <c r="BU148" s="195">
        <v>20</v>
      </c>
      <c r="BV148" s="195">
        <v>11</v>
      </c>
      <c r="BW148" s="195">
        <v>23</v>
      </c>
      <c r="BX148" s="195">
        <v>12</v>
      </c>
      <c r="BY148" s="195">
        <v>11</v>
      </c>
      <c r="BZ148" s="195">
        <v>5</v>
      </c>
      <c r="CA148" s="195">
        <v>13</v>
      </c>
      <c r="CB148" s="195">
        <v>10</v>
      </c>
      <c r="CC148" s="195">
        <v>13</v>
      </c>
      <c r="CD148" s="195">
        <v>4</v>
      </c>
      <c r="CE148" s="195">
        <v>4</v>
      </c>
      <c r="CF148" s="195">
        <v>9</v>
      </c>
      <c r="CG148" s="195">
        <v>5</v>
      </c>
      <c r="CH148" s="195">
        <v>7</v>
      </c>
      <c r="CI148" s="195">
        <v>4</v>
      </c>
      <c r="CJ148" s="195">
        <v>5</v>
      </c>
      <c r="CK148" s="195">
        <v>4</v>
      </c>
      <c r="CL148" s="195">
        <v>7</v>
      </c>
      <c r="CM148" s="195">
        <v>2</v>
      </c>
      <c r="CN148" s="195">
        <v>3</v>
      </c>
      <c r="CO148" s="195">
        <v>3</v>
      </c>
      <c r="CP148" s="195">
        <v>1</v>
      </c>
      <c r="CQ148" s="195">
        <v>1</v>
      </c>
      <c r="CR148" s="195">
        <v>2</v>
      </c>
      <c r="CS148" s="195">
        <v>2</v>
      </c>
      <c r="CT148" s="195">
        <v>0</v>
      </c>
      <c r="CU148" s="195">
        <v>2</v>
      </c>
      <c r="CV148" s="195">
        <v>0</v>
      </c>
      <c r="CW148" s="195">
        <v>0</v>
      </c>
      <c r="CX148" s="195">
        <v>0</v>
      </c>
      <c r="CY148" s="195">
        <v>0</v>
      </c>
      <c r="CZ148" s="195">
        <v>0</v>
      </c>
      <c r="DA148" s="195">
        <v>0</v>
      </c>
      <c r="DB148" s="195">
        <v>0</v>
      </c>
    </row>
    <row r="149" spans="1:106" ht="21" customHeight="1">
      <c r="A149" s="187" t="s">
        <v>147</v>
      </c>
      <c r="B149" s="190">
        <v>18</v>
      </c>
      <c r="C149" s="194">
        <v>13</v>
      </c>
      <c r="D149" s="194">
        <v>13</v>
      </c>
      <c r="E149" s="194">
        <v>14</v>
      </c>
      <c r="F149" s="194">
        <v>24</v>
      </c>
      <c r="G149" s="194">
        <v>13</v>
      </c>
      <c r="H149" s="194">
        <v>17</v>
      </c>
      <c r="I149" s="194">
        <v>19</v>
      </c>
      <c r="J149" s="194">
        <v>7</v>
      </c>
      <c r="K149" s="194">
        <v>8</v>
      </c>
      <c r="L149" s="194">
        <v>13</v>
      </c>
      <c r="M149" s="194">
        <v>17</v>
      </c>
      <c r="N149" s="194">
        <v>12</v>
      </c>
      <c r="O149" s="194">
        <v>15</v>
      </c>
      <c r="P149" s="194">
        <v>9</v>
      </c>
      <c r="Q149" s="194">
        <v>15</v>
      </c>
      <c r="R149" s="194">
        <v>11</v>
      </c>
      <c r="S149" s="194">
        <v>15</v>
      </c>
      <c r="T149" s="194">
        <v>14</v>
      </c>
      <c r="U149" s="194">
        <v>25</v>
      </c>
      <c r="V149" s="194">
        <v>28</v>
      </c>
      <c r="W149" s="194">
        <v>24</v>
      </c>
      <c r="X149" s="194">
        <v>38</v>
      </c>
      <c r="Y149" s="194">
        <v>44</v>
      </c>
      <c r="Z149" s="194">
        <v>42</v>
      </c>
      <c r="AA149" s="194">
        <v>59</v>
      </c>
      <c r="AB149" s="194">
        <v>55</v>
      </c>
      <c r="AC149" s="194">
        <v>70</v>
      </c>
      <c r="AD149" s="194">
        <v>52</v>
      </c>
      <c r="AE149" s="194">
        <v>66</v>
      </c>
      <c r="AF149" s="194">
        <v>52</v>
      </c>
      <c r="AG149" s="194">
        <v>46</v>
      </c>
      <c r="AH149" s="194">
        <v>54</v>
      </c>
      <c r="AI149" s="194">
        <v>54</v>
      </c>
      <c r="AJ149" s="194">
        <v>43</v>
      </c>
      <c r="AK149" s="194">
        <v>62</v>
      </c>
      <c r="AL149" s="194">
        <v>44</v>
      </c>
      <c r="AM149" s="194">
        <v>41</v>
      </c>
      <c r="AN149" s="194">
        <v>45</v>
      </c>
      <c r="AO149" s="194">
        <v>42</v>
      </c>
      <c r="AP149" s="194">
        <v>45</v>
      </c>
      <c r="AQ149" s="194">
        <v>51</v>
      </c>
      <c r="AR149" s="194">
        <v>35</v>
      </c>
      <c r="AS149" s="194">
        <v>49</v>
      </c>
      <c r="AT149" s="194">
        <v>44</v>
      </c>
      <c r="AU149" s="194">
        <v>27</v>
      </c>
      <c r="AV149" s="194">
        <v>47</v>
      </c>
      <c r="AW149" s="194">
        <v>39</v>
      </c>
      <c r="AX149" s="194">
        <v>48</v>
      </c>
      <c r="AY149" s="194">
        <v>44</v>
      </c>
      <c r="AZ149" s="194">
        <v>32</v>
      </c>
      <c r="BA149" s="194">
        <v>44</v>
      </c>
      <c r="BB149" s="194">
        <v>46</v>
      </c>
      <c r="BC149" s="194">
        <v>48</v>
      </c>
      <c r="BD149" s="194">
        <v>32</v>
      </c>
      <c r="BE149" s="194">
        <v>34</v>
      </c>
      <c r="BF149" s="194">
        <v>37</v>
      </c>
      <c r="BG149" s="194">
        <v>37</v>
      </c>
      <c r="BH149" s="194">
        <v>27</v>
      </c>
      <c r="BI149" s="194">
        <v>28</v>
      </c>
      <c r="BJ149" s="194">
        <v>26</v>
      </c>
      <c r="BK149" s="194">
        <v>29</v>
      </c>
      <c r="BL149" s="194">
        <v>20</v>
      </c>
      <c r="BM149" s="194">
        <v>24</v>
      </c>
      <c r="BN149" s="194">
        <v>16</v>
      </c>
      <c r="BO149" s="194">
        <v>16</v>
      </c>
      <c r="BP149" s="194">
        <v>21</v>
      </c>
      <c r="BQ149" s="194">
        <v>16</v>
      </c>
      <c r="BR149" s="194">
        <v>21</v>
      </c>
      <c r="BS149" s="194">
        <v>24</v>
      </c>
      <c r="BT149" s="194">
        <v>16</v>
      </c>
      <c r="BU149" s="194">
        <v>21</v>
      </c>
      <c r="BV149" s="194">
        <v>27</v>
      </c>
      <c r="BW149" s="194">
        <v>19</v>
      </c>
      <c r="BX149" s="194">
        <v>31</v>
      </c>
      <c r="BY149" s="194">
        <v>8</v>
      </c>
      <c r="BZ149" s="194">
        <v>19</v>
      </c>
      <c r="CA149" s="194">
        <v>17</v>
      </c>
      <c r="CB149" s="194">
        <v>16</v>
      </c>
      <c r="CC149" s="194">
        <v>22</v>
      </c>
      <c r="CD149" s="194">
        <v>13</v>
      </c>
      <c r="CE149" s="194">
        <v>17</v>
      </c>
      <c r="CF149" s="194">
        <v>10</v>
      </c>
      <c r="CG149" s="194">
        <v>15</v>
      </c>
      <c r="CH149" s="194">
        <v>6</v>
      </c>
      <c r="CI149" s="194">
        <v>12</v>
      </c>
      <c r="CJ149" s="194">
        <v>9</v>
      </c>
      <c r="CK149" s="194">
        <v>9</v>
      </c>
      <c r="CL149" s="194">
        <v>10</v>
      </c>
      <c r="CM149" s="194">
        <v>10</v>
      </c>
      <c r="CN149" s="194">
        <v>6</v>
      </c>
      <c r="CO149" s="194">
        <v>1</v>
      </c>
      <c r="CP149" s="194">
        <v>0</v>
      </c>
      <c r="CQ149" s="194">
        <v>2</v>
      </c>
      <c r="CR149" s="194">
        <v>2</v>
      </c>
      <c r="CS149" s="194">
        <v>3</v>
      </c>
      <c r="CT149" s="194">
        <v>2</v>
      </c>
      <c r="CU149" s="194">
        <v>1</v>
      </c>
      <c r="CV149" s="194">
        <v>2</v>
      </c>
      <c r="CW149" s="194">
        <v>1</v>
      </c>
      <c r="CX149" s="194">
        <v>0</v>
      </c>
      <c r="CY149" s="194">
        <v>0</v>
      </c>
      <c r="CZ149" s="194">
        <v>0</v>
      </c>
      <c r="DA149" s="194">
        <v>0</v>
      </c>
      <c r="DB149" s="194">
        <v>0</v>
      </c>
    </row>
    <row r="150" spans="1:106" ht="21" customHeight="1">
      <c r="A150" s="187" t="s">
        <v>509</v>
      </c>
      <c r="B150" s="190">
        <v>18</v>
      </c>
      <c r="C150" s="194">
        <v>16</v>
      </c>
      <c r="D150" s="194">
        <v>15</v>
      </c>
      <c r="E150" s="194">
        <v>13</v>
      </c>
      <c r="F150" s="194">
        <v>18</v>
      </c>
      <c r="G150" s="194">
        <v>25</v>
      </c>
      <c r="H150" s="194">
        <v>24</v>
      </c>
      <c r="I150" s="194">
        <v>14</v>
      </c>
      <c r="J150" s="194">
        <v>21</v>
      </c>
      <c r="K150" s="194">
        <v>21</v>
      </c>
      <c r="L150" s="194">
        <v>16</v>
      </c>
      <c r="M150" s="194">
        <v>20</v>
      </c>
      <c r="N150" s="194">
        <v>17</v>
      </c>
      <c r="O150" s="194">
        <v>19</v>
      </c>
      <c r="P150" s="194">
        <v>16</v>
      </c>
      <c r="Q150" s="194">
        <v>9</v>
      </c>
      <c r="R150" s="194">
        <v>18</v>
      </c>
      <c r="S150" s="194">
        <v>16</v>
      </c>
      <c r="T150" s="194">
        <v>18</v>
      </c>
      <c r="U150" s="194">
        <v>19</v>
      </c>
      <c r="V150" s="194">
        <v>20</v>
      </c>
      <c r="W150" s="194">
        <v>47</v>
      </c>
      <c r="X150" s="194">
        <v>29</v>
      </c>
      <c r="Y150" s="194">
        <v>44</v>
      </c>
      <c r="Z150" s="194">
        <v>48</v>
      </c>
      <c r="AA150" s="194">
        <v>53</v>
      </c>
      <c r="AB150" s="194">
        <v>62</v>
      </c>
      <c r="AC150" s="194">
        <v>43</v>
      </c>
      <c r="AD150" s="194">
        <v>44</v>
      </c>
      <c r="AE150" s="194">
        <v>51</v>
      </c>
      <c r="AF150" s="194">
        <v>35</v>
      </c>
      <c r="AG150" s="194">
        <v>44</v>
      </c>
      <c r="AH150" s="194">
        <v>49</v>
      </c>
      <c r="AI150" s="194">
        <v>52</v>
      </c>
      <c r="AJ150" s="194">
        <v>57</v>
      </c>
      <c r="AK150" s="194">
        <v>61</v>
      </c>
      <c r="AL150" s="194">
        <v>53</v>
      </c>
      <c r="AM150" s="194">
        <v>61</v>
      </c>
      <c r="AN150" s="194">
        <v>54</v>
      </c>
      <c r="AO150" s="194">
        <v>44</v>
      </c>
      <c r="AP150" s="194">
        <v>52</v>
      </c>
      <c r="AQ150" s="194">
        <v>41</v>
      </c>
      <c r="AR150" s="194">
        <v>44</v>
      </c>
      <c r="AS150" s="194">
        <v>36</v>
      </c>
      <c r="AT150" s="194">
        <v>42</v>
      </c>
      <c r="AU150" s="194">
        <v>54</v>
      </c>
      <c r="AV150" s="194">
        <v>44</v>
      </c>
      <c r="AW150" s="194">
        <v>49</v>
      </c>
      <c r="AX150" s="194">
        <v>46</v>
      </c>
      <c r="AY150" s="194">
        <v>45</v>
      </c>
      <c r="AZ150" s="194">
        <v>40</v>
      </c>
      <c r="BA150" s="194">
        <v>39</v>
      </c>
      <c r="BB150" s="194">
        <v>41</v>
      </c>
      <c r="BC150" s="194">
        <v>39</v>
      </c>
      <c r="BD150" s="194">
        <v>35</v>
      </c>
      <c r="BE150" s="194">
        <v>39</v>
      </c>
      <c r="BF150" s="194">
        <v>43</v>
      </c>
      <c r="BG150" s="194">
        <v>33</v>
      </c>
      <c r="BH150" s="194">
        <v>29</v>
      </c>
      <c r="BI150" s="194">
        <v>32</v>
      </c>
      <c r="BJ150" s="194">
        <v>25</v>
      </c>
      <c r="BK150" s="194">
        <v>21</v>
      </c>
      <c r="BL150" s="194">
        <v>24</v>
      </c>
      <c r="BM150" s="194">
        <v>20</v>
      </c>
      <c r="BN150" s="194">
        <v>21</v>
      </c>
      <c r="BO150" s="194">
        <v>17</v>
      </c>
      <c r="BP150" s="194">
        <v>27</v>
      </c>
      <c r="BQ150" s="194">
        <v>17</v>
      </c>
      <c r="BR150" s="194">
        <v>21</v>
      </c>
      <c r="BS150" s="194">
        <v>22</v>
      </c>
      <c r="BT150" s="194">
        <v>33</v>
      </c>
      <c r="BU150" s="194">
        <v>23</v>
      </c>
      <c r="BV150" s="194">
        <v>32</v>
      </c>
      <c r="BW150" s="194">
        <v>17</v>
      </c>
      <c r="BX150" s="194">
        <v>27</v>
      </c>
      <c r="BY150" s="194">
        <v>14</v>
      </c>
      <c r="BZ150" s="194">
        <v>16</v>
      </c>
      <c r="CA150" s="194">
        <v>13</v>
      </c>
      <c r="CB150" s="194">
        <v>10</v>
      </c>
      <c r="CC150" s="194">
        <v>10</v>
      </c>
      <c r="CD150" s="194">
        <v>13</v>
      </c>
      <c r="CE150" s="194">
        <v>19</v>
      </c>
      <c r="CF150" s="194">
        <v>8</v>
      </c>
      <c r="CG150" s="194">
        <v>8</v>
      </c>
      <c r="CH150" s="194">
        <v>9</v>
      </c>
      <c r="CI150" s="194">
        <v>8</v>
      </c>
      <c r="CJ150" s="194">
        <v>9</v>
      </c>
      <c r="CK150" s="194">
        <v>7</v>
      </c>
      <c r="CL150" s="194">
        <v>3</v>
      </c>
      <c r="CM150" s="194">
        <v>6</v>
      </c>
      <c r="CN150" s="194">
        <v>6</v>
      </c>
      <c r="CO150" s="194">
        <v>1</v>
      </c>
      <c r="CP150" s="194">
        <v>0</v>
      </c>
      <c r="CQ150" s="194">
        <v>2</v>
      </c>
      <c r="CR150" s="194">
        <v>0</v>
      </c>
      <c r="CS150" s="194">
        <v>1</v>
      </c>
      <c r="CT150" s="194">
        <v>0</v>
      </c>
      <c r="CU150" s="194">
        <v>0</v>
      </c>
      <c r="CV150" s="194">
        <v>1</v>
      </c>
      <c r="CW150" s="194">
        <v>0</v>
      </c>
      <c r="CX150" s="194">
        <v>0</v>
      </c>
      <c r="CY150" s="194">
        <v>1</v>
      </c>
      <c r="CZ150" s="194">
        <v>0</v>
      </c>
      <c r="DA150" s="194">
        <v>0</v>
      </c>
      <c r="DB150" s="194">
        <v>0</v>
      </c>
    </row>
    <row r="151" spans="1:106" ht="21" customHeight="1">
      <c r="A151" s="187" t="s">
        <v>884</v>
      </c>
      <c r="B151" s="190">
        <v>8</v>
      </c>
      <c r="C151" s="194">
        <v>5</v>
      </c>
      <c r="D151" s="194">
        <v>5</v>
      </c>
      <c r="E151" s="194">
        <v>9</v>
      </c>
      <c r="F151" s="194">
        <v>5</v>
      </c>
      <c r="G151" s="194">
        <v>5</v>
      </c>
      <c r="H151" s="194">
        <v>7</v>
      </c>
      <c r="I151" s="194">
        <v>7</v>
      </c>
      <c r="J151" s="194">
        <v>9</v>
      </c>
      <c r="K151" s="194">
        <v>5</v>
      </c>
      <c r="L151" s="194">
        <v>7</v>
      </c>
      <c r="M151" s="194">
        <v>5</v>
      </c>
      <c r="N151" s="194">
        <v>11</v>
      </c>
      <c r="O151" s="194">
        <v>6</v>
      </c>
      <c r="P151" s="194">
        <v>11</v>
      </c>
      <c r="Q151" s="194">
        <v>6</v>
      </c>
      <c r="R151" s="194">
        <v>7</v>
      </c>
      <c r="S151" s="194">
        <v>8</v>
      </c>
      <c r="T151" s="194">
        <v>8</v>
      </c>
      <c r="U151" s="194">
        <v>7</v>
      </c>
      <c r="V151" s="194">
        <v>15</v>
      </c>
      <c r="W151" s="194">
        <v>15</v>
      </c>
      <c r="X151" s="194">
        <v>13</v>
      </c>
      <c r="Y151" s="194">
        <v>13</v>
      </c>
      <c r="Z151" s="194">
        <v>28</v>
      </c>
      <c r="AA151" s="194">
        <v>38</v>
      </c>
      <c r="AB151" s="194">
        <v>18</v>
      </c>
      <c r="AC151" s="194">
        <v>31</v>
      </c>
      <c r="AD151" s="194">
        <v>26</v>
      </c>
      <c r="AE151" s="194">
        <v>21</v>
      </c>
      <c r="AF151" s="194">
        <v>30</v>
      </c>
      <c r="AG151" s="194">
        <v>20</v>
      </c>
      <c r="AH151" s="194">
        <v>13</v>
      </c>
      <c r="AI151" s="194">
        <v>17</v>
      </c>
      <c r="AJ151" s="194">
        <v>21</v>
      </c>
      <c r="AK151" s="194">
        <v>21</v>
      </c>
      <c r="AL151" s="194">
        <v>25</v>
      </c>
      <c r="AM151" s="194">
        <v>17</v>
      </c>
      <c r="AN151" s="194">
        <v>19</v>
      </c>
      <c r="AO151" s="194">
        <v>21</v>
      </c>
      <c r="AP151" s="194">
        <v>23</v>
      </c>
      <c r="AQ151" s="194">
        <v>24</v>
      </c>
      <c r="AR151" s="194">
        <v>21</v>
      </c>
      <c r="AS151" s="194">
        <v>20</v>
      </c>
      <c r="AT151" s="194">
        <v>14</v>
      </c>
      <c r="AU151" s="194">
        <v>29</v>
      </c>
      <c r="AV151" s="194">
        <v>21</v>
      </c>
      <c r="AW151" s="194">
        <v>26</v>
      </c>
      <c r="AX151" s="194">
        <v>20</v>
      </c>
      <c r="AY151" s="194">
        <v>18</v>
      </c>
      <c r="AZ151" s="194">
        <v>19</v>
      </c>
      <c r="BA151" s="194">
        <v>25</v>
      </c>
      <c r="BB151" s="194">
        <v>32</v>
      </c>
      <c r="BC151" s="194">
        <v>23</v>
      </c>
      <c r="BD151" s="194">
        <v>23</v>
      </c>
      <c r="BE151" s="194">
        <v>21</v>
      </c>
      <c r="BF151" s="194">
        <v>17</v>
      </c>
      <c r="BG151" s="194">
        <v>24</v>
      </c>
      <c r="BH151" s="194">
        <v>17</v>
      </c>
      <c r="BI151" s="194">
        <v>22</v>
      </c>
      <c r="BJ151" s="194">
        <v>13</v>
      </c>
      <c r="BK151" s="194">
        <v>16</v>
      </c>
      <c r="BL151" s="194">
        <v>19</v>
      </c>
      <c r="BM151" s="194">
        <v>13</v>
      </c>
      <c r="BN151" s="194">
        <v>15</v>
      </c>
      <c r="BO151" s="194">
        <v>10</v>
      </c>
      <c r="BP151" s="194">
        <v>3</v>
      </c>
      <c r="BQ151" s="194">
        <v>19</v>
      </c>
      <c r="BR151" s="194">
        <v>13</v>
      </c>
      <c r="BS151" s="194">
        <v>20</v>
      </c>
      <c r="BT151" s="194">
        <v>17</v>
      </c>
      <c r="BU151" s="194">
        <v>8</v>
      </c>
      <c r="BV151" s="194">
        <v>12</v>
      </c>
      <c r="BW151" s="194">
        <v>12</v>
      </c>
      <c r="BX151" s="194">
        <v>8</v>
      </c>
      <c r="BY151" s="194">
        <v>15</v>
      </c>
      <c r="BZ151" s="194">
        <v>8</v>
      </c>
      <c r="CA151" s="194">
        <v>8</v>
      </c>
      <c r="CB151" s="194">
        <v>8</v>
      </c>
      <c r="CC151" s="194">
        <v>15</v>
      </c>
      <c r="CD151" s="194">
        <v>6</v>
      </c>
      <c r="CE151" s="194">
        <v>4</v>
      </c>
      <c r="CF151" s="194">
        <v>7</v>
      </c>
      <c r="CG151" s="194">
        <v>3</v>
      </c>
      <c r="CH151" s="194">
        <v>8</v>
      </c>
      <c r="CI151" s="194">
        <v>3</v>
      </c>
      <c r="CJ151" s="194">
        <v>5</v>
      </c>
      <c r="CK151" s="194">
        <v>5</v>
      </c>
      <c r="CL151" s="194">
        <v>2</v>
      </c>
      <c r="CM151" s="194">
        <v>1</v>
      </c>
      <c r="CN151" s="194">
        <v>2</v>
      </c>
      <c r="CO151" s="194">
        <v>2</v>
      </c>
      <c r="CP151" s="194">
        <v>2</v>
      </c>
      <c r="CQ151" s="194">
        <v>1</v>
      </c>
      <c r="CR151" s="194">
        <v>0</v>
      </c>
      <c r="CS151" s="194">
        <v>0</v>
      </c>
      <c r="CT151" s="194">
        <v>1</v>
      </c>
      <c r="CU151" s="194">
        <v>0</v>
      </c>
      <c r="CV151" s="194">
        <v>0</v>
      </c>
      <c r="CW151" s="194">
        <v>0</v>
      </c>
      <c r="CX151" s="194">
        <v>0</v>
      </c>
      <c r="CY151" s="194">
        <v>0</v>
      </c>
      <c r="CZ151" s="194">
        <v>0</v>
      </c>
      <c r="DA151" s="194">
        <v>0</v>
      </c>
      <c r="DB151" s="194">
        <v>0</v>
      </c>
    </row>
    <row r="152" spans="1:106" ht="21" customHeight="1">
      <c r="A152" s="187" t="s">
        <v>1025</v>
      </c>
      <c r="B152" s="190">
        <v>12</v>
      </c>
      <c r="C152" s="194">
        <v>10</v>
      </c>
      <c r="D152" s="194">
        <v>7</v>
      </c>
      <c r="E152" s="194">
        <v>6</v>
      </c>
      <c r="F152" s="194">
        <v>8</v>
      </c>
      <c r="G152" s="194">
        <v>9</v>
      </c>
      <c r="H152" s="194">
        <v>4</v>
      </c>
      <c r="I152" s="194">
        <v>12</v>
      </c>
      <c r="J152" s="194">
        <v>9</v>
      </c>
      <c r="K152" s="194">
        <v>8</v>
      </c>
      <c r="L152" s="194">
        <v>9</v>
      </c>
      <c r="M152" s="194">
        <v>6</v>
      </c>
      <c r="N152" s="194">
        <v>5</v>
      </c>
      <c r="O152" s="194">
        <v>7</v>
      </c>
      <c r="P152" s="194">
        <v>7</v>
      </c>
      <c r="Q152" s="194">
        <v>9</v>
      </c>
      <c r="R152" s="194">
        <v>3</v>
      </c>
      <c r="S152" s="194">
        <v>11</v>
      </c>
      <c r="T152" s="194">
        <v>14</v>
      </c>
      <c r="U152" s="194">
        <v>11</v>
      </c>
      <c r="V152" s="194">
        <v>22</v>
      </c>
      <c r="W152" s="194">
        <v>27</v>
      </c>
      <c r="X152" s="194">
        <v>25</v>
      </c>
      <c r="Y152" s="194">
        <v>29</v>
      </c>
      <c r="Z152" s="194">
        <v>38</v>
      </c>
      <c r="AA152" s="194">
        <v>20</v>
      </c>
      <c r="AB152" s="194">
        <v>26</v>
      </c>
      <c r="AC152" s="194">
        <v>34</v>
      </c>
      <c r="AD152" s="194">
        <v>24</v>
      </c>
      <c r="AE152" s="194">
        <v>24</v>
      </c>
      <c r="AF152" s="194">
        <v>28</v>
      </c>
      <c r="AG152" s="194">
        <v>30</v>
      </c>
      <c r="AH152" s="194">
        <v>28</v>
      </c>
      <c r="AI152" s="194">
        <v>24</v>
      </c>
      <c r="AJ152" s="194">
        <v>21</v>
      </c>
      <c r="AK152" s="194">
        <v>33</v>
      </c>
      <c r="AL152" s="194">
        <v>18</v>
      </c>
      <c r="AM152" s="194">
        <v>33</v>
      </c>
      <c r="AN152" s="194">
        <v>28</v>
      </c>
      <c r="AO152" s="194">
        <v>20</v>
      </c>
      <c r="AP152" s="194">
        <v>30</v>
      </c>
      <c r="AQ152" s="194">
        <v>30</v>
      </c>
      <c r="AR152" s="194">
        <v>37</v>
      </c>
      <c r="AS152" s="194">
        <v>30</v>
      </c>
      <c r="AT152" s="194">
        <v>18</v>
      </c>
      <c r="AU152" s="194">
        <v>38</v>
      </c>
      <c r="AV152" s="194">
        <v>18</v>
      </c>
      <c r="AW152" s="194">
        <v>32</v>
      </c>
      <c r="AX152" s="194">
        <v>23</v>
      </c>
      <c r="AY152" s="194">
        <v>29</v>
      </c>
      <c r="AZ152" s="194">
        <v>33</v>
      </c>
      <c r="BA152" s="194">
        <v>29</v>
      </c>
      <c r="BB152" s="194">
        <v>29</v>
      </c>
      <c r="BC152" s="194">
        <v>31</v>
      </c>
      <c r="BD152" s="194">
        <v>26</v>
      </c>
      <c r="BE152" s="194">
        <v>23</v>
      </c>
      <c r="BF152" s="194">
        <v>37</v>
      </c>
      <c r="BG152" s="194">
        <v>28</v>
      </c>
      <c r="BH152" s="194">
        <v>15</v>
      </c>
      <c r="BI152" s="194">
        <v>11</v>
      </c>
      <c r="BJ152" s="194">
        <v>22</v>
      </c>
      <c r="BK152" s="194">
        <v>20</v>
      </c>
      <c r="BL152" s="194">
        <v>20</v>
      </c>
      <c r="BM152" s="194">
        <v>11</v>
      </c>
      <c r="BN152" s="194">
        <v>16</v>
      </c>
      <c r="BO152" s="194">
        <v>11</v>
      </c>
      <c r="BP152" s="194">
        <v>13</v>
      </c>
      <c r="BQ152" s="194">
        <v>7</v>
      </c>
      <c r="BR152" s="194">
        <v>12</v>
      </c>
      <c r="BS152" s="194">
        <v>9</v>
      </c>
      <c r="BT152" s="194">
        <v>11</v>
      </c>
      <c r="BU152" s="194">
        <v>16</v>
      </c>
      <c r="BV152" s="194">
        <v>9</v>
      </c>
      <c r="BW152" s="194">
        <v>20</v>
      </c>
      <c r="BX152" s="194">
        <v>19</v>
      </c>
      <c r="BY152" s="194">
        <v>10</v>
      </c>
      <c r="BZ152" s="194">
        <v>14</v>
      </c>
      <c r="CA152" s="194">
        <v>15</v>
      </c>
      <c r="CB152" s="194">
        <v>7</v>
      </c>
      <c r="CC152" s="194">
        <v>17</v>
      </c>
      <c r="CD152" s="194">
        <v>12</v>
      </c>
      <c r="CE152" s="194">
        <v>10</v>
      </c>
      <c r="CF152" s="194">
        <v>9</v>
      </c>
      <c r="CG152" s="194">
        <v>6</v>
      </c>
      <c r="CH152" s="194">
        <v>10</v>
      </c>
      <c r="CI152" s="194">
        <v>11</v>
      </c>
      <c r="CJ152" s="194">
        <v>8</v>
      </c>
      <c r="CK152" s="194">
        <v>10</v>
      </c>
      <c r="CL152" s="194">
        <v>2</v>
      </c>
      <c r="CM152" s="194">
        <v>6</v>
      </c>
      <c r="CN152" s="194">
        <v>7</v>
      </c>
      <c r="CO152" s="194">
        <v>1</v>
      </c>
      <c r="CP152" s="194">
        <v>3</v>
      </c>
      <c r="CQ152" s="194">
        <v>3</v>
      </c>
      <c r="CR152" s="194">
        <v>0</v>
      </c>
      <c r="CS152" s="194">
        <v>0</v>
      </c>
      <c r="CT152" s="194">
        <v>0</v>
      </c>
      <c r="CU152" s="194">
        <v>0</v>
      </c>
      <c r="CV152" s="194">
        <v>1</v>
      </c>
      <c r="CW152" s="194">
        <v>0</v>
      </c>
      <c r="CX152" s="194">
        <v>0</v>
      </c>
      <c r="CY152" s="194">
        <v>0</v>
      </c>
      <c r="CZ152" s="194">
        <v>0</v>
      </c>
      <c r="DA152" s="194">
        <v>0</v>
      </c>
      <c r="DB152" s="194">
        <v>0</v>
      </c>
    </row>
    <row r="153" spans="1:106" ht="21" customHeight="1">
      <c r="A153" s="187" t="s">
        <v>772</v>
      </c>
      <c r="B153" s="190">
        <v>5</v>
      </c>
      <c r="C153" s="194">
        <v>5</v>
      </c>
      <c r="D153" s="194">
        <v>6</v>
      </c>
      <c r="E153" s="194">
        <v>3</v>
      </c>
      <c r="F153" s="194">
        <v>8</v>
      </c>
      <c r="G153" s="194">
        <v>4</v>
      </c>
      <c r="H153" s="194">
        <v>6</v>
      </c>
      <c r="I153" s="194">
        <v>5</v>
      </c>
      <c r="J153" s="194">
        <v>8</v>
      </c>
      <c r="K153" s="194">
        <v>4</v>
      </c>
      <c r="L153" s="194">
        <v>5</v>
      </c>
      <c r="M153" s="194">
        <v>7</v>
      </c>
      <c r="N153" s="194">
        <v>7</v>
      </c>
      <c r="O153" s="194">
        <v>4</v>
      </c>
      <c r="P153" s="194">
        <v>7</v>
      </c>
      <c r="Q153" s="194">
        <v>3</v>
      </c>
      <c r="R153" s="194">
        <v>8</v>
      </c>
      <c r="S153" s="194">
        <v>7</v>
      </c>
      <c r="T153" s="194">
        <v>5</v>
      </c>
      <c r="U153" s="194">
        <v>10</v>
      </c>
      <c r="V153" s="194">
        <v>8</v>
      </c>
      <c r="W153" s="194">
        <v>11</v>
      </c>
      <c r="X153" s="194">
        <v>12</v>
      </c>
      <c r="Y153" s="194">
        <v>9</v>
      </c>
      <c r="Z153" s="194">
        <v>20</v>
      </c>
      <c r="AA153" s="194">
        <v>29</v>
      </c>
      <c r="AB153" s="194">
        <v>14</v>
      </c>
      <c r="AC153" s="194">
        <v>18</v>
      </c>
      <c r="AD153" s="194">
        <v>17</v>
      </c>
      <c r="AE153" s="194">
        <v>23</v>
      </c>
      <c r="AF153" s="194">
        <v>21</v>
      </c>
      <c r="AG153" s="194">
        <v>19</v>
      </c>
      <c r="AH153" s="194">
        <v>20</v>
      </c>
      <c r="AI153" s="194">
        <v>21</v>
      </c>
      <c r="AJ153" s="194">
        <v>21</v>
      </c>
      <c r="AK153" s="194">
        <v>18</v>
      </c>
      <c r="AL153" s="194">
        <v>23</v>
      </c>
      <c r="AM153" s="194">
        <v>22</v>
      </c>
      <c r="AN153" s="194">
        <v>22</v>
      </c>
      <c r="AO153" s="194">
        <v>11</v>
      </c>
      <c r="AP153" s="194">
        <v>14</v>
      </c>
      <c r="AQ153" s="194">
        <v>13</v>
      </c>
      <c r="AR153" s="194">
        <v>8</v>
      </c>
      <c r="AS153" s="194">
        <v>20</v>
      </c>
      <c r="AT153" s="194">
        <v>13</v>
      </c>
      <c r="AU153" s="194">
        <v>24</v>
      </c>
      <c r="AV153" s="194">
        <v>16</v>
      </c>
      <c r="AW153" s="194">
        <v>19</v>
      </c>
      <c r="AX153" s="194">
        <v>21</v>
      </c>
      <c r="AY153" s="194">
        <v>22</v>
      </c>
      <c r="AZ153" s="194">
        <v>18</v>
      </c>
      <c r="BA153" s="194">
        <v>26</v>
      </c>
      <c r="BB153" s="194">
        <v>15</v>
      </c>
      <c r="BC153" s="194">
        <v>18</v>
      </c>
      <c r="BD153" s="194">
        <v>19</v>
      </c>
      <c r="BE153" s="194">
        <v>15</v>
      </c>
      <c r="BF153" s="194">
        <v>13</v>
      </c>
      <c r="BG153" s="194">
        <v>10</v>
      </c>
      <c r="BH153" s="194">
        <v>23</v>
      </c>
      <c r="BI153" s="194">
        <v>17</v>
      </c>
      <c r="BJ153" s="194">
        <v>12</v>
      </c>
      <c r="BK153" s="194">
        <v>13</v>
      </c>
      <c r="BL153" s="194">
        <v>7</v>
      </c>
      <c r="BM153" s="194">
        <v>8</v>
      </c>
      <c r="BN153" s="194">
        <v>11</v>
      </c>
      <c r="BO153" s="194">
        <v>7</v>
      </c>
      <c r="BP153" s="194">
        <v>8</v>
      </c>
      <c r="BQ153" s="194">
        <v>12</v>
      </c>
      <c r="BR153" s="194">
        <v>9</v>
      </c>
      <c r="BS153" s="194">
        <v>4</v>
      </c>
      <c r="BT153" s="194">
        <v>11</v>
      </c>
      <c r="BU153" s="194">
        <v>5</v>
      </c>
      <c r="BV153" s="194">
        <v>15</v>
      </c>
      <c r="BW153" s="194">
        <v>16</v>
      </c>
      <c r="BX153" s="194">
        <v>11</v>
      </c>
      <c r="BY153" s="194">
        <v>10</v>
      </c>
      <c r="BZ153" s="194">
        <v>5</v>
      </c>
      <c r="CA153" s="194">
        <v>11</v>
      </c>
      <c r="CB153" s="194">
        <v>10</v>
      </c>
      <c r="CC153" s="194">
        <v>14</v>
      </c>
      <c r="CD153" s="194">
        <v>6</v>
      </c>
      <c r="CE153" s="194">
        <v>3</v>
      </c>
      <c r="CF153" s="194">
        <v>2</v>
      </c>
      <c r="CG153" s="194">
        <v>5</v>
      </c>
      <c r="CH153" s="194">
        <v>3</v>
      </c>
      <c r="CI153" s="194">
        <v>6</v>
      </c>
      <c r="CJ153" s="194">
        <v>7</v>
      </c>
      <c r="CK153" s="194">
        <v>5</v>
      </c>
      <c r="CL153" s="194">
        <v>4</v>
      </c>
      <c r="CM153" s="194">
        <v>3</v>
      </c>
      <c r="CN153" s="194">
        <v>3</v>
      </c>
      <c r="CO153" s="194">
        <v>0</v>
      </c>
      <c r="CP153" s="194">
        <v>0</v>
      </c>
      <c r="CQ153" s="194">
        <v>1</v>
      </c>
      <c r="CR153" s="194">
        <v>1</v>
      </c>
      <c r="CS153" s="194">
        <v>0</v>
      </c>
      <c r="CT153" s="194">
        <v>0</v>
      </c>
      <c r="CU153" s="194">
        <v>0</v>
      </c>
      <c r="CV153" s="194">
        <v>1</v>
      </c>
      <c r="CW153" s="194">
        <v>1</v>
      </c>
      <c r="CX153" s="194">
        <v>0</v>
      </c>
      <c r="CY153" s="194">
        <v>0</v>
      </c>
      <c r="CZ153" s="194">
        <v>0</v>
      </c>
      <c r="DA153" s="194">
        <v>0</v>
      </c>
      <c r="DB153" s="194">
        <v>0</v>
      </c>
    </row>
    <row r="154" spans="1:106" ht="21" customHeight="1">
      <c r="A154" s="184" t="s">
        <v>1024</v>
      </c>
      <c r="B154" s="191">
        <v>7</v>
      </c>
      <c r="C154" s="195">
        <v>7</v>
      </c>
      <c r="D154" s="195">
        <v>9</v>
      </c>
      <c r="E154" s="195">
        <v>11</v>
      </c>
      <c r="F154" s="195">
        <v>11</v>
      </c>
      <c r="G154" s="195">
        <v>9</v>
      </c>
      <c r="H154" s="195">
        <v>6</v>
      </c>
      <c r="I154" s="195">
        <v>8</v>
      </c>
      <c r="J154" s="195">
        <v>6</v>
      </c>
      <c r="K154" s="195">
        <v>10</v>
      </c>
      <c r="L154" s="195">
        <v>11</v>
      </c>
      <c r="M154" s="195">
        <v>5</v>
      </c>
      <c r="N154" s="195">
        <v>8</v>
      </c>
      <c r="O154" s="195">
        <v>14</v>
      </c>
      <c r="P154" s="195">
        <v>6</v>
      </c>
      <c r="Q154" s="195">
        <v>7</v>
      </c>
      <c r="R154" s="195">
        <v>5</v>
      </c>
      <c r="S154" s="195">
        <v>3</v>
      </c>
      <c r="T154" s="195">
        <v>9</v>
      </c>
      <c r="U154" s="195">
        <v>16</v>
      </c>
      <c r="V154" s="195">
        <v>15</v>
      </c>
      <c r="W154" s="195">
        <v>17</v>
      </c>
      <c r="X154" s="195">
        <v>20</v>
      </c>
      <c r="Y154" s="195">
        <v>36</v>
      </c>
      <c r="Z154" s="195">
        <v>19</v>
      </c>
      <c r="AA154" s="195">
        <v>32</v>
      </c>
      <c r="AB154" s="195">
        <v>31</v>
      </c>
      <c r="AC154" s="195">
        <v>21</v>
      </c>
      <c r="AD154" s="195">
        <v>26</v>
      </c>
      <c r="AE154" s="195">
        <v>28</v>
      </c>
      <c r="AF154" s="195">
        <v>23</v>
      </c>
      <c r="AG154" s="195">
        <v>29</v>
      </c>
      <c r="AH154" s="195">
        <v>15</v>
      </c>
      <c r="AI154" s="195">
        <v>34</v>
      </c>
      <c r="AJ154" s="195">
        <v>28</v>
      </c>
      <c r="AK154" s="195">
        <v>22</v>
      </c>
      <c r="AL154" s="195">
        <v>21</v>
      </c>
      <c r="AM154" s="195">
        <v>30</v>
      </c>
      <c r="AN154" s="195">
        <v>27</v>
      </c>
      <c r="AO154" s="195">
        <v>32</v>
      </c>
      <c r="AP154" s="195">
        <v>23</v>
      </c>
      <c r="AQ154" s="195">
        <v>31</v>
      </c>
      <c r="AR154" s="195">
        <v>28</v>
      </c>
      <c r="AS154" s="195">
        <v>28</v>
      </c>
      <c r="AT154" s="195">
        <v>24</v>
      </c>
      <c r="AU154" s="195">
        <v>25</v>
      </c>
      <c r="AV154" s="195">
        <v>24</v>
      </c>
      <c r="AW154" s="195">
        <v>20</v>
      </c>
      <c r="AX154" s="195">
        <v>26</v>
      </c>
      <c r="AY154" s="195">
        <v>32</v>
      </c>
      <c r="AZ154" s="195">
        <v>20</v>
      </c>
      <c r="BA154" s="195">
        <v>28</v>
      </c>
      <c r="BB154" s="195">
        <v>31</v>
      </c>
      <c r="BC154" s="195">
        <v>15</v>
      </c>
      <c r="BD154" s="195">
        <v>27</v>
      </c>
      <c r="BE154" s="195">
        <v>16</v>
      </c>
      <c r="BF154" s="195">
        <v>20</v>
      </c>
      <c r="BG154" s="195">
        <v>20</v>
      </c>
      <c r="BH154" s="195">
        <v>10</v>
      </c>
      <c r="BI154" s="195">
        <v>14</v>
      </c>
      <c r="BJ154" s="195">
        <v>17</v>
      </c>
      <c r="BK154" s="195">
        <v>15</v>
      </c>
      <c r="BL154" s="195">
        <v>13</v>
      </c>
      <c r="BM154" s="195">
        <v>18</v>
      </c>
      <c r="BN154" s="195">
        <v>8</v>
      </c>
      <c r="BO154" s="195">
        <v>14</v>
      </c>
      <c r="BP154" s="195">
        <v>14</v>
      </c>
      <c r="BQ154" s="195">
        <v>14</v>
      </c>
      <c r="BR154" s="195">
        <v>15</v>
      </c>
      <c r="BS154" s="195">
        <v>15</v>
      </c>
      <c r="BT154" s="195">
        <v>16</v>
      </c>
      <c r="BU154" s="195">
        <v>11</v>
      </c>
      <c r="BV154" s="195">
        <v>20</v>
      </c>
      <c r="BW154" s="195">
        <v>23</v>
      </c>
      <c r="BX154" s="195">
        <v>17</v>
      </c>
      <c r="BY154" s="195">
        <v>9</v>
      </c>
      <c r="BZ154" s="195">
        <v>13</v>
      </c>
      <c r="CA154" s="195">
        <v>11</v>
      </c>
      <c r="CB154" s="195">
        <v>21</v>
      </c>
      <c r="CC154" s="195">
        <v>11</v>
      </c>
      <c r="CD154" s="195">
        <v>8</v>
      </c>
      <c r="CE154" s="195">
        <v>4</v>
      </c>
      <c r="CF154" s="195">
        <v>8</v>
      </c>
      <c r="CG154" s="195">
        <v>6</v>
      </c>
      <c r="CH154" s="195">
        <v>5</v>
      </c>
      <c r="CI154" s="195">
        <v>4</v>
      </c>
      <c r="CJ154" s="195">
        <v>9</v>
      </c>
      <c r="CK154" s="195">
        <v>4</v>
      </c>
      <c r="CL154" s="195">
        <v>5</v>
      </c>
      <c r="CM154" s="195">
        <v>2</v>
      </c>
      <c r="CN154" s="195">
        <v>3</v>
      </c>
      <c r="CO154" s="195">
        <v>1</v>
      </c>
      <c r="CP154" s="195">
        <v>5</v>
      </c>
      <c r="CQ154" s="195">
        <v>2</v>
      </c>
      <c r="CR154" s="195">
        <v>2</v>
      </c>
      <c r="CS154" s="195">
        <v>0</v>
      </c>
      <c r="CT154" s="195">
        <v>0</v>
      </c>
      <c r="CU154" s="195">
        <v>1</v>
      </c>
      <c r="CV154" s="195">
        <v>0</v>
      </c>
      <c r="CW154" s="195">
        <v>0</v>
      </c>
      <c r="CX154" s="195">
        <v>0</v>
      </c>
      <c r="CY154" s="195">
        <v>1</v>
      </c>
      <c r="CZ154" s="195">
        <v>0</v>
      </c>
      <c r="DA154" s="195">
        <v>0</v>
      </c>
      <c r="DB154" s="195">
        <v>0</v>
      </c>
    </row>
    <row r="155" spans="1:106" ht="21" customHeight="1">
      <c r="A155" s="187" t="s">
        <v>1019</v>
      </c>
      <c r="B155" s="190">
        <v>17</v>
      </c>
      <c r="C155" s="194">
        <v>16</v>
      </c>
      <c r="D155" s="194">
        <v>12</v>
      </c>
      <c r="E155" s="194">
        <v>15</v>
      </c>
      <c r="F155" s="194">
        <v>8</v>
      </c>
      <c r="G155" s="194">
        <v>18</v>
      </c>
      <c r="H155" s="194">
        <v>10</v>
      </c>
      <c r="I155" s="194">
        <v>9</v>
      </c>
      <c r="J155" s="194">
        <v>13</v>
      </c>
      <c r="K155" s="194">
        <v>6</v>
      </c>
      <c r="L155" s="194">
        <v>9</v>
      </c>
      <c r="M155" s="194">
        <v>14</v>
      </c>
      <c r="N155" s="194">
        <v>8</v>
      </c>
      <c r="O155" s="194">
        <v>10</v>
      </c>
      <c r="P155" s="194">
        <v>12</v>
      </c>
      <c r="Q155" s="194">
        <v>9</v>
      </c>
      <c r="R155" s="194">
        <v>3</v>
      </c>
      <c r="S155" s="194">
        <v>7</v>
      </c>
      <c r="T155" s="194">
        <v>8</v>
      </c>
      <c r="U155" s="194">
        <v>18</v>
      </c>
      <c r="V155" s="194">
        <v>15</v>
      </c>
      <c r="W155" s="194">
        <v>32</v>
      </c>
      <c r="X155" s="194">
        <v>24</v>
      </c>
      <c r="Y155" s="194">
        <v>54</v>
      </c>
      <c r="Z155" s="194">
        <v>62</v>
      </c>
      <c r="AA155" s="194">
        <v>84</v>
      </c>
      <c r="AB155" s="194">
        <v>62</v>
      </c>
      <c r="AC155" s="194">
        <v>84</v>
      </c>
      <c r="AD155" s="194">
        <v>68</v>
      </c>
      <c r="AE155" s="194">
        <v>77</v>
      </c>
      <c r="AF155" s="194">
        <v>68</v>
      </c>
      <c r="AG155" s="194">
        <v>74</v>
      </c>
      <c r="AH155" s="194">
        <v>63</v>
      </c>
      <c r="AI155" s="194">
        <v>49</v>
      </c>
      <c r="AJ155" s="194">
        <v>43</v>
      </c>
      <c r="AK155" s="194">
        <v>53</v>
      </c>
      <c r="AL155" s="194">
        <v>65</v>
      </c>
      <c r="AM155" s="194">
        <v>46</v>
      </c>
      <c r="AN155" s="194">
        <v>57</v>
      </c>
      <c r="AO155" s="194">
        <v>40</v>
      </c>
      <c r="AP155" s="194">
        <v>57</v>
      </c>
      <c r="AQ155" s="194">
        <v>49</v>
      </c>
      <c r="AR155" s="194">
        <v>55</v>
      </c>
      <c r="AS155" s="194">
        <v>44</v>
      </c>
      <c r="AT155" s="194">
        <v>40</v>
      </c>
      <c r="AU155" s="194">
        <v>26</v>
      </c>
      <c r="AV155" s="194">
        <v>50</v>
      </c>
      <c r="AW155" s="194">
        <v>40</v>
      </c>
      <c r="AX155" s="194">
        <v>43</v>
      </c>
      <c r="AY155" s="194">
        <v>34</v>
      </c>
      <c r="AZ155" s="194">
        <v>39</v>
      </c>
      <c r="BA155" s="194">
        <v>39</v>
      </c>
      <c r="BB155" s="194">
        <v>46</v>
      </c>
      <c r="BC155" s="194">
        <v>49</v>
      </c>
      <c r="BD155" s="194">
        <v>45</v>
      </c>
      <c r="BE155" s="194">
        <v>29</v>
      </c>
      <c r="BF155" s="194">
        <v>40</v>
      </c>
      <c r="BG155" s="194">
        <v>23</v>
      </c>
      <c r="BH155" s="194">
        <v>27</v>
      </c>
      <c r="BI155" s="194">
        <v>29</v>
      </c>
      <c r="BJ155" s="194">
        <v>19</v>
      </c>
      <c r="BK155" s="194">
        <v>18</v>
      </c>
      <c r="BL155" s="194">
        <v>15</v>
      </c>
      <c r="BM155" s="194">
        <v>23</v>
      </c>
      <c r="BN155" s="194">
        <v>16</v>
      </c>
      <c r="BO155" s="194">
        <v>21</v>
      </c>
      <c r="BP155" s="194">
        <v>26</v>
      </c>
      <c r="BQ155" s="194">
        <v>24</v>
      </c>
      <c r="BR155" s="194">
        <v>17</v>
      </c>
      <c r="BS155" s="194">
        <v>16</v>
      </c>
      <c r="BT155" s="194">
        <v>17</v>
      </c>
      <c r="BU155" s="194">
        <v>19</v>
      </c>
      <c r="BV155" s="194">
        <v>28</v>
      </c>
      <c r="BW155" s="194">
        <v>26</v>
      </c>
      <c r="BX155" s="194">
        <v>27</v>
      </c>
      <c r="BY155" s="194">
        <v>13</v>
      </c>
      <c r="BZ155" s="194">
        <v>9</v>
      </c>
      <c r="CA155" s="194">
        <v>17</v>
      </c>
      <c r="CB155" s="194">
        <v>12</v>
      </c>
      <c r="CC155" s="194">
        <v>23</v>
      </c>
      <c r="CD155" s="194">
        <v>16</v>
      </c>
      <c r="CE155" s="194">
        <v>16</v>
      </c>
      <c r="CF155" s="194">
        <v>9</v>
      </c>
      <c r="CG155" s="194">
        <v>8</v>
      </c>
      <c r="CH155" s="194">
        <v>10</v>
      </c>
      <c r="CI155" s="194">
        <v>6</v>
      </c>
      <c r="CJ155" s="194">
        <v>10</v>
      </c>
      <c r="CK155" s="194">
        <v>5</v>
      </c>
      <c r="CL155" s="194">
        <v>3</v>
      </c>
      <c r="CM155" s="194">
        <v>5</v>
      </c>
      <c r="CN155" s="194">
        <v>7</v>
      </c>
      <c r="CO155" s="194">
        <v>8</v>
      </c>
      <c r="CP155" s="194">
        <v>8</v>
      </c>
      <c r="CQ155" s="194">
        <v>8</v>
      </c>
      <c r="CR155" s="194">
        <v>1</v>
      </c>
      <c r="CS155" s="194">
        <v>1</v>
      </c>
      <c r="CT155" s="194">
        <v>1</v>
      </c>
      <c r="CU155" s="194">
        <v>0</v>
      </c>
      <c r="CV155" s="194">
        <v>0</v>
      </c>
      <c r="CW155" s="194">
        <v>0</v>
      </c>
      <c r="CX155" s="194">
        <v>0</v>
      </c>
      <c r="CY155" s="194">
        <v>0</v>
      </c>
      <c r="CZ155" s="194">
        <v>0</v>
      </c>
      <c r="DA155" s="194">
        <v>0</v>
      </c>
      <c r="DB155" s="194">
        <v>0</v>
      </c>
    </row>
    <row r="156" spans="1:106" ht="21" customHeight="1">
      <c r="A156" s="187" t="s">
        <v>112</v>
      </c>
      <c r="B156" s="190">
        <v>7</v>
      </c>
      <c r="C156" s="194">
        <v>5</v>
      </c>
      <c r="D156" s="194">
        <v>12</v>
      </c>
      <c r="E156" s="194">
        <v>14</v>
      </c>
      <c r="F156" s="194">
        <v>13</v>
      </c>
      <c r="G156" s="194">
        <v>6</v>
      </c>
      <c r="H156" s="194">
        <v>12</v>
      </c>
      <c r="I156" s="194">
        <v>8</v>
      </c>
      <c r="J156" s="194">
        <v>11</v>
      </c>
      <c r="K156" s="194">
        <v>12</v>
      </c>
      <c r="L156" s="194">
        <v>12</v>
      </c>
      <c r="M156" s="194">
        <v>7</v>
      </c>
      <c r="N156" s="194">
        <v>6</v>
      </c>
      <c r="O156" s="194">
        <v>7</v>
      </c>
      <c r="P156" s="194">
        <v>9</v>
      </c>
      <c r="Q156" s="194">
        <v>12</v>
      </c>
      <c r="R156" s="194">
        <v>6</v>
      </c>
      <c r="S156" s="194">
        <v>9</v>
      </c>
      <c r="T156" s="194">
        <v>10</v>
      </c>
      <c r="U156" s="194">
        <v>15</v>
      </c>
      <c r="V156" s="194">
        <v>9</v>
      </c>
      <c r="W156" s="194">
        <v>17</v>
      </c>
      <c r="X156" s="194">
        <v>22</v>
      </c>
      <c r="Y156" s="194">
        <v>37</v>
      </c>
      <c r="Z156" s="194">
        <v>24</v>
      </c>
      <c r="AA156" s="194">
        <v>45</v>
      </c>
      <c r="AB156" s="194">
        <v>28</v>
      </c>
      <c r="AC156" s="194">
        <v>31</v>
      </c>
      <c r="AD156" s="194">
        <v>32</v>
      </c>
      <c r="AE156" s="194">
        <v>41</v>
      </c>
      <c r="AF156" s="194">
        <v>30</v>
      </c>
      <c r="AG156" s="194">
        <v>30</v>
      </c>
      <c r="AH156" s="194">
        <v>32</v>
      </c>
      <c r="AI156" s="194">
        <v>27</v>
      </c>
      <c r="AJ156" s="194">
        <v>23</v>
      </c>
      <c r="AK156" s="194">
        <v>23</v>
      </c>
      <c r="AL156" s="194">
        <v>38</v>
      </c>
      <c r="AM156" s="194">
        <v>42</v>
      </c>
      <c r="AN156" s="194">
        <v>26</v>
      </c>
      <c r="AO156" s="194">
        <v>32</v>
      </c>
      <c r="AP156" s="194">
        <v>25</v>
      </c>
      <c r="AQ156" s="194">
        <v>21</v>
      </c>
      <c r="AR156" s="194">
        <v>27</v>
      </c>
      <c r="AS156" s="194">
        <v>26</v>
      </c>
      <c r="AT156" s="194">
        <v>26</v>
      </c>
      <c r="AU156" s="194">
        <v>33</v>
      </c>
      <c r="AV156" s="194">
        <v>31</v>
      </c>
      <c r="AW156" s="194">
        <v>29</v>
      </c>
      <c r="AX156" s="194">
        <v>24</v>
      </c>
      <c r="AY156" s="194">
        <v>25</v>
      </c>
      <c r="AZ156" s="194">
        <v>33</v>
      </c>
      <c r="BA156" s="194">
        <v>19</v>
      </c>
      <c r="BB156" s="194">
        <v>31</v>
      </c>
      <c r="BC156" s="194">
        <v>25</v>
      </c>
      <c r="BD156" s="194">
        <v>29</v>
      </c>
      <c r="BE156" s="194">
        <v>17</v>
      </c>
      <c r="BF156" s="194">
        <v>21</v>
      </c>
      <c r="BG156" s="194">
        <v>31</v>
      </c>
      <c r="BH156" s="194">
        <v>12</v>
      </c>
      <c r="BI156" s="194">
        <v>15</v>
      </c>
      <c r="BJ156" s="194">
        <v>22</v>
      </c>
      <c r="BK156" s="194">
        <v>19</v>
      </c>
      <c r="BL156" s="194">
        <v>9</v>
      </c>
      <c r="BM156" s="194">
        <v>22</v>
      </c>
      <c r="BN156" s="194">
        <v>13</v>
      </c>
      <c r="BO156" s="194">
        <v>15</v>
      </c>
      <c r="BP156" s="194">
        <v>15</v>
      </c>
      <c r="BQ156" s="194">
        <v>15</v>
      </c>
      <c r="BR156" s="194">
        <v>16</v>
      </c>
      <c r="BS156" s="194">
        <v>10</v>
      </c>
      <c r="BT156" s="194">
        <v>11</v>
      </c>
      <c r="BU156" s="194">
        <v>18</v>
      </c>
      <c r="BV156" s="194">
        <v>18</v>
      </c>
      <c r="BW156" s="194">
        <v>11</v>
      </c>
      <c r="BX156" s="194">
        <v>14</v>
      </c>
      <c r="BY156" s="194">
        <v>16</v>
      </c>
      <c r="BZ156" s="194">
        <v>13</v>
      </c>
      <c r="CA156" s="194">
        <v>9</v>
      </c>
      <c r="CB156" s="194">
        <v>14</v>
      </c>
      <c r="CC156" s="194">
        <v>11</v>
      </c>
      <c r="CD156" s="194">
        <v>12</v>
      </c>
      <c r="CE156" s="194">
        <v>6</v>
      </c>
      <c r="CF156" s="194">
        <v>6</v>
      </c>
      <c r="CG156" s="194">
        <v>11</v>
      </c>
      <c r="CH156" s="194">
        <v>7</v>
      </c>
      <c r="CI156" s="194">
        <v>6</v>
      </c>
      <c r="CJ156" s="194">
        <v>4</v>
      </c>
      <c r="CK156" s="194">
        <v>4</v>
      </c>
      <c r="CL156" s="194">
        <v>6</v>
      </c>
      <c r="CM156" s="194">
        <v>1</v>
      </c>
      <c r="CN156" s="194">
        <v>1</v>
      </c>
      <c r="CO156" s="194">
        <v>3</v>
      </c>
      <c r="CP156" s="194">
        <v>2</v>
      </c>
      <c r="CQ156" s="194">
        <v>0</v>
      </c>
      <c r="CR156" s="194">
        <v>3</v>
      </c>
      <c r="CS156" s="194">
        <v>3</v>
      </c>
      <c r="CT156" s="194">
        <v>2</v>
      </c>
      <c r="CU156" s="194">
        <v>0</v>
      </c>
      <c r="CV156" s="194">
        <v>0</v>
      </c>
      <c r="CW156" s="194">
        <v>0</v>
      </c>
      <c r="CX156" s="194">
        <v>1</v>
      </c>
      <c r="CY156" s="194">
        <v>1</v>
      </c>
      <c r="CZ156" s="194">
        <v>0</v>
      </c>
      <c r="DA156" s="194">
        <v>0</v>
      </c>
      <c r="DB156" s="194">
        <v>0</v>
      </c>
    </row>
    <row r="157" spans="1:106" ht="21" customHeight="1">
      <c r="A157" s="187" t="s">
        <v>1012</v>
      </c>
      <c r="B157" s="190">
        <v>11</v>
      </c>
      <c r="C157" s="194">
        <v>12</v>
      </c>
      <c r="D157" s="194">
        <v>8</v>
      </c>
      <c r="E157" s="194">
        <v>17</v>
      </c>
      <c r="F157" s="194">
        <v>9</v>
      </c>
      <c r="G157" s="194">
        <v>9</v>
      </c>
      <c r="H157" s="194">
        <v>8</v>
      </c>
      <c r="I157" s="194">
        <v>9</v>
      </c>
      <c r="J157" s="194">
        <v>10</v>
      </c>
      <c r="K157" s="194">
        <v>8</v>
      </c>
      <c r="L157" s="194">
        <v>14</v>
      </c>
      <c r="M157" s="194">
        <v>8</v>
      </c>
      <c r="N157" s="194">
        <v>10</v>
      </c>
      <c r="O157" s="194">
        <v>6</v>
      </c>
      <c r="P157" s="194">
        <v>7</v>
      </c>
      <c r="Q157" s="194">
        <v>11</v>
      </c>
      <c r="R157" s="194">
        <v>10</v>
      </c>
      <c r="S157" s="194">
        <v>9</v>
      </c>
      <c r="T157" s="194">
        <v>8</v>
      </c>
      <c r="U157" s="194">
        <v>9</v>
      </c>
      <c r="V157" s="194">
        <v>20</v>
      </c>
      <c r="W157" s="194">
        <v>17</v>
      </c>
      <c r="X157" s="194">
        <v>25</v>
      </c>
      <c r="Y157" s="194">
        <v>36</v>
      </c>
      <c r="Z157" s="194">
        <v>48</v>
      </c>
      <c r="AA157" s="194">
        <v>42</v>
      </c>
      <c r="AB157" s="194">
        <v>37</v>
      </c>
      <c r="AC157" s="194">
        <v>37</v>
      </c>
      <c r="AD157" s="194">
        <v>42</v>
      </c>
      <c r="AE157" s="194">
        <v>37</v>
      </c>
      <c r="AF157" s="194">
        <v>56</v>
      </c>
      <c r="AG157" s="194">
        <v>40</v>
      </c>
      <c r="AH157" s="194">
        <v>34</v>
      </c>
      <c r="AI157" s="194">
        <v>36</v>
      </c>
      <c r="AJ157" s="194">
        <v>33</v>
      </c>
      <c r="AK157" s="194">
        <v>36</v>
      </c>
      <c r="AL157" s="194">
        <v>36</v>
      </c>
      <c r="AM157" s="194">
        <v>29</v>
      </c>
      <c r="AN157" s="194">
        <v>30</v>
      </c>
      <c r="AO157" s="194">
        <v>34</v>
      </c>
      <c r="AP157" s="194">
        <v>34</v>
      </c>
      <c r="AQ157" s="194">
        <v>35</v>
      </c>
      <c r="AR157" s="194">
        <v>38</v>
      </c>
      <c r="AS157" s="194">
        <v>39</v>
      </c>
      <c r="AT157" s="194">
        <v>23</v>
      </c>
      <c r="AU157" s="194">
        <v>35</v>
      </c>
      <c r="AV157" s="194">
        <v>33</v>
      </c>
      <c r="AW157" s="194">
        <v>40</v>
      </c>
      <c r="AX157" s="194">
        <v>40</v>
      </c>
      <c r="AY157" s="194">
        <v>41</v>
      </c>
      <c r="AZ157" s="194">
        <v>28</v>
      </c>
      <c r="BA157" s="194">
        <v>33</v>
      </c>
      <c r="BB157" s="194">
        <v>28</v>
      </c>
      <c r="BC157" s="194">
        <v>23</v>
      </c>
      <c r="BD157" s="194">
        <v>21</v>
      </c>
      <c r="BE157" s="194">
        <v>13</v>
      </c>
      <c r="BF157" s="194">
        <v>20</v>
      </c>
      <c r="BG157" s="194">
        <v>24</v>
      </c>
      <c r="BH157" s="194">
        <v>15</v>
      </c>
      <c r="BI157" s="194">
        <v>28</v>
      </c>
      <c r="BJ157" s="194">
        <v>16</v>
      </c>
      <c r="BK157" s="194">
        <v>18</v>
      </c>
      <c r="BL157" s="194">
        <v>14</v>
      </c>
      <c r="BM157" s="194">
        <v>16</v>
      </c>
      <c r="BN157" s="194">
        <v>14</v>
      </c>
      <c r="BO157" s="194">
        <v>24</v>
      </c>
      <c r="BP157" s="194">
        <v>21</v>
      </c>
      <c r="BQ157" s="194">
        <v>7</v>
      </c>
      <c r="BR157" s="194">
        <v>17</v>
      </c>
      <c r="BS157" s="194">
        <v>17</v>
      </c>
      <c r="BT157" s="194">
        <v>18</v>
      </c>
      <c r="BU157" s="194">
        <v>13</v>
      </c>
      <c r="BV157" s="194">
        <v>11</v>
      </c>
      <c r="BW157" s="194">
        <v>22</v>
      </c>
      <c r="BX157" s="194">
        <v>17</v>
      </c>
      <c r="BY157" s="194">
        <v>9</v>
      </c>
      <c r="BZ157" s="194">
        <v>9</v>
      </c>
      <c r="CA157" s="194">
        <v>14</v>
      </c>
      <c r="CB157" s="194">
        <v>14</v>
      </c>
      <c r="CC157" s="194">
        <v>5</v>
      </c>
      <c r="CD157" s="194">
        <v>13</v>
      </c>
      <c r="CE157" s="194">
        <v>11</v>
      </c>
      <c r="CF157" s="194">
        <v>10</v>
      </c>
      <c r="CG157" s="194">
        <v>8</v>
      </c>
      <c r="CH157" s="194">
        <v>6</v>
      </c>
      <c r="CI157" s="194">
        <v>8</v>
      </c>
      <c r="CJ157" s="194">
        <v>7</v>
      </c>
      <c r="CK157" s="194">
        <v>6</v>
      </c>
      <c r="CL157" s="194">
        <v>4</v>
      </c>
      <c r="CM157" s="194">
        <v>3</v>
      </c>
      <c r="CN157" s="194">
        <v>4</v>
      </c>
      <c r="CO157" s="194">
        <v>4</v>
      </c>
      <c r="CP157" s="194">
        <v>4</v>
      </c>
      <c r="CQ157" s="194">
        <v>0</v>
      </c>
      <c r="CR157" s="194">
        <v>1</v>
      </c>
      <c r="CS157" s="194">
        <v>0</v>
      </c>
      <c r="CT157" s="194">
        <v>1</v>
      </c>
      <c r="CU157" s="194">
        <v>0</v>
      </c>
      <c r="CV157" s="194">
        <v>0</v>
      </c>
      <c r="CW157" s="194">
        <v>1</v>
      </c>
      <c r="CX157" s="194">
        <v>0</v>
      </c>
      <c r="CY157" s="194">
        <v>0</v>
      </c>
      <c r="CZ157" s="194">
        <v>0</v>
      </c>
      <c r="DA157" s="194">
        <v>0</v>
      </c>
      <c r="DB157" s="194">
        <v>0</v>
      </c>
    </row>
    <row r="158" spans="1:106" ht="21" customHeight="1">
      <c r="A158" s="184" t="s">
        <v>839</v>
      </c>
      <c r="B158" s="191">
        <v>18</v>
      </c>
      <c r="C158" s="195">
        <v>11</v>
      </c>
      <c r="D158" s="195">
        <v>19</v>
      </c>
      <c r="E158" s="195">
        <v>17</v>
      </c>
      <c r="F158" s="195">
        <v>23</v>
      </c>
      <c r="G158" s="195">
        <v>14</v>
      </c>
      <c r="H158" s="195">
        <v>14</v>
      </c>
      <c r="I158" s="195">
        <v>16</v>
      </c>
      <c r="J158" s="195">
        <v>23</v>
      </c>
      <c r="K158" s="195">
        <v>19</v>
      </c>
      <c r="L158" s="195">
        <v>13</v>
      </c>
      <c r="M158" s="195">
        <v>15</v>
      </c>
      <c r="N158" s="195">
        <v>17</v>
      </c>
      <c r="O158" s="195">
        <v>13</v>
      </c>
      <c r="P158" s="195">
        <v>11</v>
      </c>
      <c r="Q158" s="195">
        <v>13</v>
      </c>
      <c r="R158" s="195">
        <v>12</v>
      </c>
      <c r="S158" s="195">
        <v>11</v>
      </c>
      <c r="T158" s="195">
        <v>17</v>
      </c>
      <c r="U158" s="195">
        <v>11</v>
      </c>
      <c r="V158" s="195">
        <v>18</v>
      </c>
      <c r="W158" s="195">
        <v>13</v>
      </c>
      <c r="X158" s="195">
        <v>21</v>
      </c>
      <c r="Y158" s="195">
        <v>34</v>
      </c>
      <c r="Z158" s="195">
        <v>42</v>
      </c>
      <c r="AA158" s="195">
        <v>39</v>
      </c>
      <c r="AB158" s="195">
        <v>45</v>
      </c>
      <c r="AC158" s="195">
        <v>44</v>
      </c>
      <c r="AD158" s="195">
        <v>28</v>
      </c>
      <c r="AE158" s="195">
        <v>39</v>
      </c>
      <c r="AF158" s="195">
        <v>29</v>
      </c>
      <c r="AG158" s="195">
        <v>45</v>
      </c>
      <c r="AH158" s="195">
        <v>32</v>
      </c>
      <c r="AI158" s="195">
        <v>34</v>
      </c>
      <c r="AJ158" s="195">
        <v>32</v>
      </c>
      <c r="AK158" s="195">
        <v>19</v>
      </c>
      <c r="AL158" s="195">
        <v>24</v>
      </c>
      <c r="AM158" s="195">
        <v>32</v>
      </c>
      <c r="AN158" s="195">
        <v>40</v>
      </c>
      <c r="AO158" s="195">
        <v>29</v>
      </c>
      <c r="AP158" s="195">
        <v>20</v>
      </c>
      <c r="AQ158" s="195">
        <v>43</v>
      </c>
      <c r="AR158" s="195">
        <v>39</v>
      </c>
      <c r="AS158" s="195">
        <v>44</v>
      </c>
      <c r="AT158" s="195">
        <v>32</v>
      </c>
      <c r="AU158" s="195">
        <v>28</v>
      </c>
      <c r="AV158" s="195">
        <v>49</v>
      </c>
      <c r="AW158" s="195">
        <v>23</v>
      </c>
      <c r="AX158" s="195">
        <v>25</v>
      </c>
      <c r="AY158" s="195">
        <v>32</v>
      </c>
      <c r="AZ158" s="195">
        <v>31</v>
      </c>
      <c r="BA158" s="195">
        <v>36</v>
      </c>
      <c r="BB158" s="195">
        <v>33</v>
      </c>
      <c r="BC158" s="195">
        <v>33</v>
      </c>
      <c r="BD158" s="195">
        <v>38</v>
      </c>
      <c r="BE158" s="195">
        <v>24</v>
      </c>
      <c r="BF158" s="195">
        <v>29</v>
      </c>
      <c r="BG158" s="195">
        <v>27</v>
      </c>
      <c r="BH158" s="195">
        <v>22</v>
      </c>
      <c r="BI158" s="195">
        <v>26</v>
      </c>
      <c r="BJ158" s="195">
        <v>28</v>
      </c>
      <c r="BK158" s="195">
        <v>32</v>
      </c>
      <c r="BL158" s="195">
        <v>15</v>
      </c>
      <c r="BM158" s="195">
        <v>21</v>
      </c>
      <c r="BN158" s="195">
        <v>17</v>
      </c>
      <c r="BO158" s="195">
        <v>14</v>
      </c>
      <c r="BP158" s="195">
        <v>11</v>
      </c>
      <c r="BQ158" s="195">
        <v>16</v>
      </c>
      <c r="BR158" s="195">
        <v>12</v>
      </c>
      <c r="BS158" s="195">
        <v>15</v>
      </c>
      <c r="BT158" s="195">
        <v>9</v>
      </c>
      <c r="BU158" s="195">
        <v>21</v>
      </c>
      <c r="BV158" s="195">
        <v>20</v>
      </c>
      <c r="BW158" s="195">
        <v>16</v>
      </c>
      <c r="BX158" s="195">
        <v>20</v>
      </c>
      <c r="BY158" s="195">
        <v>10</v>
      </c>
      <c r="BZ158" s="195">
        <v>11</v>
      </c>
      <c r="CA158" s="195">
        <v>10</v>
      </c>
      <c r="CB158" s="195">
        <v>15</v>
      </c>
      <c r="CC158" s="195">
        <v>14</v>
      </c>
      <c r="CD158" s="195">
        <v>19</v>
      </c>
      <c r="CE158" s="195">
        <v>12</v>
      </c>
      <c r="CF158" s="195">
        <v>5</v>
      </c>
      <c r="CG158" s="195">
        <v>8</v>
      </c>
      <c r="CH158" s="195">
        <v>6</v>
      </c>
      <c r="CI158" s="195">
        <v>9</v>
      </c>
      <c r="CJ158" s="195">
        <v>14</v>
      </c>
      <c r="CK158" s="195">
        <v>4</v>
      </c>
      <c r="CL158" s="195">
        <v>4</v>
      </c>
      <c r="CM158" s="195">
        <v>7</v>
      </c>
      <c r="CN158" s="195">
        <v>3</v>
      </c>
      <c r="CO158" s="195">
        <v>2</v>
      </c>
      <c r="CP158" s="195">
        <v>1</v>
      </c>
      <c r="CQ158" s="195">
        <v>0</v>
      </c>
      <c r="CR158" s="195">
        <v>0</v>
      </c>
      <c r="CS158" s="195">
        <v>0</v>
      </c>
      <c r="CT158" s="195">
        <v>1</v>
      </c>
      <c r="CU158" s="195">
        <v>1</v>
      </c>
      <c r="CV158" s="195">
        <v>0</v>
      </c>
      <c r="CW158" s="195">
        <v>0</v>
      </c>
      <c r="CX158" s="195">
        <v>0</v>
      </c>
      <c r="CY158" s="195">
        <v>0</v>
      </c>
      <c r="CZ158" s="195">
        <v>0</v>
      </c>
      <c r="DA158" s="195">
        <v>0</v>
      </c>
      <c r="DB158" s="195">
        <v>0</v>
      </c>
    </row>
    <row r="159" spans="1:106" ht="21" customHeight="1">
      <c r="A159" s="187" t="s">
        <v>1004</v>
      </c>
      <c r="B159" s="190">
        <v>9</v>
      </c>
      <c r="C159" s="194">
        <v>11</v>
      </c>
      <c r="D159" s="194">
        <v>2</v>
      </c>
      <c r="E159" s="194">
        <v>15</v>
      </c>
      <c r="F159" s="194">
        <v>15</v>
      </c>
      <c r="G159" s="194">
        <v>6</v>
      </c>
      <c r="H159" s="194">
        <v>10</v>
      </c>
      <c r="I159" s="194">
        <v>18</v>
      </c>
      <c r="J159" s="194">
        <v>9</v>
      </c>
      <c r="K159" s="194">
        <v>20</v>
      </c>
      <c r="L159" s="194">
        <v>9</v>
      </c>
      <c r="M159" s="194">
        <v>10</v>
      </c>
      <c r="N159" s="194">
        <v>19</v>
      </c>
      <c r="O159" s="194">
        <v>14</v>
      </c>
      <c r="P159" s="194">
        <v>10</v>
      </c>
      <c r="Q159" s="194">
        <v>9</v>
      </c>
      <c r="R159" s="194">
        <v>11</v>
      </c>
      <c r="S159" s="194">
        <v>14</v>
      </c>
      <c r="T159" s="194">
        <v>9</v>
      </c>
      <c r="U159" s="194">
        <v>17</v>
      </c>
      <c r="V159" s="194">
        <v>19</v>
      </c>
      <c r="W159" s="194">
        <v>21</v>
      </c>
      <c r="X159" s="194">
        <v>29</v>
      </c>
      <c r="Y159" s="194">
        <v>33</v>
      </c>
      <c r="Z159" s="194">
        <v>25</v>
      </c>
      <c r="AA159" s="194">
        <v>40</v>
      </c>
      <c r="AB159" s="194">
        <v>30</v>
      </c>
      <c r="AC159" s="194">
        <v>32</v>
      </c>
      <c r="AD159" s="194">
        <v>35</v>
      </c>
      <c r="AE159" s="194">
        <v>26</v>
      </c>
      <c r="AF159" s="194">
        <v>29</v>
      </c>
      <c r="AG159" s="194">
        <v>39</v>
      </c>
      <c r="AH159" s="194">
        <v>37</v>
      </c>
      <c r="AI159" s="194">
        <v>31</v>
      </c>
      <c r="AJ159" s="194">
        <v>36</v>
      </c>
      <c r="AK159" s="194">
        <v>33</v>
      </c>
      <c r="AL159" s="194">
        <v>22</v>
      </c>
      <c r="AM159" s="194">
        <v>34</v>
      </c>
      <c r="AN159" s="194">
        <v>31</v>
      </c>
      <c r="AO159" s="194">
        <v>37</v>
      </c>
      <c r="AP159" s="194">
        <v>39</v>
      </c>
      <c r="AQ159" s="194">
        <v>41</v>
      </c>
      <c r="AR159" s="194">
        <v>35</v>
      </c>
      <c r="AS159" s="194">
        <v>45</v>
      </c>
      <c r="AT159" s="194">
        <v>23</v>
      </c>
      <c r="AU159" s="194">
        <v>46</v>
      </c>
      <c r="AV159" s="194">
        <v>26</v>
      </c>
      <c r="AW159" s="194">
        <v>36</v>
      </c>
      <c r="AX159" s="194">
        <v>31</v>
      </c>
      <c r="AY159" s="194">
        <v>34</v>
      </c>
      <c r="AZ159" s="194">
        <v>33</v>
      </c>
      <c r="BA159" s="194">
        <v>30</v>
      </c>
      <c r="BB159" s="194">
        <v>30</v>
      </c>
      <c r="BC159" s="194">
        <v>21</v>
      </c>
      <c r="BD159" s="194">
        <v>36</v>
      </c>
      <c r="BE159" s="194">
        <v>14</v>
      </c>
      <c r="BF159" s="194">
        <v>21</v>
      </c>
      <c r="BG159" s="194">
        <v>34</v>
      </c>
      <c r="BH159" s="194">
        <v>31</v>
      </c>
      <c r="BI159" s="194">
        <v>19</v>
      </c>
      <c r="BJ159" s="194">
        <v>18</v>
      </c>
      <c r="BK159" s="194">
        <v>28</v>
      </c>
      <c r="BL159" s="194">
        <v>19</v>
      </c>
      <c r="BM159" s="194">
        <v>29</v>
      </c>
      <c r="BN159" s="194">
        <v>10</v>
      </c>
      <c r="BO159" s="194">
        <v>15</v>
      </c>
      <c r="BP159" s="194">
        <v>10</v>
      </c>
      <c r="BQ159" s="194">
        <v>21</v>
      </c>
      <c r="BR159" s="194">
        <v>16</v>
      </c>
      <c r="BS159" s="194">
        <v>17</v>
      </c>
      <c r="BT159" s="194">
        <v>21</v>
      </c>
      <c r="BU159" s="194">
        <v>12</v>
      </c>
      <c r="BV159" s="194">
        <v>24</v>
      </c>
      <c r="BW159" s="194">
        <v>23</v>
      </c>
      <c r="BX159" s="194">
        <v>26</v>
      </c>
      <c r="BY159" s="194">
        <v>17</v>
      </c>
      <c r="BZ159" s="194">
        <v>14</v>
      </c>
      <c r="CA159" s="194">
        <v>11</v>
      </c>
      <c r="CB159" s="194">
        <v>19</v>
      </c>
      <c r="CC159" s="194">
        <v>15</v>
      </c>
      <c r="CD159" s="194">
        <v>14</v>
      </c>
      <c r="CE159" s="194">
        <v>16</v>
      </c>
      <c r="CF159" s="194">
        <v>9</v>
      </c>
      <c r="CG159" s="194">
        <v>6</v>
      </c>
      <c r="CH159" s="194">
        <v>9</v>
      </c>
      <c r="CI159" s="194">
        <v>9</v>
      </c>
      <c r="CJ159" s="194">
        <v>11</v>
      </c>
      <c r="CK159" s="194">
        <v>5</v>
      </c>
      <c r="CL159" s="194">
        <v>8</v>
      </c>
      <c r="CM159" s="194">
        <v>5</v>
      </c>
      <c r="CN159" s="194">
        <v>7</v>
      </c>
      <c r="CO159" s="194">
        <v>5</v>
      </c>
      <c r="CP159" s="194">
        <v>2</v>
      </c>
      <c r="CQ159" s="194">
        <v>1</v>
      </c>
      <c r="CR159" s="194">
        <v>5</v>
      </c>
      <c r="CS159" s="194">
        <v>2</v>
      </c>
      <c r="CT159" s="194">
        <v>1</v>
      </c>
      <c r="CU159" s="194">
        <v>0</v>
      </c>
      <c r="CV159" s="194">
        <v>0</v>
      </c>
      <c r="CW159" s="194">
        <v>0</v>
      </c>
      <c r="CX159" s="194">
        <v>0</v>
      </c>
      <c r="CY159" s="194">
        <v>0</v>
      </c>
      <c r="CZ159" s="194">
        <v>0</v>
      </c>
      <c r="DA159" s="194">
        <v>0</v>
      </c>
      <c r="DB159" s="194">
        <v>0</v>
      </c>
    </row>
    <row r="160" spans="1:106" ht="21" customHeight="1">
      <c r="A160" s="187" t="s">
        <v>1001</v>
      </c>
      <c r="B160" s="190">
        <v>14</v>
      </c>
      <c r="C160" s="194">
        <v>19</v>
      </c>
      <c r="D160" s="194">
        <v>16</v>
      </c>
      <c r="E160" s="194">
        <v>15</v>
      </c>
      <c r="F160" s="194">
        <v>15</v>
      </c>
      <c r="G160" s="194">
        <v>15</v>
      </c>
      <c r="H160" s="194">
        <v>15</v>
      </c>
      <c r="I160" s="194">
        <v>12</v>
      </c>
      <c r="J160" s="194">
        <v>18</v>
      </c>
      <c r="K160" s="194">
        <v>13</v>
      </c>
      <c r="L160" s="194">
        <v>14</v>
      </c>
      <c r="M160" s="194">
        <v>9</v>
      </c>
      <c r="N160" s="194">
        <v>16</v>
      </c>
      <c r="O160" s="194">
        <v>14</v>
      </c>
      <c r="P160" s="194">
        <v>13</v>
      </c>
      <c r="Q160" s="194">
        <v>14</v>
      </c>
      <c r="R160" s="194">
        <v>15</v>
      </c>
      <c r="S160" s="194">
        <v>7</v>
      </c>
      <c r="T160" s="194">
        <v>14</v>
      </c>
      <c r="U160" s="194">
        <v>10</v>
      </c>
      <c r="V160" s="194">
        <v>24</v>
      </c>
      <c r="W160" s="194">
        <v>23</v>
      </c>
      <c r="X160" s="194">
        <v>23</v>
      </c>
      <c r="Y160" s="194">
        <v>30</v>
      </c>
      <c r="Z160" s="194">
        <v>39</v>
      </c>
      <c r="AA160" s="194">
        <v>35</v>
      </c>
      <c r="AB160" s="194">
        <v>31</v>
      </c>
      <c r="AC160" s="194">
        <v>45</v>
      </c>
      <c r="AD160" s="194">
        <v>38</v>
      </c>
      <c r="AE160" s="194">
        <v>39</v>
      </c>
      <c r="AF160" s="194">
        <v>38</v>
      </c>
      <c r="AG160" s="194">
        <v>35</v>
      </c>
      <c r="AH160" s="194">
        <v>30</v>
      </c>
      <c r="AI160" s="194">
        <v>26</v>
      </c>
      <c r="AJ160" s="194">
        <v>28</v>
      </c>
      <c r="AK160" s="194">
        <v>25</v>
      </c>
      <c r="AL160" s="194">
        <v>36</v>
      </c>
      <c r="AM160" s="194">
        <v>38</v>
      </c>
      <c r="AN160" s="194">
        <v>31</v>
      </c>
      <c r="AO160" s="194">
        <v>36</v>
      </c>
      <c r="AP160" s="194">
        <v>41</v>
      </c>
      <c r="AQ160" s="194">
        <v>24</v>
      </c>
      <c r="AR160" s="194">
        <v>28</v>
      </c>
      <c r="AS160" s="194">
        <v>31</v>
      </c>
      <c r="AT160" s="194">
        <v>44</v>
      </c>
      <c r="AU160" s="194">
        <v>36</v>
      </c>
      <c r="AV160" s="194">
        <v>32</v>
      </c>
      <c r="AW160" s="194">
        <v>45</v>
      </c>
      <c r="AX160" s="194">
        <v>35</v>
      </c>
      <c r="AY160" s="194">
        <v>39</v>
      </c>
      <c r="AZ160" s="194">
        <v>30</v>
      </c>
      <c r="BA160" s="194">
        <v>28</v>
      </c>
      <c r="BB160" s="194">
        <v>31</v>
      </c>
      <c r="BC160" s="194">
        <v>35</v>
      </c>
      <c r="BD160" s="194">
        <v>33</v>
      </c>
      <c r="BE160" s="194">
        <v>28</v>
      </c>
      <c r="BF160" s="194">
        <v>37</v>
      </c>
      <c r="BG160" s="194">
        <v>27</v>
      </c>
      <c r="BH160" s="194">
        <v>31</v>
      </c>
      <c r="BI160" s="194">
        <v>18</v>
      </c>
      <c r="BJ160" s="194">
        <v>17</v>
      </c>
      <c r="BK160" s="194">
        <v>21</v>
      </c>
      <c r="BL160" s="194">
        <v>20</v>
      </c>
      <c r="BM160" s="194">
        <v>25</v>
      </c>
      <c r="BN160" s="194">
        <v>19</v>
      </c>
      <c r="BO160" s="194">
        <v>18</v>
      </c>
      <c r="BP160" s="194">
        <v>20</v>
      </c>
      <c r="BQ160" s="194">
        <v>22</v>
      </c>
      <c r="BR160" s="194">
        <v>19</v>
      </c>
      <c r="BS160" s="194">
        <v>15</v>
      </c>
      <c r="BT160" s="194">
        <v>18</v>
      </c>
      <c r="BU160" s="194">
        <v>26</v>
      </c>
      <c r="BV160" s="194">
        <v>22</v>
      </c>
      <c r="BW160" s="194">
        <v>30</v>
      </c>
      <c r="BX160" s="194">
        <v>17</v>
      </c>
      <c r="BY160" s="194">
        <v>21</v>
      </c>
      <c r="BZ160" s="194">
        <v>23</v>
      </c>
      <c r="CA160" s="194">
        <v>18</v>
      </c>
      <c r="CB160" s="194">
        <v>18</v>
      </c>
      <c r="CC160" s="194">
        <v>17</v>
      </c>
      <c r="CD160" s="194">
        <v>10</v>
      </c>
      <c r="CE160" s="194">
        <v>13</v>
      </c>
      <c r="CF160" s="194">
        <v>13</v>
      </c>
      <c r="CG160" s="194">
        <v>9</v>
      </c>
      <c r="CH160" s="194">
        <v>10</v>
      </c>
      <c r="CI160" s="194">
        <v>15</v>
      </c>
      <c r="CJ160" s="194">
        <v>12</v>
      </c>
      <c r="CK160" s="194">
        <v>13</v>
      </c>
      <c r="CL160" s="194">
        <v>9</v>
      </c>
      <c r="CM160" s="194">
        <v>8</v>
      </c>
      <c r="CN160" s="194">
        <v>5</v>
      </c>
      <c r="CO160" s="194">
        <v>7</v>
      </c>
      <c r="CP160" s="194">
        <v>4</v>
      </c>
      <c r="CQ160" s="194">
        <v>0</v>
      </c>
      <c r="CR160" s="194">
        <v>1</v>
      </c>
      <c r="CS160" s="194">
        <v>1</v>
      </c>
      <c r="CT160" s="194">
        <v>1</v>
      </c>
      <c r="CU160" s="194">
        <v>1</v>
      </c>
      <c r="CV160" s="194">
        <v>0</v>
      </c>
      <c r="CW160" s="194">
        <v>1</v>
      </c>
      <c r="CX160" s="194">
        <v>1</v>
      </c>
      <c r="CY160" s="194">
        <v>0</v>
      </c>
      <c r="CZ160" s="194">
        <v>0</v>
      </c>
      <c r="DA160" s="194">
        <v>0</v>
      </c>
      <c r="DB160" s="194">
        <v>0</v>
      </c>
    </row>
    <row r="161" spans="1:106" ht="21" customHeight="1">
      <c r="A161" s="184" t="s">
        <v>334</v>
      </c>
      <c r="B161" s="191">
        <v>19</v>
      </c>
      <c r="C161" s="195">
        <v>15</v>
      </c>
      <c r="D161" s="195">
        <v>13</v>
      </c>
      <c r="E161" s="195">
        <v>18</v>
      </c>
      <c r="F161" s="195">
        <v>9</v>
      </c>
      <c r="G161" s="195">
        <v>10</v>
      </c>
      <c r="H161" s="195">
        <v>14</v>
      </c>
      <c r="I161" s="195">
        <v>10</v>
      </c>
      <c r="J161" s="195">
        <v>6</v>
      </c>
      <c r="K161" s="195">
        <v>16</v>
      </c>
      <c r="L161" s="195">
        <v>13</v>
      </c>
      <c r="M161" s="195">
        <v>12</v>
      </c>
      <c r="N161" s="195">
        <v>13</v>
      </c>
      <c r="O161" s="195">
        <v>15</v>
      </c>
      <c r="P161" s="195">
        <v>18</v>
      </c>
      <c r="Q161" s="195">
        <v>16</v>
      </c>
      <c r="R161" s="195">
        <v>9</v>
      </c>
      <c r="S161" s="195">
        <v>13</v>
      </c>
      <c r="T161" s="195">
        <v>18</v>
      </c>
      <c r="U161" s="195">
        <v>22</v>
      </c>
      <c r="V161" s="195">
        <v>21</v>
      </c>
      <c r="W161" s="195">
        <v>14</v>
      </c>
      <c r="X161" s="195">
        <v>30</v>
      </c>
      <c r="Y161" s="195">
        <v>34</v>
      </c>
      <c r="Z161" s="195">
        <v>41</v>
      </c>
      <c r="AA161" s="195">
        <v>37</v>
      </c>
      <c r="AB161" s="195">
        <v>40</v>
      </c>
      <c r="AC161" s="195">
        <v>40</v>
      </c>
      <c r="AD161" s="195">
        <v>30</v>
      </c>
      <c r="AE161" s="195">
        <v>40</v>
      </c>
      <c r="AF161" s="195">
        <v>45</v>
      </c>
      <c r="AG161" s="195">
        <v>40</v>
      </c>
      <c r="AH161" s="195">
        <v>34</v>
      </c>
      <c r="AI161" s="195">
        <v>29</v>
      </c>
      <c r="AJ161" s="195">
        <v>44</v>
      </c>
      <c r="AK161" s="195">
        <v>46</v>
      </c>
      <c r="AL161" s="195">
        <v>48</v>
      </c>
      <c r="AM161" s="195">
        <v>32</v>
      </c>
      <c r="AN161" s="195">
        <v>35</v>
      </c>
      <c r="AO161" s="195">
        <v>43</v>
      </c>
      <c r="AP161" s="195">
        <v>32</v>
      </c>
      <c r="AQ161" s="195">
        <v>34</v>
      </c>
      <c r="AR161" s="195">
        <v>38</v>
      </c>
      <c r="AS161" s="195">
        <v>32</v>
      </c>
      <c r="AT161" s="195">
        <v>34</v>
      </c>
      <c r="AU161" s="195">
        <v>37</v>
      </c>
      <c r="AV161" s="195">
        <v>39</v>
      </c>
      <c r="AW161" s="195">
        <v>39</v>
      </c>
      <c r="AX161" s="195">
        <v>39</v>
      </c>
      <c r="AY161" s="195">
        <v>34</v>
      </c>
      <c r="AZ161" s="195">
        <v>32</v>
      </c>
      <c r="BA161" s="195">
        <v>33</v>
      </c>
      <c r="BB161" s="195">
        <v>26</v>
      </c>
      <c r="BC161" s="195">
        <v>29</v>
      </c>
      <c r="BD161" s="195">
        <v>20</v>
      </c>
      <c r="BE161" s="195">
        <v>25</v>
      </c>
      <c r="BF161" s="195">
        <v>44</v>
      </c>
      <c r="BG161" s="195">
        <v>27</v>
      </c>
      <c r="BH161" s="195">
        <v>23</v>
      </c>
      <c r="BI161" s="195">
        <v>28</v>
      </c>
      <c r="BJ161" s="195">
        <v>27</v>
      </c>
      <c r="BK161" s="195">
        <v>26</v>
      </c>
      <c r="BL161" s="195">
        <v>23</v>
      </c>
      <c r="BM161" s="195">
        <v>24</v>
      </c>
      <c r="BN161" s="195">
        <v>15</v>
      </c>
      <c r="BO161" s="195">
        <v>20</v>
      </c>
      <c r="BP161" s="195">
        <v>19</v>
      </c>
      <c r="BQ161" s="195">
        <v>21</v>
      </c>
      <c r="BR161" s="195">
        <v>17</v>
      </c>
      <c r="BS161" s="195">
        <v>21</v>
      </c>
      <c r="BT161" s="195">
        <v>25</v>
      </c>
      <c r="BU161" s="195">
        <v>21</v>
      </c>
      <c r="BV161" s="195">
        <v>33</v>
      </c>
      <c r="BW161" s="195">
        <v>29</v>
      </c>
      <c r="BX161" s="195">
        <v>25</v>
      </c>
      <c r="BY161" s="195">
        <v>24</v>
      </c>
      <c r="BZ161" s="195">
        <v>20</v>
      </c>
      <c r="CA161" s="195">
        <v>21</v>
      </c>
      <c r="CB161" s="195">
        <v>17</v>
      </c>
      <c r="CC161" s="195">
        <v>30</v>
      </c>
      <c r="CD161" s="195">
        <v>11</v>
      </c>
      <c r="CE161" s="195">
        <v>17</v>
      </c>
      <c r="CF161" s="195">
        <v>13</v>
      </c>
      <c r="CG161" s="195">
        <v>9</v>
      </c>
      <c r="CH161" s="195">
        <v>13</v>
      </c>
      <c r="CI161" s="195">
        <v>9</v>
      </c>
      <c r="CJ161" s="195">
        <v>13</v>
      </c>
      <c r="CK161" s="195">
        <v>16</v>
      </c>
      <c r="CL161" s="195">
        <v>8</v>
      </c>
      <c r="CM161" s="195">
        <v>7</v>
      </c>
      <c r="CN161" s="195">
        <v>6</v>
      </c>
      <c r="CO161" s="195">
        <v>2</v>
      </c>
      <c r="CP161" s="195">
        <v>1</v>
      </c>
      <c r="CQ161" s="195">
        <v>4</v>
      </c>
      <c r="CR161" s="195">
        <v>1</v>
      </c>
      <c r="CS161" s="195">
        <v>0</v>
      </c>
      <c r="CT161" s="195">
        <v>0</v>
      </c>
      <c r="CU161" s="195">
        <v>0</v>
      </c>
      <c r="CV161" s="195">
        <v>0</v>
      </c>
      <c r="CW161" s="195">
        <v>0</v>
      </c>
      <c r="CX161" s="195">
        <v>1</v>
      </c>
      <c r="CY161" s="195">
        <v>0</v>
      </c>
      <c r="CZ161" s="195">
        <v>0</v>
      </c>
      <c r="DA161" s="195">
        <v>0</v>
      </c>
      <c r="DB161" s="195">
        <v>0</v>
      </c>
    </row>
    <row r="162" spans="1:106" ht="21" customHeight="1">
      <c r="A162" s="187" t="s">
        <v>869</v>
      </c>
      <c r="B162" s="190">
        <v>37</v>
      </c>
      <c r="C162" s="194">
        <v>22</v>
      </c>
      <c r="D162" s="194">
        <v>23</v>
      </c>
      <c r="E162" s="194">
        <v>37</v>
      </c>
      <c r="F162" s="194">
        <v>29</v>
      </c>
      <c r="G162" s="194">
        <v>34</v>
      </c>
      <c r="H162" s="194">
        <v>28</v>
      </c>
      <c r="I162" s="194">
        <v>31</v>
      </c>
      <c r="J162" s="194">
        <v>21</v>
      </c>
      <c r="K162" s="194">
        <v>26</v>
      </c>
      <c r="L162" s="194">
        <v>29</v>
      </c>
      <c r="M162" s="194">
        <v>24</v>
      </c>
      <c r="N162" s="194">
        <v>14</v>
      </c>
      <c r="O162" s="194">
        <v>17</v>
      </c>
      <c r="P162" s="194">
        <v>16</v>
      </c>
      <c r="Q162" s="194">
        <v>16</v>
      </c>
      <c r="R162" s="194">
        <v>17</v>
      </c>
      <c r="S162" s="194">
        <v>8</v>
      </c>
      <c r="T162" s="194">
        <v>21</v>
      </c>
      <c r="U162" s="194">
        <v>17</v>
      </c>
      <c r="V162" s="194">
        <v>13</v>
      </c>
      <c r="W162" s="194">
        <v>19</v>
      </c>
      <c r="X162" s="194">
        <v>12</v>
      </c>
      <c r="Y162" s="194">
        <v>27</v>
      </c>
      <c r="Z162" s="194">
        <v>16</v>
      </c>
      <c r="AA162" s="194">
        <v>16</v>
      </c>
      <c r="AB162" s="194">
        <v>27</v>
      </c>
      <c r="AC162" s="194">
        <v>22</v>
      </c>
      <c r="AD162" s="194">
        <v>30</v>
      </c>
      <c r="AE162" s="194">
        <v>21</v>
      </c>
      <c r="AF162" s="194">
        <v>29</v>
      </c>
      <c r="AG162" s="194">
        <v>25</v>
      </c>
      <c r="AH162" s="194">
        <v>43</v>
      </c>
      <c r="AI162" s="194">
        <v>34</v>
      </c>
      <c r="AJ162" s="194">
        <v>29</v>
      </c>
      <c r="AK162" s="194">
        <v>33</v>
      </c>
      <c r="AL162" s="194">
        <v>37</v>
      </c>
      <c r="AM162" s="194">
        <v>33</v>
      </c>
      <c r="AN162" s="194">
        <v>39</v>
      </c>
      <c r="AO162" s="194">
        <v>30</v>
      </c>
      <c r="AP162" s="194">
        <v>41</v>
      </c>
      <c r="AQ162" s="194">
        <v>32</v>
      </c>
      <c r="AR162" s="194">
        <v>29</v>
      </c>
      <c r="AS162" s="194">
        <v>35</v>
      </c>
      <c r="AT162" s="194">
        <v>43</v>
      </c>
      <c r="AU162" s="194">
        <v>43</v>
      </c>
      <c r="AV162" s="194">
        <v>29</v>
      </c>
      <c r="AW162" s="194">
        <v>37</v>
      </c>
      <c r="AX162" s="194">
        <v>33</v>
      </c>
      <c r="AY162" s="194">
        <v>27</v>
      </c>
      <c r="AZ162" s="194">
        <v>33</v>
      </c>
      <c r="BA162" s="194">
        <v>32</v>
      </c>
      <c r="BB162" s="194">
        <v>26</v>
      </c>
      <c r="BC162" s="194">
        <v>32</v>
      </c>
      <c r="BD162" s="194">
        <v>23</v>
      </c>
      <c r="BE162" s="194">
        <v>19</v>
      </c>
      <c r="BF162" s="194">
        <v>30</v>
      </c>
      <c r="BG162" s="194">
        <v>21</v>
      </c>
      <c r="BH162" s="194">
        <v>17</v>
      </c>
      <c r="BI162" s="194">
        <v>12</v>
      </c>
      <c r="BJ162" s="194">
        <v>19</v>
      </c>
      <c r="BK162" s="194">
        <v>20</v>
      </c>
      <c r="BL162" s="194">
        <v>24</v>
      </c>
      <c r="BM162" s="194">
        <v>19</v>
      </c>
      <c r="BN162" s="194">
        <v>16</v>
      </c>
      <c r="BO162" s="194">
        <v>22</v>
      </c>
      <c r="BP162" s="194">
        <v>18</v>
      </c>
      <c r="BQ162" s="194">
        <v>17</v>
      </c>
      <c r="BR162" s="194">
        <v>14</v>
      </c>
      <c r="BS162" s="194">
        <v>20</v>
      </c>
      <c r="BT162" s="194">
        <v>19</v>
      </c>
      <c r="BU162" s="194">
        <v>23</v>
      </c>
      <c r="BV162" s="194">
        <v>26</v>
      </c>
      <c r="BW162" s="194">
        <v>22</v>
      </c>
      <c r="BX162" s="194">
        <v>28</v>
      </c>
      <c r="BY162" s="194">
        <v>17</v>
      </c>
      <c r="BZ162" s="194">
        <v>12</v>
      </c>
      <c r="CA162" s="194">
        <v>17</v>
      </c>
      <c r="CB162" s="194">
        <v>18</v>
      </c>
      <c r="CC162" s="194">
        <v>15</v>
      </c>
      <c r="CD162" s="194">
        <v>14</v>
      </c>
      <c r="CE162" s="194">
        <v>16</v>
      </c>
      <c r="CF162" s="194">
        <v>9</v>
      </c>
      <c r="CG162" s="194">
        <v>17</v>
      </c>
      <c r="CH162" s="194">
        <v>11</v>
      </c>
      <c r="CI162" s="194">
        <v>10</v>
      </c>
      <c r="CJ162" s="194">
        <v>13</v>
      </c>
      <c r="CK162" s="194">
        <v>11</v>
      </c>
      <c r="CL162" s="194">
        <v>7</v>
      </c>
      <c r="CM162" s="194">
        <v>7</v>
      </c>
      <c r="CN162" s="194">
        <v>7</v>
      </c>
      <c r="CO162" s="194">
        <v>3</v>
      </c>
      <c r="CP162" s="194">
        <v>2</v>
      </c>
      <c r="CQ162" s="194">
        <v>1</v>
      </c>
      <c r="CR162" s="194">
        <v>3</v>
      </c>
      <c r="CS162" s="194">
        <v>0</v>
      </c>
      <c r="CT162" s="194">
        <v>0</v>
      </c>
      <c r="CU162" s="194">
        <v>1</v>
      </c>
      <c r="CV162" s="194">
        <v>0</v>
      </c>
      <c r="CW162" s="194">
        <v>1</v>
      </c>
      <c r="CX162" s="194">
        <v>0</v>
      </c>
      <c r="CY162" s="194">
        <v>0</v>
      </c>
      <c r="CZ162" s="194">
        <v>0</v>
      </c>
      <c r="DA162" s="194">
        <v>0</v>
      </c>
      <c r="DB162" s="194">
        <v>0</v>
      </c>
    </row>
    <row r="163" spans="1:106" ht="21" customHeight="1">
      <c r="A163" s="187" t="s">
        <v>992</v>
      </c>
      <c r="B163" s="190">
        <v>19</v>
      </c>
      <c r="C163" s="194">
        <v>13</v>
      </c>
      <c r="D163" s="194">
        <v>19</v>
      </c>
      <c r="E163" s="194">
        <v>18</v>
      </c>
      <c r="F163" s="194">
        <v>13</v>
      </c>
      <c r="G163" s="194">
        <v>16</v>
      </c>
      <c r="H163" s="194">
        <v>21</v>
      </c>
      <c r="I163" s="194">
        <v>18</v>
      </c>
      <c r="J163" s="194">
        <v>24</v>
      </c>
      <c r="K163" s="194">
        <v>15</v>
      </c>
      <c r="L163" s="194">
        <v>11</v>
      </c>
      <c r="M163" s="194">
        <v>18</v>
      </c>
      <c r="N163" s="194">
        <v>15</v>
      </c>
      <c r="O163" s="194">
        <v>7</v>
      </c>
      <c r="P163" s="194">
        <v>9</v>
      </c>
      <c r="Q163" s="194">
        <v>14</v>
      </c>
      <c r="R163" s="194">
        <v>8</v>
      </c>
      <c r="S163" s="194">
        <v>17</v>
      </c>
      <c r="T163" s="194">
        <v>15</v>
      </c>
      <c r="U163" s="194">
        <v>13</v>
      </c>
      <c r="V163" s="194">
        <v>25</v>
      </c>
      <c r="W163" s="194">
        <v>22</v>
      </c>
      <c r="X163" s="194">
        <v>26</v>
      </c>
      <c r="Y163" s="194">
        <v>25</v>
      </c>
      <c r="Z163" s="194">
        <v>32</v>
      </c>
      <c r="AA163" s="194">
        <v>24</v>
      </c>
      <c r="AB163" s="194">
        <v>23</v>
      </c>
      <c r="AC163" s="194">
        <v>29</v>
      </c>
      <c r="AD163" s="194">
        <v>35</v>
      </c>
      <c r="AE163" s="194">
        <v>32</v>
      </c>
      <c r="AF163" s="194">
        <v>27</v>
      </c>
      <c r="AG163" s="194">
        <v>29</v>
      </c>
      <c r="AH163" s="194">
        <v>29</v>
      </c>
      <c r="AI163" s="194">
        <v>29</v>
      </c>
      <c r="AJ163" s="194">
        <v>28</v>
      </c>
      <c r="AK163" s="194">
        <v>27</v>
      </c>
      <c r="AL163" s="194">
        <v>35</v>
      </c>
      <c r="AM163" s="194">
        <v>39</v>
      </c>
      <c r="AN163" s="194">
        <v>37</v>
      </c>
      <c r="AO163" s="194">
        <v>37</v>
      </c>
      <c r="AP163" s="194">
        <v>37</v>
      </c>
      <c r="AQ163" s="194">
        <v>29</v>
      </c>
      <c r="AR163" s="194">
        <v>33</v>
      </c>
      <c r="AS163" s="194">
        <v>29</v>
      </c>
      <c r="AT163" s="194">
        <v>34</v>
      </c>
      <c r="AU163" s="194">
        <v>30</v>
      </c>
      <c r="AV163" s="194">
        <v>33</v>
      </c>
      <c r="AW163" s="194">
        <v>35</v>
      </c>
      <c r="AX163" s="194">
        <v>32</v>
      </c>
      <c r="AY163" s="194">
        <v>36</v>
      </c>
      <c r="AZ163" s="194">
        <v>34</v>
      </c>
      <c r="BA163" s="194">
        <v>26</v>
      </c>
      <c r="BB163" s="194">
        <v>39</v>
      </c>
      <c r="BC163" s="194">
        <v>37</v>
      </c>
      <c r="BD163" s="194">
        <v>30</v>
      </c>
      <c r="BE163" s="194">
        <v>24</v>
      </c>
      <c r="BF163" s="194">
        <v>34</v>
      </c>
      <c r="BG163" s="194">
        <v>22</v>
      </c>
      <c r="BH163" s="194">
        <v>31</v>
      </c>
      <c r="BI163" s="194">
        <v>25</v>
      </c>
      <c r="BJ163" s="194">
        <v>23</v>
      </c>
      <c r="BK163" s="194">
        <v>25</v>
      </c>
      <c r="BL163" s="194">
        <v>16</v>
      </c>
      <c r="BM163" s="194">
        <v>26</v>
      </c>
      <c r="BN163" s="194">
        <v>15</v>
      </c>
      <c r="BO163" s="194">
        <v>21</v>
      </c>
      <c r="BP163" s="194">
        <v>26</v>
      </c>
      <c r="BQ163" s="194">
        <v>9</v>
      </c>
      <c r="BR163" s="194">
        <v>13</v>
      </c>
      <c r="BS163" s="194">
        <v>16</v>
      </c>
      <c r="BT163" s="194">
        <v>30</v>
      </c>
      <c r="BU163" s="194">
        <v>21</v>
      </c>
      <c r="BV163" s="194">
        <v>22</v>
      </c>
      <c r="BW163" s="194">
        <v>25</v>
      </c>
      <c r="BX163" s="194">
        <v>31</v>
      </c>
      <c r="BY163" s="194">
        <v>18</v>
      </c>
      <c r="BZ163" s="194">
        <v>16</v>
      </c>
      <c r="CA163" s="194">
        <v>15</v>
      </c>
      <c r="CB163" s="194">
        <v>14</v>
      </c>
      <c r="CC163" s="194">
        <v>17</v>
      </c>
      <c r="CD163" s="194">
        <v>22</v>
      </c>
      <c r="CE163" s="194">
        <v>13</v>
      </c>
      <c r="CF163" s="194">
        <v>11</v>
      </c>
      <c r="CG163" s="194">
        <v>14</v>
      </c>
      <c r="CH163" s="194">
        <v>17</v>
      </c>
      <c r="CI163" s="194">
        <v>9</v>
      </c>
      <c r="CJ163" s="194">
        <v>6</v>
      </c>
      <c r="CK163" s="194">
        <v>6</v>
      </c>
      <c r="CL163" s="194">
        <v>4</v>
      </c>
      <c r="CM163" s="194">
        <v>11</v>
      </c>
      <c r="CN163" s="194">
        <v>8</v>
      </c>
      <c r="CO163" s="194">
        <v>8</v>
      </c>
      <c r="CP163" s="194">
        <v>3</v>
      </c>
      <c r="CQ163" s="194">
        <v>2</v>
      </c>
      <c r="CR163" s="194">
        <v>2</v>
      </c>
      <c r="CS163" s="194">
        <v>0</v>
      </c>
      <c r="CT163" s="194">
        <v>1</v>
      </c>
      <c r="CU163" s="194">
        <v>0</v>
      </c>
      <c r="CV163" s="194">
        <v>3</v>
      </c>
      <c r="CW163" s="194">
        <v>1</v>
      </c>
      <c r="CX163" s="194">
        <v>0</v>
      </c>
      <c r="CY163" s="194">
        <v>0</v>
      </c>
      <c r="CZ163" s="194">
        <v>0</v>
      </c>
      <c r="DA163" s="194">
        <v>0</v>
      </c>
      <c r="DB163" s="194">
        <v>0</v>
      </c>
    </row>
    <row r="164" spans="1:106" ht="21" customHeight="1">
      <c r="A164" s="184" t="s">
        <v>988</v>
      </c>
      <c r="B164" s="191">
        <v>12</v>
      </c>
      <c r="C164" s="195">
        <v>17</v>
      </c>
      <c r="D164" s="195">
        <v>17</v>
      </c>
      <c r="E164" s="195">
        <v>7</v>
      </c>
      <c r="F164" s="195">
        <v>15</v>
      </c>
      <c r="G164" s="195">
        <v>15</v>
      </c>
      <c r="H164" s="195">
        <v>11</v>
      </c>
      <c r="I164" s="195">
        <v>14</v>
      </c>
      <c r="J164" s="195">
        <v>17</v>
      </c>
      <c r="K164" s="195">
        <v>8</v>
      </c>
      <c r="L164" s="195">
        <v>15</v>
      </c>
      <c r="M164" s="195">
        <v>13</v>
      </c>
      <c r="N164" s="195">
        <v>12</v>
      </c>
      <c r="O164" s="195">
        <v>16</v>
      </c>
      <c r="P164" s="195">
        <v>15</v>
      </c>
      <c r="Q164" s="195">
        <v>11</v>
      </c>
      <c r="R164" s="195">
        <v>7</v>
      </c>
      <c r="S164" s="195">
        <v>13</v>
      </c>
      <c r="T164" s="195">
        <v>17</v>
      </c>
      <c r="U164" s="195">
        <v>12</v>
      </c>
      <c r="V164" s="195">
        <v>16</v>
      </c>
      <c r="W164" s="195">
        <v>28</v>
      </c>
      <c r="X164" s="195">
        <v>21</v>
      </c>
      <c r="Y164" s="195">
        <v>28</v>
      </c>
      <c r="Z164" s="195">
        <v>25</v>
      </c>
      <c r="AA164" s="195">
        <v>24</v>
      </c>
      <c r="AB164" s="195">
        <v>24</v>
      </c>
      <c r="AC164" s="195">
        <v>21</v>
      </c>
      <c r="AD164" s="195">
        <v>31</v>
      </c>
      <c r="AE164" s="195">
        <v>25</v>
      </c>
      <c r="AF164" s="195">
        <v>25</v>
      </c>
      <c r="AG164" s="195">
        <v>21</v>
      </c>
      <c r="AH164" s="195">
        <v>28</v>
      </c>
      <c r="AI164" s="195">
        <v>23</v>
      </c>
      <c r="AJ164" s="195">
        <v>23</v>
      </c>
      <c r="AK164" s="195">
        <v>25</v>
      </c>
      <c r="AL164" s="195">
        <v>18</v>
      </c>
      <c r="AM164" s="195">
        <v>12</v>
      </c>
      <c r="AN164" s="195">
        <v>21</v>
      </c>
      <c r="AO164" s="195">
        <v>18</v>
      </c>
      <c r="AP164" s="195">
        <v>36</v>
      </c>
      <c r="AQ164" s="195">
        <v>20</v>
      </c>
      <c r="AR164" s="195">
        <v>16</v>
      </c>
      <c r="AS164" s="195">
        <v>24</v>
      </c>
      <c r="AT164" s="195">
        <v>26</v>
      </c>
      <c r="AU164" s="195">
        <v>31</v>
      </c>
      <c r="AV164" s="195">
        <v>23</v>
      </c>
      <c r="AW164" s="195">
        <v>28</v>
      </c>
      <c r="AX164" s="195">
        <v>22</v>
      </c>
      <c r="AY164" s="195">
        <v>18</v>
      </c>
      <c r="AZ164" s="195">
        <v>15</v>
      </c>
      <c r="BA164" s="195">
        <v>20</v>
      </c>
      <c r="BB164" s="195">
        <v>16</v>
      </c>
      <c r="BC164" s="195">
        <v>40</v>
      </c>
      <c r="BD164" s="195">
        <v>26</v>
      </c>
      <c r="BE164" s="195">
        <v>16</v>
      </c>
      <c r="BF164" s="195">
        <v>21</v>
      </c>
      <c r="BG164" s="195">
        <v>26</v>
      </c>
      <c r="BH164" s="195">
        <v>17</v>
      </c>
      <c r="BI164" s="195">
        <v>24</v>
      </c>
      <c r="BJ164" s="195">
        <v>25</v>
      </c>
      <c r="BK164" s="195">
        <v>22</v>
      </c>
      <c r="BL164" s="195">
        <v>24</v>
      </c>
      <c r="BM164" s="195">
        <v>10</v>
      </c>
      <c r="BN164" s="195">
        <v>22</v>
      </c>
      <c r="BO164" s="195">
        <v>16</v>
      </c>
      <c r="BP164" s="195">
        <v>13</v>
      </c>
      <c r="BQ164" s="195">
        <v>24</v>
      </c>
      <c r="BR164" s="195">
        <v>17</v>
      </c>
      <c r="BS164" s="195">
        <v>13</v>
      </c>
      <c r="BT164" s="195">
        <v>12</v>
      </c>
      <c r="BU164" s="195">
        <v>16</v>
      </c>
      <c r="BV164" s="195">
        <v>16</v>
      </c>
      <c r="BW164" s="195">
        <v>12</v>
      </c>
      <c r="BX164" s="195">
        <v>22</v>
      </c>
      <c r="BY164" s="195">
        <v>17</v>
      </c>
      <c r="BZ164" s="195">
        <v>10</v>
      </c>
      <c r="CA164" s="195">
        <v>10</v>
      </c>
      <c r="CB164" s="195">
        <v>16</v>
      </c>
      <c r="CC164" s="195">
        <v>10</v>
      </c>
      <c r="CD164" s="195">
        <v>13</v>
      </c>
      <c r="CE164" s="195">
        <v>9</v>
      </c>
      <c r="CF164" s="195">
        <v>4</v>
      </c>
      <c r="CG164" s="195">
        <v>10</v>
      </c>
      <c r="CH164" s="195">
        <v>9</v>
      </c>
      <c r="CI164" s="195">
        <v>10</v>
      </c>
      <c r="CJ164" s="195">
        <v>7</v>
      </c>
      <c r="CK164" s="195">
        <v>11</v>
      </c>
      <c r="CL164" s="195">
        <v>11</v>
      </c>
      <c r="CM164" s="195">
        <v>13</v>
      </c>
      <c r="CN164" s="195">
        <v>6</v>
      </c>
      <c r="CO164" s="195">
        <v>3</v>
      </c>
      <c r="CP164" s="195">
        <v>3</v>
      </c>
      <c r="CQ164" s="195">
        <v>1</v>
      </c>
      <c r="CR164" s="195">
        <v>3</v>
      </c>
      <c r="CS164" s="195">
        <v>2</v>
      </c>
      <c r="CT164" s="195">
        <v>2</v>
      </c>
      <c r="CU164" s="195">
        <v>1</v>
      </c>
      <c r="CV164" s="195">
        <v>0</v>
      </c>
      <c r="CW164" s="195">
        <v>0</v>
      </c>
      <c r="CX164" s="195">
        <v>0</v>
      </c>
      <c r="CY164" s="195">
        <v>0</v>
      </c>
      <c r="CZ164" s="195">
        <v>0</v>
      </c>
      <c r="DA164" s="195">
        <v>0</v>
      </c>
      <c r="DB164" s="195">
        <v>0</v>
      </c>
    </row>
    <row r="165" spans="1:106" ht="21" customHeight="1">
      <c r="A165" s="187" t="s">
        <v>982</v>
      </c>
      <c r="B165" s="190">
        <v>5</v>
      </c>
      <c r="C165" s="194">
        <v>7</v>
      </c>
      <c r="D165" s="194">
        <v>5</v>
      </c>
      <c r="E165" s="194">
        <v>4</v>
      </c>
      <c r="F165" s="194">
        <v>5</v>
      </c>
      <c r="G165" s="194">
        <v>6</v>
      </c>
      <c r="H165" s="194">
        <v>8</v>
      </c>
      <c r="I165" s="194">
        <v>8</v>
      </c>
      <c r="J165" s="194">
        <v>9</v>
      </c>
      <c r="K165" s="194">
        <v>7</v>
      </c>
      <c r="L165" s="194">
        <v>8</v>
      </c>
      <c r="M165" s="194">
        <v>6</v>
      </c>
      <c r="N165" s="194">
        <v>10</v>
      </c>
      <c r="O165" s="194">
        <v>9</v>
      </c>
      <c r="P165" s="194">
        <v>8</v>
      </c>
      <c r="Q165" s="194">
        <v>2</v>
      </c>
      <c r="R165" s="194">
        <v>8</v>
      </c>
      <c r="S165" s="194">
        <v>5</v>
      </c>
      <c r="T165" s="194">
        <v>11</v>
      </c>
      <c r="U165" s="194">
        <v>8</v>
      </c>
      <c r="V165" s="194">
        <v>18</v>
      </c>
      <c r="W165" s="194">
        <v>15</v>
      </c>
      <c r="X165" s="194">
        <v>20</v>
      </c>
      <c r="Y165" s="194">
        <v>38</v>
      </c>
      <c r="Z165" s="194">
        <v>35</v>
      </c>
      <c r="AA165" s="194">
        <v>22</v>
      </c>
      <c r="AB165" s="194">
        <v>23</v>
      </c>
      <c r="AC165" s="194">
        <v>23</v>
      </c>
      <c r="AD165" s="194">
        <v>32</v>
      </c>
      <c r="AE165" s="194">
        <v>19</v>
      </c>
      <c r="AF165" s="194">
        <v>30</v>
      </c>
      <c r="AG165" s="194">
        <v>32</v>
      </c>
      <c r="AH165" s="194">
        <v>22</v>
      </c>
      <c r="AI165" s="194">
        <v>24</v>
      </c>
      <c r="AJ165" s="194">
        <v>25</v>
      </c>
      <c r="AK165" s="194">
        <v>24</v>
      </c>
      <c r="AL165" s="194">
        <v>15</v>
      </c>
      <c r="AM165" s="194">
        <v>22</v>
      </c>
      <c r="AN165" s="194">
        <v>26</v>
      </c>
      <c r="AO165" s="194">
        <v>19</v>
      </c>
      <c r="AP165" s="194">
        <v>19</v>
      </c>
      <c r="AQ165" s="194">
        <v>16</v>
      </c>
      <c r="AR165" s="194">
        <v>16</v>
      </c>
      <c r="AS165" s="194">
        <v>21</v>
      </c>
      <c r="AT165" s="194">
        <v>26</v>
      </c>
      <c r="AU165" s="194">
        <v>26</v>
      </c>
      <c r="AV165" s="194">
        <v>21</v>
      </c>
      <c r="AW165" s="194">
        <v>25</v>
      </c>
      <c r="AX165" s="194">
        <v>27</v>
      </c>
      <c r="AY165" s="194">
        <v>18</v>
      </c>
      <c r="AZ165" s="194">
        <v>18</v>
      </c>
      <c r="BA165" s="194">
        <v>17</v>
      </c>
      <c r="BB165" s="194">
        <v>24</v>
      </c>
      <c r="BC165" s="194">
        <v>15</v>
      </c>
      <c r="BD165" s="194">
        <v>24</v>
      </c>
      <c r="BE165" s="194">
        <v>9</v>
      </c>
      <c r="BF165" s="194">
        <v>27</v>
      </c>
      <c r="BG165" s="194">
        <v>21</v>
      </c>
      <c r="BH165" s="194">
        <v>26</v>
      </c>
      <c r="BI165" s="194">
        <v>19</v>
      </c>
      <c r="BJ165" s="194">
        <v>9</v>
      </c>
      <c r="BK165" s="194">
        <v>11</v>
      </c>
      <c r="BL165" s="194">
        <v>10</v>
      </c>
      <c r="BM165" s="194">
        <v>11</v>
      </c>
      <c r="BN165" s="194">
        <v>10</v>
      </c>
      <c r="BO165" s="194">
        <v>17</v>
      </c>
      <c r="BP165" s="194">
        <v>11</v>
      </c>
      <c r="BQ165" s="194">
        <v>10</v>
      </c>
      <c r="BR165" s="194">
        <v>5</v>
      </c>
      <c r="BS165" s="194">
        <v>9</v>
      </c>
      <c r="BT165" s="194">
        <v>15</v>
      </c>
      <c r="BU165" s="194">
        <v>9</v>
      </c>
      <c r="BV165" s="194">
        <v>12</v>
      </c>
      <c r="BW165" s="194">
        <v>12</v>
      </c>
      <c r="BX165" s="194">
        <v>12</v>
      </c>
      <c r="BY165" s="194">
        <v>9</v>
      </c>
      <c r="BZ165" s="194">
        <v>7</v>
      </c>
      <c r="CA165" s="194">
        <v>10</v>
      </c>
      <c r="CB165" s="194">
        <v>11</v>
      </c>
      <c r="CC165" s="194">
        <v>7</v>
      </c>
      <c r="CD165" s="194">
        <v>5</v>
      </c>
      <c r="CE165" s="194">
        <v>7</v>
      </c>
      <c r="CF165" s="194">
        <v>8</v>
      </c>
      <c r="CG165" s="194">
        <v>6</v>
      </c>
      <c r="CH165" s="194">
        <v>5</v>
      </c>
      <c r="CI165" s="194">
        <v>6</v>
      </c>
      <c r="CJ165" s="194">
        <v>8</v>
      </c>
      <c r="CK165" s="194">
        <v>6</v>
      </c>
      <c r="CL165" s="194">
        <v>3</v>
      </c>
      <c r="CM165" s="194">
        <v>2</v>
      </c>
      <c r="CN165" s="194">
        <v>5</v>
      </c>
      <c r="CO165" s="194">
        <v>3</v>
      </c>
      <c r="CP165" s="194">
        <v>3</v>
      </c>
      <c r="CQ165" s="194">
        <v>2</v>
      </c>
      <c r="CR165" s="194">
        <v>1</v>
      </c>
      <c r="CS165" s="194">
        <v>1</v>
      </c>
      <c r="CT165" s="194">
        <v>1</v>
      </c>
      <c r="CU165" s="194">
        <v>1</v>
      </c>
      <c r="CV165" s="194">
        <v>0</v>
      </c>
      <c r="CW165" s="194">
        <v>0</v>
      </c>
      <c r="CX165" s="194">
        <v>0</v>
      </c>
      <c r="CY165" s="194">
        <v>0</v>
      </c>
      <c r="CZ165" s="194">
        <v>0</v>
      </c>
      <c r="DA165" s="194">
        <v>0</v>
      </c>
      <c r="DB165" s="194">
        <v>1</v>
      </c>
    </row>
    <row r="166" spans="1:106" ht="21" customHeight="1">
      <c r="A166" s="187" t="s">
        <v>980</v>
      </c>
      <c r="B166" s="190">
        <v>3</v>
      </c>
      <c r="C166" s="194">
        <v>2</v>
      </c>
      <c r="D166" s="194">
        <v>2</v>
      </c>
      <c r="E166" s="194">
        <v>2</v>
      </c>
      <c r="F166" s="194">
        <v>2</v>
      </c>
      <c r="G166" s="194">
        <v>6</v>
      </c>
      <c r="H166" s="194">
        <v>9</v>
      </c>
      <c r="I166" s="194">
        <v>5</v>
      </c>
      <c r="J166" s="194">
        <v>4</v>
      </c>
      <c r="K166" s="194">
        <v>5</v>
      </c>
      <c r="L166" s="194">
        <v>6</v>
      </c>
      <c r="M166" s="194">
        <v>2</v>
      </c>
      <c r="N166" s="194">
        <v>7</v>
      </c>
      <c r="O166" s="194">
        <v>4</v>
      </c>
      <c r="P166" s="194">
        <v>4</v>
      </c>
      <c r="Q166" s="194">
        <v>5</v>
      </c>
      <c r="R166" s="194">
        <v>2</v>
      </c>
      <c r="S166" s="194">
        <v>6</v>
      </c>
      <c r="T166" s="194">
        <v>5</v>
      </c>
      <c r="U166" s="194">
        <v>10</v>
      </c>
      <c r="V166" s="194">
        <v>16</v>
      </c>
      <c r="W166" s="194">
        <v>11</v>
      </c>
      <c r="X166" s="194">
        <v>4</v>
      </c>
      <c r="Y166" s="194">
        <v>12</v>
      </c>
      <c r="Z166" s="194">
        <v>15</v>
      </c>
      <c r="AA166" s="194">
        <v>21</v>
      </c>
      <c r="AB166" s="194">
        <v>10</v>
      </c>
      <c r="AC166" s="194">
        <v>8</v>
      </c>
      <c r="AD166" s="194">
        <v>13</v>
      </c>
      <c r="AE166" s="194">
        <v>11</v>
      </c>
      <c r="AF166" s="194">
        <v>18</v>
      </c>
      <c r="AG166" s="194">
        <v>17</v>
      </c>
      <c r="AH166" s="194">
        <v>10</v>
      </c>
      <c r="AI166" s="194">
        <v>20</v>
      </c>
      <c r="AJ166" s="194">
        <v>19</v>
      </c>
      <c r="AK166" s="194">
        <v>12</v>
      </c>
      <c r="AL166" s="194">
        <v>20</v>
      </c>
      <c r="AM166" s="194">
        <v>12</v>
      </c>
      <c r="AN166" s="194">
        <v>16</v>
      </c>
      <c r="AO166" s="194">
        <v>12</v>
      </c>
      <c r="AP166" s="194">
        <v>10</v>
      </c>
      <c r="AQ166" s="194">
        <v>8</v>
      </c>
      <c r="AR166" s="194">
        <v>14</v>
      </c>
      <c r="AS166" s="194">
        <v>14</v>
      </c>
      <c r="AT166" s="194">
        <v>13</v>
      </c>
      <c r="AU166" s="194">
        <v>5</v>
      </c>
      <c r="AV166" s="194">
        <v>6</v>
      </c>
      <c r="AW166" s="194">
        <v>13</v>
      </c>
      <c r="AX166" s="194">
        <v>6</v>
      </c>
      <c r="AY166" s="194">
        <v>12</v>
      </c>
      <c r="AZ166" s="194">
        <v>11</v>
      </c>
      <c r="BA166" s="194">
        <v>18</v>
      </c>
      <c r="BB166" s="194">
        <v>10</v>
      </c>
      <c r="BC166" s="194">
        <v>8</v>
      </c>
      <c r="BD166" s="194">
        <v>8</v>
      </c>
      <c r="BE166" s="194">
        <v>8</v>
      </c>
      <c r="BF166" s="194">
        <v>7</v>
      </c>
      <c r="BG166" s="194">
        <v>8</v>
      </c>
      <c r="BH166" s="194">
        <v>14</v>
      </c>
      <c r="BI166" s="194">
        <v>5</v>
      </c>
      <c r="BJ166" s="194">
        <v>6</v>
      </c>
      <c r="BK166" s="194">
        <v>13</v>
      </c>
      <c r="BL166" s="194">
        <v>8</v>
      </c>
      <c r="BM166" s="194">
        <v>6</v>
      </c>
      <c r="BN166" s="194">
        <v>6</v>
      </c>
      <c r="BO166" s="194">
        <v>10</v>
      </c>
      <c r="BP166" s="194">
        <v>8</v>
      </c>
      <c r="BQ166" s="194">
        <v>7</v>
      </c>
      <c r="BR166" s="194">
        <v>5</v>
      </c>
      <c r="BS166" s="194">
        <v>7</v>
      </c>
      <c r="BT166" s="194">
        <v>6</v>
      </c>
      <c r="BU166" s="194">
        <v>6</v>
      </c>
      <c r="BV166" s="194">
        <v>7</v>
      </c>
      <c r="BW166" s="194">
        <v>8</v>
      </c>
      <c r="BX166" s="194">
        <v>7</v>
      </c>
      <c r="BY166" s="194">
        <v>3</v>
      </c>
      <c r="BZ166" s="194">
        <v>3</v>
      </c>
      <c r="CA166" s="194">
        <v>6</v>
      </c>
      <c r="CB166" s="194">
        <v>2</v>
      </c>
      <c r="CC166" s="194">
        <v>2</v>
      </c>
      <c r="CD166" s="194">
        <v>2</v>
      </c>
      <c r="CE166" s="194">
        <v>5</v>
      </c>
      <c r="CF166" s="194">
        <v>1</v>
      </c>
      <c r="CG166" s="194">
        <v>0</v>
      </c>
      <c r="CH166" s="194">
        <v>3</v>
      </c>
      <c r="CI166" s="194">
        <v>2</v>
      </c>
      <c r="CJ166" s="194">
        <v>0</v>
      </c>
      <c r="CK166" s="194">
        <v>2</v>
      </c>
      <c r="CL166" s="194">
        <v>0</v>
      </c>
      <c r="CM166" s="194">
        <v>1</v>
      </c>
      <c r="CN166" s="194">
        <v>2</v>
      </c>
      <c r="CO166" s="194">
        <v>2</v>
      </c>
      <c r="CP166" s="194">
        <v>2</v>
      </c>
      <c r="CQ166" s="194">
        <v>1</v>
      </c>
      <c r="CR166" s="194">
        <v>1</v>
      </c>
      <c r="CS166" s="194">
        <v>1</v>
      </c>
      <c r="CT166" s="194">
        <v>0</v>
      </c>
      <c r="CU166" s="194">
        <v>1</v>
      </c>
      <c r="CV166" s="194">
        <v>0</v>
      </c>
      <c r="CW166" s="194">
        <v>0</v>
      </c>
      <c r="CX166" s="194">
        <v>0</v>
      </c>
      <c r="CY166" s="194">
        <v>0</v>
      </c>
      <c r="CZ166" s="194">
        <v>0</v>
      </c>
      <c r="DA166" s="194">
        <v>0</v>
      </c>
      <c r="DB166" s="194">
        <v>0</v>
      </c>
    </row>
    <row r="167" spans="1:106" ht="21" customHeight="1">
      <c r="A167" s="187" t="s">
        <v>414</v>
      </c>
      <c r="B167" s="190">
        <v>15</v>
      </c>
      <c r="C167" s="194">
        <v>11</v>
      </c>
      <c r="D167" s="194">
        <v>16</v>
      </c>
      <c r="E167" s="194">
        <v>12</v>
      </c>
      <c r="F167" s="194">
        <v>12</v>
      </c>
      <c r="G167" s="194">
        <v>13</v>
      </c>
      <c r="H167" s="194">
        <v>9</v>
      </c>
      <c r="I167" s="194">
        <v>14</v>
      </c>
      <c r="J167" s="194">
        <v>10</v>
      </c>
      <c r="K167" s="194">
        <v>11</v>
      </c>
      <c r="L167" s="194">
        <v>15</v>
      </c>
      <c r="M167" s="194">
        <v>11</v>
      </c>
      <c r="N167" s="194">
        <v>15</v>
      </c>
      <c r="O167" s="194">
        <v>10</v>
      </c>
      <c r="P167" s="194">
        <v>10</v>
      </c>
      <c r="Q167" s="194">
        <v>11</v>
      </c>
      <c r="R167" s="194">
        <v>6</v>
      </c>
      <c r="S167" s="194">
        <v>7</v>
      </c>
      <c r="T167" s="194">
        <v>11</v>
      </c>
      <c r="U167" s="194">
        <v>16</v>
      </c>
      <c r="V167" s="194">
        <v>23</v>
      </c>
      <c r="W167" s="194">
        <v>22</v>
      </c>
      <c r="X167" s="194">
        <v>23</v>
      </c>
      <c r="Y167" s="194">
        <v>31</v>
      </c>
      <c r="Z167" s="194">
        <v>48</v>
      </c>
      <c r="AA167" s="194">
        <v>50</v>
      </c>
      <c r="AB167" s="194">
        <v>51</v>
      </c>
      <c r="AC167" s="194">
        <v>42</v>
      </c>
      <c r="AD167" s="194">
        <v>22</v>
      </c>
      <c r="AE167" s="194">
        <v>29</v>
      </c>
      <c r="AF167" s="194">
        <v>39</v>
      </c>
      <c r="AG167" s="194">
        <v>31</v>
      </c>
      <c r="AH167" s="194">
        <v>31</v>
      </c>
      <c r="AI167" s="194">
        <v>33</v>
      </c>
      <c r="AJ167" s="194">
        <v>25</v>
      </c>
      <c r="AK167" s="194">
        <v>42</v>
      </c>
      <c r="AL167" s="194">
        <v>37</v>
      </c>
      <c r="AM167" s="194">
        <v>36</v>
      </c>
      <c r="AN167" s="194">
        <v>28</v>
      </c>
      <c r="AO167" s="194">
        <v>35</v>
      </c>
      <c r="AP167" s="194">
        <v>29</v>
      </c>
      <c r="AQ167" s="194">
        <v>22</v>
      </c>
      <c r="AR167" s="194">
        <v>29</v>
      </c>
      <c r="AS167" s="194">
        <v>33</v>
      </c>
      <c r="AT167" s="194">
        <v>31</v>
      </c>
      <c r="AU167" s="194">
        <v>25</v>
      </c>
      <c r="AV167" s="194">
        <v>36</v>
      </c>
      <c r="AW167" s="194">
        <v>31</v>
      </c>
      <c r="AX167" s="194">
        <v>31</v>
      </c>
      <c r="AY167" s="194">
        <v>38</v>
      </c>
      <c r="AZ167" s="194">
        <v>27</v>
      </c>
      <c r="BA167" s="194">
        <v>37</v>
      </c>
      <c r="BB167" s="194">
        <v>33</v>
      </c>
      <c r="BC167" s="194">
        <v>26</v>
      </c>
      <c r="BD167" s="194">
        <v>28</v>
      </c>
      <c r="BE167" s="194">
        <v>22</v>
      </c>
      <c r="BF167" s="194">
        <v>29</v>
      </c>
      <c r="BG167" s="194">
        <v>26</v>
      </c>
      <c r="BH167" s="194">
        <v>26</v>
      </c>
      <c r="BI167" s="194">
        <v>26</v>
      </c>
      <c r="BJ167" s="194">
        <v>21</v>
      </c>
      <c r="BK167" s="194">
        <v>26</v>
      </c>
      <c r="BL167" s="194">
        <v>11</v>
      </c>
      <c r="BM167" s="194">
        <v>25</v>
      </c>
      <c r="BN167" s="194">
        <v>17</v>
      </c>
      <c r="BO167" s="194">
        <v>23</v>
      </c>
      <c r="BP167" s="194">
        <v>10</v>
      </c>
      <c r="BQ167" s="194">
        <v>19</v>
      </c>
      <c r="BR167" s="194">
        <v>12</v>
      </c>
      <c r="BS167" s="194">
        <v>7</v>
      </c>
      <c r="BT167" s="194">
        <v>18</v>
      </c>
      <c r="BU167" s="194">
        <v>11</v>
      </c>
      <c r="BV167" s="194">
        <v>18</v>
      </c>
      <c r="BW167" s="194">
        <v>16</v>
      </c>
      <c r="BX167" s="194">
        <v>22</v>
      </c>
      <c r="BY167" s="194">
        <v>19</v>
      </c>
      <c r="BZ167" s="194">
        <v>11</v>
      </c>
      <c r="CA167" s="194">
        <v>10</v>
      </c>
      <c r="CB167" s="194">
        <v>17</v>
      </c>
      <c r="CC167" s="194">
        <v>13</v>
      </c>
      <c r="CD167" s="194">
        <v>10</v>
      </c>
      <c r="CE167" s="194">
        <v>10</v>
      </c>
      <c r="CF167" s="194">
        <v>10</v>
      </c>
      <c r="CG167" s="194">
        <v>5</v>
      </c>
      <c r="CH167" s="194">
        <v>7</v>
      </c>
      <c r="CI167" s="194">
        <v>10</v>
      </c>
      <c r="CJ167" s="194">
        <v>10</v>
      </c>
      <c r="CK167" s="194">
        <v>2</v>
      </c>
      <c r="CL167" s="194">
        <v>3</v>
      </c>
      <c r="CM167" s="194">
        <v>7</v>
      </c>
      <c r="CN167" s="194">
        <v>2</v>
      </c>
      <c r="CO167" s="194">
        <v>4</v>
      </c>
      <c r="CP167" s="194">
        <v>2</v>
      </c>
      <c r="CQ167" s="194">
        <v>0</v>
      </c>
      <c r="CR167" s="194">
        <v>3</v>
      </c>
      <c r="CS167" s="194">
        <v>2</v>
      </c>
      <c r="CT167" s="194">
        <v>0</v>
      </c>
      <c r="CU167" s="194">
        <v>1</v>
      </c>
      <c r="CV167" s="194">
        <v>0</v>
      </c>
      <c r="CW167" s="194">
        <v>0</v>
      </c>
      <c r="CX167" s="194">
        <v>0</v>
      </c>
      <c r="CY167" s="194">
        <v>0</v>
      </c>
      <c r="CZ167" s="194">
        <v>0</v>
      </c>
      <c r="DA167" s="194">
        <v>0</v>
      </c>
      <c r="DB167" s="194">
        <v>0</v>
      </c>
    </row>
    <row r="168" spans="1:106" ht="21" customHeight="1">
      <c r="A168" s="187" t="s">
        <v>977</v>
      </c>
      <c r="B168" s="190">
        <v>9</v>
      </c>
      <c r="C168" s="194">
        <v>7</v>
      </c>
      <c r="D168" s="194">
        <v>11</v>
      </c>
      <c r="E168" s="194">
        <v>14</v>
      </c>
      <c r="F168" s="194">
        <v>7</v>
      </c>
      <c r="G168" s="194">
        <v>10</v>
      </c>
      <c r="H168" s="194">
        <v>10</v>
      </c>
      <c r="I168" s="194">
        <v>14</v>
      </c>
      <c r="J168" s="194">
        <v>10</v>
      </c>
      <c r="K168" s="194">
        <v>10</v>
      </c>
      <c r="L168" s="194">
        <v>7</v>
      </c>
      <c r="M168" s="194">
        <v>7</v>
      </c>
      <c r="N168" s="194">
        <v>6</v>
      </c>
      <c r="O168" s="194">
        <v>4</v>
      </c>
      <c r="P168" s="194">
        <v>9</v>
      </c>
      <c r="Q168" s="194">
        <v>10</v>
      </c>
      <c r="R168" s="194">
        <v>10</v>
      </c>
      <c r="S168" s="194">
        <v>7</v>
      </c>
      <c r="T168" s="194">
        <v>13</v>
      </c>
      <c r="U168" s="194">
        <v>19</v>
      </c>
      <c r="V168" s="194">
        <v>17</v>
      </c>
      <c r="W168" s="194">
        <v>22</v>
      </c>
      <c r="X168" s="194">
        <v>22</v>
      </c>
      <c r="Y168" s="194">
        <v>30</v>
      </c>
      <c r="Z168" s="194">
        <v>40</v>
      </c>
      <c r="AA168" s="194">
        <v>37</v>
      </c>
      <c r="AB168" s="194">
        <v>36</v>
      </c>
      <c r="AC168" s="194">
        <v>21</v>
      </c>
      <c r="AD168" s="194">
        <v>27</v>
      </c>
      <c r="AE168" s="194">
        <v>32</v>
      </c>
      <c r="AF168" s="194">
        <v>22</v>
      </c>
      <c r="AG168" s="194">
        <v>18</v>
      </c>
      <c r="AH168" s="194">
        <v>30</v>
      </c>
      <c r="AI168" s="194">
        <v>27</v>
      </c>
      <c r="AJ168" s="194">
        <v>19</v>
      </c>
      <c r="AK168" s="194">
        <v>32</v>
      </c>
      <c r="AL168" s="194">
        <v>27</v>
      </c>
      <c r="AM168" s="194">
        <v>22</v>
      </c>
      <c r="AN168" s="194">
        <v>32</v>
      </c>
      <c r="AO168" s="194">
        <v>17</v>
      </c>
      <c r="AP168" s="194">
        <v>23</v>
      </c>
      <c r="AQ168" s="194">
        <v>18</v>
      </c>
      <c r="AR168" s="194">
        <v>19</v>
      </c>
      <c r="AS168" s="194">
        <v>18</v>
      </c>
      <c r="AT168" s="194">
        <v>22</v>
      </c>
      <c r="AU168" s="194">
        <v>24</v>
      </c>
      <c r="AV168" s="194">
        <v>24</v>
      </c>
      <c r="AW168" s="194">
        <v>23</v>
      </c>
      <c r="AX168" s="194">
        <v>26</v>
      </c>
      <c r="AY168" s="194">
        <v>27</v>
      </c>
      <c r="AZ168" s="194">
        <v>28</v>
      </c>
      <c r="BA168" s="194">
        <v>22</v>
      </c>
      <c r="BB168" s="194">
        <v>33</v>
      </c>
      <c r="BC168" s="194">
        <v>21</v>
      </c>
      <c r="BD168" s="194">
        <v>26</v>
      </c>
      <c r="BE168" s="194">
        <v>21</v>
      </c>
      <c r="BF168" s="194">
        <v>14</v>
      </c>
      <c r="BG168" s="194">
        <v>24</v>
      </c>
      <c r="BH168" s="194">
        <v>11</v>
      </c>
      <c r="BI168" s="194">
        <v>15</v>
      </c>
      <c r="BJ168" s="194">
        <v>10</v>
      </c>
      <c r="BK168" s="194">
        <v>23</v>
      </c>
      <c r="BL168" s="194">
        <v>16</v>
      </c>
      <c r="BM168" s="194">
        <v>15</v>
      </c>
      <c r="BN168" s="194">
        <v>10</v>
      </c>
      <c r="BO168" s="194">
        <v>15</v>
      </c>
      <c r="BP168" s="194">
        <v>15</v>
      </c>
      <c r="BQ168" s="194">
        <v>17</v>
      </c>
      <c r="BR168" s="194">
        <v>12</v>
      </c>
      <c r="BS168" s="194">
        <v>23</v>
      </c>
      <c r="BT168" s="194">
        <v>18</v>
      </c>
      <c r="BU168" s="194">
        <v>16</v>
      </c>
      <c r="BV168" s="194">
        <v>20</v>
      </c>
      <c r="BW168" s="194">
        <v>13</v>
      </c>
      <c r="BX168" s="194">
        <v>25</v>
      </c>
      <c r="BY168" s="194">
        <v>9</v>
      </c>
      <c r="BZ168" s="194">
        <v>18</v>
      </c>
      <c r="CA168" s="194">
        <v>12</v>
      </c>
      <c r="CB168" s="194">
        <v>14</v>
      </c>
      <c r="CC168" s="194">
        <v>14</v>
      </c>
      <c r="CD168" s="194">
        <v>12</v>
      </c>
      <c r="CE168" s="194">
        <v>8</v>
      </c>
      <c r="CF168" s="194">
        <v>6</v>
      </c>
      <c r="CG168" s="194">
        <v>5</v>
      </c>
      <c r="CH168" s="194">
        <v>13</v>
      </c>
      <c r="CI168" s="194">
        <v>4</v>
      </c>
      <c r="CJ168" s="194">
        <v>11</v>
      </c>
      <c r="CK168" s="194">
        <v>7</v>
      </c>
      <c r="CL168" s="194">
        <v>8</v>
      </c>
      <c r="CM168" s="194">
        <v>4</v>
      </c>
      <c r="CN168" s="194">
        <v>9</v>
      </c>
      <c r="CO168" s="194">
        <v>4</v>
      </c>
      <c r="CP168" s="194">
        <v>3</v>
      </c>
      <c r="CQ168" s="194">
        <v>2</v>
      </c>
      <c r="CR168" s="194">
        <v>4</v>
      </c>
      <c r="CS168" s="194">
        <v>1</v>
      </c>
      <c r="CT168" s="194">
        <v>1</v>
      </c>
      <c r="CU168" s="194">
        <v>1</v>
      </c>
      <c r="CV168" s="194">
        <v>0</v>
      </c>
      <c r="CW168" s="194">
        <v>0</v>
      </c>
      <c r="CX168" s="194">
        <v>0</v>
      </c>
      <c r="CY168" s="194">
        <v>0</v>
      </c>
      <c r="CZ168" s="194">
        <v>0</v>
      </c>
      <c r="DA168" s="194">
        <v>0</v>
      </c>
      <c r="DB168" s="194">
        <v>0</v>
      </c>
    </row>
    <row r="169" spans="1:106" ht="21" customHeight="1">
      <c r="A169" s="187" t="s">
        <v>973</v>
      </c>
      <c r="B169" s="190">
        <v>3</v>
      </c>
      <c r="C169" s="194">
        <v>5</v>
      </c>
      <c r="D169" s="194">
        <v>3</v>
      </c>
      <c r="E169" s="194">
        <v>8</v>
      </c>
      <c r="F169" s="194">
        <v>3</v>
      </c>
      <c r="G169" s="194">
        <v>7</v>
      </c>
      <c r="H169" s="194">
        <v>8</v>
      </c>
      <c r="I169" s="194">
        <v>3</v>
      </c>
      <c r="J169" s="194">
        <v>12</v>
      </c>
      <c r="K169" s="194">
        <v>9</v>
      </c>
      <c r="L169" s="194">
        <v>9</v>
      </c>
      <c r="M169" s="194">
        <v>13</v>
      </c>
      <c r="N169" s="194">
        <v>15</v>
      </c>
      <c r="O169" s="194">
        <v>15</v>
      </c>
      <c r="P169" s="194">
        <v>16</v>
      </c>
      <c r="Q169" s="194">
        <v>14</v>
      </c>
      <c r="R169" s="194">
        <v>21</v>
      </c>
      <c r="S169" s="194">
        <v>14</v>
      </c>
      <c r="T169" s="194">
        <v>18</v>
      </c>
      <c r="U169" s="194">
        <v>11</v>
      </c>
      <c r="V169" s="194">
        <v>15</v>
      </c>
      <c r="W169" s="194">
        <v>14</v>
      </c>
      <c r="X169" s="194">
        <v>14</v>
      </c>
      <c r="Y169" s="194">
        <v>21</v>
      </c>
      <c r="Z169" s="194">
        <v>19</v>
      </c>
      <c r="AA169" s="194">
        <v>22</v>
      </c>
      <c r="AB169" s="194">
        <v>16</v>
      </c>
      <c r="AC169" s="194">
        <v>24</v>
      </c>
      <c r="AD169" s="194">
        <v>18</v>
      </c>
      <c r="AE169" s="194">
        <v>22</v>
      </c>
      <c r="AF169" s="194">
        <v>12</v>
      </c>
      <c r="AG169" s="194">
        <v>18</v>
      </c>
      <c r="AH169" s="194">
        <v>11</v>
      </c>
      <c r="AI169" s="194">
        <v>14</v>
      </c>
      <c r="AJ169" s="194">
        <v>14</v>
      </c>
      <c r="AK169" s="194">
        <v>13</v>
      </c>
      <c r="AL169" s="194">
        <v>17</v>
      </c>
      <c r="AM169" s="194">
        <v>15</v>
      </c>
      <c r="AN169" s="194">
        <v>18</v>
      </c>
      <c r="AO169" s="194">
        <v>11</v>
      </c>
      <c r="AP169" s="194">
        <v>15</v>
      </c>
      <c r="AQ169" s="194">
        <v>21</v>
      </c>
      <c r="AR169" s="194">
        <v>18</v>
      </c>
      <c r="AS169" s="194">
        <v>21</v>
      </c>
      <c r="AT169" s="194">
        <v>24</v>
      </c>
      <c r="AU169" s="194">
        <v>18</v>
      </c>
      <c r="AV169" s="194">
        <v>27</v>
      </c>
      <c r="AW169" s="194">
        <v>16</v>
      </c>
      <c r="AX169" s="194">
        <v>40</v>
      </c>
      <c r="AY169" s="194">
        <v>19</v>
      </c>
      <c r="AZ169" s="194">
        <v>22</v>
      </c>
      <c r="BA169" s="194">
        <v>18</v>
      </c>
      <c r="BB169" s="194">
        <v>17</v>
      </c>
      <c r="BC169" s="194">
        <v>21</v>
      </c>
      <c r="BD169" s="194">
        <v>23</v>
      </c>
      <c r="BE169" s="194">
        <v>17</v>
      </c>
      <c r="BF169" s="194">
        <v>17</v>
      </c>
      <c r="BG169" s="194">
        <v>12</v>
      </c>
      <c r="BH169" s="194">
        <v>16</v>
      </c>
      <c r="BI169" s="194">
        <v>15</v>
      </c>
      <c r="BJ169" s="194">
        <v>11</v>
      </c>
      <c r="BK169" s="194">
        <v>13</v>
      </c>
      <c r="BL169" s="194">
        <v>14</v>
      </c>
      <c r="BM169" s="194">
        <v>12</v>
      </c>
      <c r="BN169" s="194">
        <v>11</v>
      </c>
      <c r="BO169" s="194">
        <v>12</v>
      </c>
      <c r="BP169" s="194">
        <v>13</v>
      </c>
      <c r="BQ169" s="194">
        <v>9</v>
      </c>
      <c r="BR169" s="194">
        <v>8</v>
      </c>
      <c r="BS169" s="194">
        <v>6</v>
      </c>
      <c r="BT169" s="194">
        <v>15</v>
      </c>
      <c r="BU169" s="194">
        <v>11</v>
      </c>
      <c r="BV169" s="194">
        <v>13</v>
      </c>
      <c r="BW169" s="194">
        <v>6</v>
      </c>
      <c r="BX169" s="194">
        <v>10</v>
      </c>
      <c r="BY169" s="194">
        <v>8</v>
      </c>
      <c r="BZ169" s="194">
        <v>7</v>
      </c>
      <c r="CA169" s="194">
        <v>11</v>
      </c>
      <c r="CB169" s="194">
        <v>7</v>
      </c>
      <c r="CC169" s="194">
        <v>8</v>
      </c>
      <c r="CD169" s="194">
        <v>8</v>
      </c>
      <c r="CE169" s="194">
        <v>7</v>
      </c>
      <c r="CF169" s="194">
        <v>7</v>
      </c>
      <c r="CG169" s="194">
        <v>6</v>
      </c>
      <c r="CH169" s="194">
        <v>6</v>
      </c>
      <c r="CI169" s="194">
        <v>4</v>
      </c>
      <c r="CJ169" s="194">
        <v>7</v>
      </c>
      <c r="CK169" s="194">
        <v>5</v>
      </c>
      <c r="CL169" s="194">
        <v>4</v>
      </c>
      <c r="CM169" s="194">
        <v>1</v>
      </c>
      <c r="CN169" s="194">
        <v>2</v>
      </c>
      <c r="CO169" s="194">
        <v>3</v>
      </c>
      <c r="CP169" s="194">
        <v>0</v>
      </c>
      <c r="CQ169" s="194">
        <v>1</v>
      </c>
      <c r="CR169" s="194">
        <v>1</v>
      </c>
      <c r="CS169" s="194">
        <v>0</v>
      </c>
      <c r="CT169" s="194">
        <v>1</v>
      </c>
      <c r="CU169" s="194">
        <v>1</v>
      </c>
      <c r="CV169" s="194">
        <v>0</v>
      </c>
      <c r="CW169" s="194">
        <v>0</v>
      </c>
      <c r="CX169" s="194">
        <v>0</v>
      </c>
      <c r="CY169" s="194">
        <v>1</v>
      </c>
      <c r="CZ169" s="194">
        <v>0</v>
      </c>
      <c r="DA169" s="194">
        <v>0</v>
      </c>
      <c r="DB169" s="194">
        <v>0</v>
      </c>
    </row>
    <row r="170" spans="1:106" ht="21" customHeight="1">
      <c r="A170" s="184" t="s">
        <v>959</v>
      </c>
      <c r="B170" s="191">
        <v>7</v>
      </c>
      <c r="C170" s="195">
        <v>9</v>
      </c>
      <c r="D170" s="195">
        <v>14</v>
      </c>
      <c r="E170" s="195">
        <v>9</v>
      </c>
      <c r="F170" s="195">
        <v>17</v>
      </c>
      <c r="G170" s="195">
        <v>20</v>
      </c>
      <c r="H170" s="195">
        <v>9</v>
      </c>
      <c r="I170" s="195">
        <v>20</v>
      </c>
      <c r="J170" s="195">
        <v>12</v>
      </c>
      <c r="K170" s="195">
        <v>9</v>
      </c>
      <c r="L170" s="195">
        <v>11</v>
      </c>
      <c r="M170" s="195">
        <v>14</v>
      </c>
      <c r="N170" s="195">
        <v>13</v>
      </c>
      <c r="O170" s="195">
        <v>15</v>
      </c>
      <c r="P170" s="195">
        <v>14</v>
      </c>
      <c r="Q170" s="195">
        <v>10</v>
      </c>
      <c r="R170" s="195">
        <v>17</v>
      </c>
      <c r="S170" s="195">
        <v>13</v>
      </c>
      <c r="T170" s="195">
        <v>12</v>
      </c>
      <c r="U170" s="195">
        <v>17</v>
      </c>
      <c r="V170" s="195">
        <v>16</v>
      </c>
      <c r="W170" s="195">
        <v>16</v>
      </c>
      <c r="X170" s="195">
        <v>24</v>
      </c>
      <c r="Y170" s="195">
        <v>17</v>
      </c>
      <c r="Z170" s="195">
        <v>30</v>
      </c>
      <c r="AA170" s="195">
        <v>22</v>
      </c>
      <c r="AB170" s="195">
        <v>21</v>
      </c>
      <c r="AC170" s="195">
        <v>32</v>
      </c>
      <c r="AD170" s="195">
        <v>28</v>
      </c>
      <c r="AE170" s="195">
        <v>18</v>
      </c>
      <c r="AF170" s="195">
        <v>20</v>
      </c>
      <c r="AG170" s="195">
        <v>21</v>
      </c>
      <c r="AH170" s="195">
        <v>22</v>
      </c>
      <c r="AI170" s="195">
        <v>19</v>
      </c>
      <c r="AJ170" s="195">
        <v>29</v>
      </c>
      <c r="AK170" s="195">
        <v>24</v>
      </c>
      <c r="AL170" s="195">
        <v>22</v>
      </c>
      <c r="AM170" s="195">
        <v>23</v>
      </c>
      <c r="AN170" s="195">
        <v>21</v>
      </c>
      <c r="AO170" s="195">
        <v>18</v>
      </c>
      <c r="AP170" s="195">
        <v>27</v>
      </c>
      <c r="AQ170" s="195">
        <v>20</v>
      </c>
      <c r="AR170" s="195">
        <v>19</v>
      </c>
      <c r="AS170" s="195">
        <v>21</v>
      </c>
      <c r="AT170" s="195">
        <v>30</v>
      </c>
      <c r="AU170" s="195">
        <v>29</v>
      </c>
      <c r="AV170" s="195">
        <v>30</v>
      </c>
      <c r="AW170" s="195">
        <v>27</v>
      </c>
      <c r="AX170" s="195">
        <v>21</v>
      </c>
      <c r="AY170" s="195">
        <v>39</v>
      </c>
      <c r="AZ170" s="195">
        <v>26</v>
      </c>
      <c r="BA170" s="195">
        <v>35</v>
      </c>
      <c r="BB170" s="195">
        <v>30</v>
      </c>
      <c r="BC170" s="195">
        <v>29</v>
      </c>
      <c r="BD170" s="195">
        <v>23</v>
      </c>
      <c r="BE170" s="195">
        <v>13</v>
      </c>
      <c r="BF170" s="195">
        <v>32</v>
      </c>
      <c r="BG170" s="195">
        <v>22</v>
      </c>
      <c r="BH170" s="195">
        <v>29</v>
      </c>
      <c r="BI170" s="195">
        <v>21</v>
      </c>
      <c r="BJ170" s="195">
        <v>26</v>
      </c>
      <c r="BK170" s="195">
        <v>15</v>
      </c>
      <c r="BL170" s="195">
        <v>18</v>
      </c>
      <c r="BM170" s="195">
        <v>13</v>
      </c>
      <c r="BN170" s="195">
        <v>13</v>
      </c>
      <c r="BO170" s="195">
        <v>22</v>
      </c>
      <c r="BP170" s="195">
        <v>21</v>
      </c>
      <c r="BQ170" s="195">
        <v>11</v>
      </c>
      <c r="BR170" s="195">
        <v>19</v>
      </c>
      <c r="BS170" s="195">
        <v>15</v>
      </c>
      <c r="BT170" s="195">
        <v>13</v>
      </c>
      <c r="BU170" s="195">
        <v>14</v>
      </c>
      <c r="BV170" s="195">
        <v>22</v>
      </c>
      <c r="BW170" s="195">
        <v>18</v>
      </c>
      <c r="BX170" s="195">
        <v>16</v>
      </c>
      <c r="BY170" s="195">
        <v>8</v>
      </c>
      <c r="BZ170" s="195">
        <v>8</v>
      </c>
      <c r="CA170" s="195">
        <v>7</v>
      </c>
      <c r="CB170" s="195">
        <v>10</v>
      </c>
      <c r="CC170" s="195">
        <v>15</v>
      </c>
      <c r="CD170" s="195">
        <v>12</v>
      </c>
      <c r="CE170" s="195">
        <v>10</v>
      </c>
      <c r="CF170" s="195">
        <v>2</v>
      </c>
      <c r="CG170" s="195">
        <v>4</v>
      </c>
      <c r="CH170" s="195">
        <v>8</v>
      </c>
      <c r="CI170" s="195">
        <v>9</v>
      </c>
      <c r="CJ170" s="195">
        <v>5</v>
      </c>
      <c r="CK170" s="195">
        <v>5</v>
      </c>
      <c r="CL170" s="195">
        <v>3</v>
      </c>
      <c r="CM170" s="195">
        <v>3</v>
      </c>
      <c r="CN170" s="195">
        <v>1</v>
      </c>
      <c r="CO170" s="195">
        <v>2</v>
      </c>
      <c r="CP170" s="195">
        <v>1</v>
      </c>
      <c r="CQ170" s="195">
        <v>1</v>
      </c>
      <c r="CR170" s="195">
        <v>0</v>
      </c>
      <c r="CS170" s="195">
        <v>2</v>
      </c>
      <c r="CT170" s="195">
        <v>1</v>
      </c>
      <c r="CU170" s="195">
        <v>0</v>
      </c>
      <c r="CV170" s="195">
        <v>0</v>
      </c>
      <c r="CW170" s="195">
        <v>0</v>
      </c>
      <c r="CX170" s="195">
        <v>0</v>
      </c>
      <c r="CY170" s="195">
        <v>0</v>
      </c>
      <c r="CZ170" s="195">
        <v>0</v>
      </c>
      <c r="DA170" s="195">
        <v>0</v>
      </c>
      <c r="DB170" s="195">
        <v>0</v>
      </c>
    </row>
    <row r="171" spans="1:106" ht="21" customHeight="1">
      <c r="A171" s="187" t="s">
        <v>949</v>
      </c>
      <c r="B171" s="190">
        <v>16</v>
      </c>
      <c r="C171" s="194">
        <v>13</v>
      </c>
      <c r="D171" s="194">
        <v>15</v>
      </c>
      <c r="E171" s="194">
        <v>13</v>
      </c>
      <c r="F171" s="194">
        <v>13</v>
      </c>
      <c r="G171" s="194">
        <v>17</v>
      </c>
      <c r="H171" s="194">
        <v>10</v>
      </c>
      <c r="I171" s="194">
        <v>8</v>
      </c>
      <c r="J171" s="194">
        <v>14</v>
      </c>
      <c r="K171" s="194">
        <v>8</v>
      </c>
      <c r="L171" s="194">
        <v>9</v>
      </c>
      <c r="M171" s="194">
        <v>15</v>
      </c>
      <c r="N171" s="194">
        <v>9</v>
      </c>
      <c r="O171" s="194">
        <v>9</v>
      </c>
      <c r="P171" s="194">
        <v>9</v>
      </c>
      <c r="Q171" s="194">
        <v>11</v>
      </c>
      <c r="R171" s="194">
        <v>10</v>
      </c>
      <c r="S171" s="194">
        <v>16</v>
      </c>
      <c r="T171" s="194">
        <v>12</v>
      </c>
      <c r="U171" s="194">
        <v>14</v>
      </c>
      <c r="V171" s="194">
        <v>12</v>
      </c>
      <c r="W171" s="194">
        <v>19</v>
      </c>
      <c r="X171" s="194">
        <v>10</v>
      </c>
      <c r="Y171" s="194">
        <v>18</v>
      </c>
      <c r="Z171" s="194">
        <v>19</v>
      </c>
      <c r="AA171" s="194">
        <v>25</v>
      </c>
      <c r="AB171" s="194">
        <v>18</v>
      </c>
      <c r="AC171" s="194">
        <v>32</v>
      </c>
      <c r="AD171" s="194">
        <v>26</v>
      </c>
      <c r="AE171" s="194">
        <v>26</v>
      </c>
      <c r="AF171" s="194">
        <v>28</v>
      </c>
      <c r="AG171" s="194">
        <v>23</v>
      </c>
      <c r="AH171" s="194">
        <v>22</v>
      </c>
      <c r="AI171" s="194">
        <v>35</v>
      </c>
      <c r="AJ171" s="194">
        <v>22</v>
      </c>
      <c r="AK171" s="194">
        <v>25</v>
      </c>
      <c r="AL171" s="194">
        <v>15</v>
      </c>
      <c r="AM171" s="194">
        <v>24</v>
      </c>
      <c r="AN171" s="194">
        <v>27</v>
      </c>
      <c r="AO171" s="194">
        <v>22</v>
      </c>
      <c r="AP171" s="194">
        <v>11</v>
      </c>
      <c r="AQ171" s="194">
        <v>17</v>
      </c>
      <c r="AR171" s="194">
        <v>20</v>
      </c>
      <c r="AS171" s="194">
        <v>22</v>
      </c>
      <c r="AT171" s="194">
        <v>13</v>
      </c>
      <c r="AU171" s="194">
        <v>22</v>
      </c>
      <c r="AV171" s="194">
        <v>15</v>
      </c>
      <c r="AW171" s="194">
        <v>17</v>
      </c>
      <c r="AX171" s="194">
        <v>11</v>
      </c>
      <c r="AY171" s="194">
        <v>15</v>
      </c>
      <c r="AZ171" s="194">
        <v>20</v>
      </c>
      <c r="BA171" s="194">
        <v>29</v>
      </c>
      <c r="BB171" s="194">
        <v>26</v>
      </c>
      <c r="BC171" s="194">
        <v>24</v>
      </c>
      <c r="BD171" s="194">
        <v>27</v>
      </c>
      <c r="BE171" s="194">
        <v>22</v>
      </c>
      <c r="BF171" s="194">
        <v>23</v>
      </c>
      <c r="BG171" s="194">
        <v>21</v>
      </c>
      <c r="BH171" s="194">
        <v>15</v>
      </c>
      <c r="BI171" s="194">
        <v>16</v>
      </c>
      <c r="BJ171" s="194">
        <v>21</v>
      </c>
      <c r="BK171" s="194">
        <v>13</v>
      </c>
      <c r="BL171" s="194">
        <v>10</v>
      </c>
      <c r="BM171" s="194">
        <v>12</v>
      </c>
      <c r="BN171" s="194">
        <v>7</v>
      </c>
      <c r="BO171" s="194">
        <v>8</v>
      </c>
      <c r="BP171" s="194">
        <v>10</v>
      </c>
      <c r="BQ171" s="194">
        <v>12</v>
      </c>
      <c r="BR171" s="194">
        <v>10</v>
      </c>
      <c r="BS171" s="194">
        <v>8</v>
      </c>
      <c r="BT171" s="194">
        <v>3</v>
      </c>
      <c r="BU171" s="194">
        <v>5</v>
      </c>
      <c r="BV171" s="194">
        <v>13</v>
      </c>
      <c r="BW171" s="194">
        <v>9</v>
      </c>
      <c r="BX171" s="194">
        <v>7</v>
      </c>
      <c r="BY171" s="194">
        <v>1</v>
      </c>
      <c r="BZ171" s="194">
        <v>3</v>
      </c>
      <c r="CA171" s="194">
        <v>5</v>
      </c>
      <c r="CB171" s="194">
        <v>6</v>
      </c>
      <c r="CC171" s="194">
        <v>4</v>
      </c>
      <c r="CD171" s="194">
        <v>8</v>
      </c>
      <c r="CE171" s="194">
        <v>5</v>
      </c>
      <c r="CF171" s="194">
        <v>9</v>
      </c>
      <c r="CG171" s="194">
        <v>1</v>
      </c>
      <c r="CH171" s="194">
        <v>9</v>
      </c>
      <c r="CI171" s="194">
        <v>5</v>
      </c>
      <c r="CJ171" s="194">
        <v>2</v>
      </c>
      <c r="CK171" s="194">
        <v>5</v>
      </c>
      <c r="CL171" s="194">
        <v>3</v>
      </c>
      <c r="CM171" s="194">
        <v>2</v>
      </c>
      <c r="CN171" s="194">
        <v>1</v>
      </c>
      <c r="CO171" s="194">
        <v>3</v>
      </c>
      <c r="CP171" s="194">
        <v>2</v>
      </c>
      <c r="CQ171" s="194">
        <v>1</v>
      </c>
      <c r="CR171" s="194">
        <v>0</v>
      </c>
      <c r="CS171" s="194">
        <v>1</v>
      </c>
      <c r="CT171" s="194">
        <v>0</v>
      </c>
      <c r="CU171" s="194">
        <v>1</v>
      </c>
      <c r="CV171" s="194">
        <v>0</v>
      </c>
      <c r="CW171" s="194">
        <v>1</v>
      </c>
      <c r="CX171" s="194">
        <v>0</v>
      </c>
      <c r="CY171" s="194">
        <v>0</v>
      </c>
      <c r="CZ171" s="194">
        <v>1</v>
      </c>
      <c r="DA171" s="194">
        <v>0</v>
      </c>
      <c r="DB171" s="194">
        <v>0</v>
      </c>
    </row>
    <row r="172" spans="1:106" ht="21" customHeight="1">
      <c r="A172" s="187" t="s">
        <v>944</v>
      </c>
      <c r="B172" s="190">
        <v>7</v>
      </c>
      <c r="C172" s="194">
        <v>16</v>
      </c>
      <c r="D172" s="194">
        <v>8</v>
      </c>
      <c r="E172" s="194">
        <v>13</v>
      </c>
      <c r="F172" s="194">
        <v>10</v>
      </c>
      <c r="G172" s="194">
        <v>11</v>
      </c>
      <c r="H172" s="194">
        <v>15</v>
      </c>
      <c r="I172" s="194">
        <v>17</v>
      </c>
      <c r="J172" s="194">
        <v>13</v>
      </c>
      <c r="K172" s="194">
        <v>17</v>
      </c>
      <c r="L172" s="194">
        <v>8</v>
      </c>
      <c r="M172" s="194">
        <v>15</v>
      </c>
      <c r="N172" s="194">
        <v>20</v>
      </c>
      <c r="O172" s="194">
        <v>13</v>
      </c>
      <c r="P172" s="194">
        <v>15</v>
      </c>
      <c r="Q172" s="194">
        <v>18</v>
      </c>
      <c r="R172" s="194">
        <v>19</v>
      </c>
      <c r="S172" s="194">
        <v>9</v>
      </c>
      <c r="T172" s="194">
        <v>11</v>
      </c>
      <c r="U172" s="194">
        <v>12</v>
      </c>
      <c r="V172" s="194">
        <v>20</v>
      </c>
      <c r="W172" s="194">
        <v>22</v>
      </c>
      <c r="X172" s="194">
        <v>11</v>
      </c>
      <c r="Y172" s="194">
        <v>13</v>
      </c>
      <c r="Z172" s="194">
        <v>19</v>
      </c>
      <c r="AA172" s="194">
        <v>15</v>
      </c>
      <c r="AB172" s="194">
        <v>19</v>
      </c>
      <c r="AC172" s="194">
        <v>18</v>
      </c>
      <c r="AD172" s="194">
        <v>17</v>
      </c>
      <c r="AE172" s="194">
        <v>21</v>
      </c>
      <c r="AF172" s="194">
        <v>15</v>
      </c>
      <c r="AG172" s="194">
        <v>18</v>
      </c>
      <c r="AH172" s="194">
        <v>15</v>
      </c>
      <c r="AI172" s="194">
        <v>19</v>
      </c>
      <c r="AJ172" s="194">
        <v>21</v>
      </c>
      <c r="AK172" s="194">
        <v>19</v>
      </c>
      <c r="AL172" s="194">
        <v>17</v>
      </c>
      <c r="AM172" s="194">
        <v>19</v>
      </c>
      <c r="AN172" s="194">
        <v>24</v>
      </c>
      <c r="AO172" s="194">
        <v>23</v>
      </c>
      <c r="AP172" s="194">
        <v>15</v>
      </c>
      <c r="AQ172" s="194">
        <v>26</v>
      </c>
      <c r="AR172" s="194">
        <v>26</v>
      </c>
      <c r="AS172" s="194">
        <v>15</v>
      </c>
      <c r="AT172" s="194">
        <v>29</v>
      </c>
      <c r="AU172" s="194">
        <v>21</v>
      </c>
      <c r="AV172" s="194">
        <v>21</v>
      </c>
      <c r="AW172" s="194">
        <v>21</v>
      </c>
      <c r="AX172" s="194">
        <v>23</v>
      </c>
      <c r="AY172" s="194">
        <v>20</v>
      </c>
      <c r="AZ172" s="194">
        <v>33</v>
      </c>
      <c r="BA172" s="194">
        <v>22</v>
      </c>
      <c r="BB172" s="194">
        <v>16</v>
      </c>
      <c r="BC172" s="194">
        <v>29</v>
      </c>
      <c r="BD172" s="194">
        <v>33</v>
      </c>
      <c r="BE172" s="194">
        <v>15</v>
      </c>
      <c r="BF172" s="194">
        <v>16</v>
      </c>
      <c r="BG172" s="194">
        <v>29</v>
      </c>
      <c r="BH172" s="194">
        <v>16</v>
      </c>
      <c r="BI172" s="194">
        <v>25</v>
      </c>
      <c r="BJ172" s="194">
        <v>17</v>
      </c>
      <c r="BK172" s="194">
        <v>15</v>
      </c>
      <c r="BL172" s="194">
        <v>19</v>
      </c>
      <c r="BM172" s="194">
        <v>17</v>
      </c>
      <c r="BN172" s="194">
        <v>17</v>
      </c>
      <c r="BO172" s="194">
        <v>18</v>
      </c>
      <c r="BP172" s="194">
        <v>11</v>
      </c>
      <c r="BQ172" s="194">
        <v>11</v>
      </c>
      <c r="BR172" s="194">
        <v>10</v>
      </c>
      <c r="BS172" s="194">
        <v>9</v>
      </c>
      <c r="BT172" s="194">
        <v>13</v>
      </c>
      <c r="BU172" s="194">
        <v>15</v>
      </c>
      <c r="BV172" s="194">
        <v>13</v>
      </c>
      <c r="BW172" s="194">
        <v>16</v>
      </c>
      <c r="BX172" s="194">
        <v>15</v>
      </c>
      <c r="BY172" s="194">
        <v>8</v>
      </c>
      <c r="BZ172" s="194">
        <v>9</v>
      </c>
      <c r="CA172" s="194">
        <v>9</v>
      </c>
      <c r="CB172" s="194">
        <v>7</v>
      </c>
      <c r="CC172" s="194">
        <v>8</v>
      </c>
      <c r="CD172" s="194">
        <v>8</v>
      </c>
      <c r="CE172" s="194">
        <v>3</v>
      </c>
      <c r="CF172" s="194">
        <v>4</v>
      </c>
      <c r="CG172" s="194">
        <v>3</v>
      </c>
      <c r="CH172" s="194">
        <v>8</v>
      </c>
      <c r="CI172" s="194">
        <v>6</v>
      </c>
      <c r="CJ172" s="194">
        <v>3</v>
      </c>
      <c r="CK172" s="194">
        <v>4</v>
      </c>
      <c r="CL172" s="194">
        <v>5</v>
      </c>
      <c r="CM172" s="194">
        <v>4</v>
      </c>
      <c r="CN172" s="194">
        <v>3</v>
      </c>
      <c r="CO172" s="194">
        <v>2</v>
      </c>
      <c r="CP172" s="194">
        <v>1</v>
      </c>
      <c r="CQ172" s="194">
        <v>1</v>
      </c>
      <c r="CR172" s="194">
        <v>1</v>
      </c>
      <c r="CS172" s="194">
        <v>1</v>
      </c>
      <c r="CT172" s="194">
        <v>0</v>
      </c>
      <c r="CU172" s="194">
        <v>0</v>
      </c>
      <c r="CV172" s="194">
        <v>0</v>
      </c>
      <c r="CW172" s="194">
        <v>0</v>
      </c>
      <c r="CX172" s="194">
        <v>0</v>
      </c>
      <c r="CY172" s="194">
        <v>0</v>
      </c>
      <c r="CZ172" s="194">
        <v>0</v>
      </c>
      <c r="DA172" s="194">
        <v>0</v>
      </c>
      <c r="DB172" s="194">
        <v>0</v>
      </c>
    </row>
    <row r="173" spans="1:106" ht="21" customHeight="1">
      <c r="A173" s="187" t="s">
        <v>574</v>
      </c>
      <c r="B173" s="190">
        <v>6</v>
      </c>
      <c r="C173" s="194">
        <v>14</v>
      </c>
      <c r="D173" s="194">
        <v>7</v>
      </c>
      <c r="E173" s="194">
        <v>17</v>
      </c>
      <c r="F173" s="194">
        <v>11</v>
      </c>
      <c r="G173" s="194">
        <v>18</v>
      </c>
      <c r="H173" s="194">
        <v>21</v>
      </c>
      <c r="I173" s="194">
        <v>5</v>
      </c>
      <c r="J173" s="194">
        <v>21</v>
      </c>
      <c r="K173" s="194">
        <v>16</v>
      </c>
      <c r="L173" s="194">
        <v>10</v>
      </c>
      <c r="M173" s="194">
        <v>7</v>
      </c>
      <c r="N173" s="194">
        <v>19</v>
      </c>
      <c r="O173" s="194">
        <v>7</v>
      </c>
      <c r="P173" s="194">
        <v>9</v>
      </c>
      <c r="Q173" s="194">
        <v>12</v>
      </c>
      <c r="R173" s="194">
        <v>9</v>
      </c>
      <c r="S173" s="194">
        <v>2</v>
      </c>
      <c r="T173" s="194">
        <v>7</v>
      </c>
      <c r="U173" s="194">
        <v>5</v>
      </c>
      <c r="V173" s="194">
        <v>15</v>
      </c>
      <c r="W173" s="194">
        <v>7</v>
      </c>
      <c r="X173" s="194">
        <v>8</v>
      </c>
      <c r="Y173" s="194">
        <v>12</v>
      </c>
      <c r="Z173" s="194">
        <v>15</v>
      </c>
      <c r="AA173" s="194">
        <v>9</v>
      </c>
      <c r="AB173" s="194">
        <v>9</v>
      </c>
      <c r="AC173" s="194">
        <v>10</v>
      </c>
      <c r="AD173" s="194">
        <v>12</v>
      </c>
      <c r="AE173" s="194">
        <v>8</v>
      </c>
      <c r="AF173" s="194">
        <v>13</v>
      </c>
      <c r="AG173" s="194">
        <v>8</v>
      </c>
      <c r="AH173" s="194">
        <v>13</v>
      </c>
      <c r="AI173" s="194">
        <v>12</v>
      </c>
      <c r="AJ173" s="194">
        <v>9</v>
      </c>
      <c r="AK173" s="194">
        <v>17</v>
      </c>
      <c r="AL173" s="194">
        <v>23</v>
      </c>
      <c r="AM173" s="194">
        <v>20</v>
      </c>
      <c r="AN173" s="194">
        <v>26</v>
      </c>
      <c r="AO173" s="194">
        <v>26</v>
      </c>
      <c r="AP173" s="194">
        <v>14</v>
      </c>
      <c r="AQ173" s="194">
        <v>18</v>
      </c>
      <c r="AR173" s="194">
        <v>18</v>
      </c>
      <c r="AS173" s="194">
        <v>25</v>
      </c>
      <c r="AT173" s="194">
        <v>20</v>
      </c>
      <c r="AU173" s="194">
        <v>14</v>
      </c>
      <c r="AV173" s="194">
        <v>18</v>
      </c>
      <c r="AW173" s="194">
        <v>13</v>
      </c>
      <c r="AX173" s="194">
        <v>27</v>
      </c>
      <c r="AY173" s="194">
        <v>23</v>
      </c>
      <c r="AZ173" s="194">
        <v>13</v>
      </c>
      <c r="BA173" s="194">
        <v>21</v>
      </c>
      <c r="BB173" s="194">
        <v>17</v>
      </c>
      <c r="BC173" s="194">
        <v>20</v>
      </c>
      <c r="BD173" s="194">
        <v>17</v>
      </c>
      <c r="BE173" s="194">
        <v>8</v>
      </c>
      <c r="BF173" s="194">
        <v>17</v>
      </c>
      <c r="BG173" s="194">
        <v>22</v>
      </c>
      <c r="BH173" s="194">
        <v>18</v>
      </c>
      <c r="BI173" s="194">
        <v>17</v>
      </c>
      <c r="BJ173" s="194">
        <v>10</v>
      </c>
      <c r="BK173" s="194">
        <v>16</v>
      </c>
      <c r="BL173" s="194">
        <v>17</v>
      </c>
      <c r="BM173" s="194">
        <v>7</v>
      </c>
      <c r="BN173" s="194">
        <v>19</v>
      </c>
      <c r="BO173" s="194">
        <v>7</v>
      </c>
      <c r="BP173" s="194">
        <v>14</v>
      </c>
      <c r="BQ173" s="194">
        <v>12</v>
      </c>
      <c r="BR173" s="194">
        <v>9</v>
      </c>
      <c r="BS173" s="194">
        <v>15</v>
      </c>
      <c r="BT173" s="194">
        <v>9</v>
      </c>
      <c r="BU173" s="194">
        <v>13</v>
      </c>
      <c r="BV173" s="194">
        <v>13</v>
      </c>
      <c r="BW173" s="194">
        <v>12</v>
      </c>
      <c r="BX173" s="194">
        <v>9</v>
      </c>
      <c r="BY173" s="194">
        <v>11</v>
      </c>
      <c r="BZ173" s="194">
        <v>6</v>
      </c>
      <c r="CA173" s="194">
        <v>11</v>
      </c>
      <c r="CB173" s="194">
        <v>17</v>
      </c>
      <c r="CC173" s="194">
        <v>9</v>
      </c>
      <c r="CD173" s="194">
        <v>4</v>
      </c>
      <c r="CE173" s="194">
        <v>12</v>
      </c>
      <c r="CF173" s="194">
        <v>5</v>
      </c>
      <c r="CG173" s="194">
        <v>10</v>
      </c>
      <c r="CH173" s="194">
        <v>8</v>
      </c>
      <c r="CI173" s="194">
        <v>8</v>
      </c>
      <c r="CJ173" s="194">
        <v>5</v>
      </c>
      <c r="CK173" s="194">
        <v>5</v>
      </c>
      <c r="CL173" s="194">
        <v>1</v>
      </c>
      <c r="CM173" s="194">
        <v>8</v>
      </c>
      <c r="CN173" s="194">
        <v>6</v>
      </c>
      <c r="CO173" s="194">
        <v>4</v>
      </c>
      <c r="CP173" s="194">
        <v>5</v>
      </c>
      <c r="CQ173" s="194">
        <v>3</v>
      </c>
      <c r="CR173" s="194">
        <v>2</v>
      </c>
      <c r="CS173" s="194">
        <v>1</v>
      </c>
      <c r="CT173" s="194">
        <v>2</v>
      </c>
      <c r="CU173" s="194">
        <v>0</v>
      </c>
      <c r="CV173" s="194">
        <v>0</v>
      </c>
      <c r="CW173" s="194">
        <v>0</v>
      </c>
      <c r="CX173" s="194">
        <v>0</v>
      </c>
      <c r="CY173" s="194">
        <v>0</v>
      </c>
      <c r="CZ173" s="194">
        <v>1</v>
      </c>
      <c r="DA173" s="194">
        <v>0</v>
      </c>
      <c r="DB173" s="194">
        <v>0</v>
      </c>
    </row>
    <row r="174" spans="1:106" ht="21" customHeight="1">
      <c r="A174" s="187" t="s">
        <v>941</v>
      </c>
      <c r="B174" s="190">
        <v>11</v>
      </c>
      <c r="C174" s="194">
        <v>10</v>
      </c>
      <c r="D174" s="194">
        <v>11</v>
      </c>
      <c r="E174" s="194">
        <v>12</v>
      </c>
      <c r="F174" s="194">
        <v>12</v>
      </c>
      <c r="G174" s="194">
        <v>15</v>
      </c>
      <c r="H174" s="194">
        <v>14</v>
      </c>
      <c r="I174" s="194">
        <v>16</v>
      </c>
      <c r="J174" s="194">
        <v>10</v>
      </c>
      <c r="K174" s="194">
        <v>15</v>
      </c>
      <c r="L174" s="194">
        <v>11</v>
      </c>
      <c r="M174" s="194">
        <v>12</v>
      </c>
      <c r="N174" s="194">
        <v>7</v>
      </c>
      <c r="O174" s="194">
        <v>6</v>
      </c>
      <c r="P174" s="194">
        <v>13</v>
      </c>
      <c r="Q174" s="194">
        <v>8</v>
      </c>
      <c r="R174" s="194">
        <v>7</v>
      </c>
      <c r="S174" s="194">
        <v>11</v>
      </c>
      <c r="T174" s="194">
        <v>7</v>
      </c>
      <c r="U174" s="194">
        <v>6</v>
      </c>
      <c r="V174" s="194">
        <v>5</v>
      </c>
      <c r="W174" s="194">
        <v>8</v>
      </c>
      <c r="X174" s="194">
        <v>12</v>
      </c>
      <c r="Y174" s="194">
        <v>16</v>
      </c>
      <c r="Z174" s="194">
        <v>17</v>
      </c>
      <c r="AA174" s="194">
        <v>14</v>
      </c>
      <c r="AB174" s="194">
        <v>16</v>
      </c>
      <c r="AC174" s="194">
        <v>8</v>
      </c>
      <c r="AD174" s="194">
        <v>19</v>
      </c>
      <c r="AE174" s="194">
        <v>12</v>
      </c>
      <c r="AF174" s="194">
        <v>14</v>
      </c>
      <c r="AG174" s="194">
        <v>15</v>
      </c>
      <c r="AH174" s="194">
        <v>25</v>
      </c>
      <c r="AI174" s="194">
        <v>31</v>
      </c>
      <c r="AJ174" s="194">
        <v>27</v>
      </c>
      <c r="AK174" s="194">
        <v>16</v>
      </c>
      <c r="AL174" s="194">
        <v>13</v>
      </c>
      <c r="AM174" s="194">
        <v>25</v>
      </c>
      <c r="AN174" s="194">
        <v>18</v>
      </c>
      <c r="AO174" s="194">
        <v>20</v>
      </c>
      <c r="AP174" s="194">
        <v>16</v>
      </c>
      <c r="AQ174" s="194">
        <v>14</v>
      </c>
      <c r="AR174" s="194">
        <v>23</v>
      </c>
      <c r="AS174" s="194">
        <v>21</v>
      </c>
      <c r="AT174" s="194">
        <v>19</v>
      </c>
      <c r="AU174" s="194">
        <v>17</v>
      </c>
      <c r="AV174" s="194">
        <v>15</v>
      </c>
      <c r="AW174" s="194">
        <v>21</v>
      </c>
      <c r="AX174" s="194">
        <v>25</v>
      </c>
      <c r="AY174" s="194">
        <v>19</v>
      </c>
      <c r="AZ174" s="194">
        <v>16</v>
      </c>
      <c r="BA174" s="194">
        <v>20</v>
      </c>
      <c r="BB174" s="194">
        <v>15</v>
      </c>
      <c r="BC174" s="194">
        <v>19</v>
      </c>
      <c r="BD174" s="194">
        <v>20</v>
      </c>
      <c r="BE174" s="194">
        <v>12</v>
      </c>
      <c r="BF174" s="194">
        <v>14</v>
      </c>
      <c r="BG174" s="194">
        <v>18</v>
      </c>
      <c r="BH174" s="194">
        <v>15</v>
      </c>
      <c r="BI174" s="194">
        <v>12</v>
      </c>
      <c r="BJ174" s="194">
        <v>19</v>
      </c>
      <c r="BK174" s="194">
        <v>14</v>
      </c>
      <c r="BL174" s="194">
        <v>13</v>
      </c>
      <c r="BM174" s="194">
        <v>13</v>
      </c>
      <c r="BN174" s="194">
        <v>13</v>
      </c>
      <c r="BO174" s="194">
        <v>9</v>
      </c>
      <c r="BP174" s="194">
        <v>9</v>
      </c>
      <c r="BQ174" s="194">
        <v>4</v>
      </c>
      <c r="BR174" s="194">
        <v>10</v>
      </c>
      <c r="BS174" s="194">
        <v>13</v>
      </c>
      <c r="BT174" s="194">
        <v>17</v>
      </c>
      <c r="BU174" s="194">
        <v>15</v>
      </c>
      <c r="BV174" s="194">
        <v>10</v>
      </c>
      <c r="BW174" s="194">
        <v>7</v>
      </c>
      <c r="BX174" s="194">
        <v>15</v>
      </c>
      <c r="BY174" s="194">
        <v>11</v>
      </c>
      <c r="BZ174" s="194">
        <v>6</v>
      </c>
      <c r="CA174" s="194">
        <v>6</v>
      </c>
      <c r="CB174" s="194">
        <v>8</v>
      </c>
      <c r="CC174" s="194">
        <v>7</v>
      </c>
      <c r="CD174" s="194">
        <v>9</v>
      </c>
      <c r="CE174" s="194">
        <v>11</v>
      </c>
      <c r="CF174" s="194">
        <v>8</v>
      </c>
      <c r="CG174" s="194">
        <v>3</v>
      </c>
      <c r="CH174" s="194">
        <v>8</v>
      </c>
      <c r="CI174" s="194">
        <v>3</v>
      </c>
      <c r="CJ174" s="194">
        <v>8</v>
      </c>
      <c r="CK174" s="194">
        <v>5</v>
      </c>
      <c r="CL174" s="194">
        <v>2</v>
      </c>
      <c r="CM174" s="194">
        <v>2</v>
      </c>
      <c r="CN174" s="194">
        <v>1</v>
      </c>
      <c r="CO174" s="194">
        <v>3</v>
      </c>
      <c r="CP174" s="194">
        <v>0</v>
      </c>
      <c r="CQ174" s="194">
        <v>2</v>
      </c>
      <c r="CR174" s="194">
        <v>2</v>
      </c>
      <c r="CS174" s="194">
        <v>0</v>
      </c>
      <c r="CT174" s="194">
        <v>0</v>
      </c>
      <c r="CU174" s="194">
        <v>0</v>
      </c>
      <c r="CV174" s="194">
        <v>0</v>
      </c>
      <c r="CW174" s="194">
        <v>0</v>
      </c>
      <c r="CX174" s="194">
        <v>0</v>
      </c>
      <c r="CY174" s="194">
        <v>0</v>
      </c>
      <c r="CZ174" s="194">
        <v>0</v>
      </c>
      <c r="DA174" s="194">
        <v>0</v>
      </c>
      <c r="DB174" s="194">
        <v>0</v>
      </c>
    </row>
    <row r="175" spans="1:106" ht="21" customHeight="1">
      <c r="A175" s="185" t="s">
        <v>940</v>
      </c>
      <c r="B175" s="192">
        <v>15</v>
      </c>
      <c r="C175" s="196">
        <v>18</v>
      </c>
      <c r="D175" s="196">
        <v>14</v>
      </c>
      <c r="E175" s="196">
        <v>8</v>
      </c>
      <c r="F175" s="196">
        <v>11</v>
      </c>
      <c r="G175" s="196">
        <v>17</v>
      </c>
      <c r="H175" s="196">
        <v>12</v>
      </c>
      <c r="I175" s="196">
        <v>23</v>
      </c>
      <c r="J175" s="196">
        <v>16</v>
      </c>
      <c r="K175" s="196">
        <v>14</v>
      </c>
      <c r="L175" s="196">
        <v>19</v>
      </c>
      <c r="M175" s="196">
        <v>14</v>
      </c>
      <c r="N175" s="196">
        <v>18</v>
      </c>
      <c r="O175" s="196">
        <v>25</v>
      </c>
      <c r="P175" s="196">
        <v>13</v>
      </c>
      <c r="Q175" s="196">
        <v>14</v>
      </c>
      <c r="R175" s="196">
        <v>17</v>
      </c>
      <c r="S175" s="196">
        <v>25</v>
      </c>
      <c r="T175" s="196">
        <v>15</v>
      </c>
      <c r="U175" s="196">
        <v>26</v>
      </c>
      <c r="V175" s="196">
        <v>18</v>
      </c>
      <c r="W175" s="196">
        <v>14</v>
      </c>
      <c r="X175" s="196">
        <v>13</v>
      </c>
      <c r="Y175" s="196">
        <v>20</v>
      </c>
      <c r="Z175" s="196">
        <v>16</v>
      </c>
      <c r="AA175" s="196">
        <v>22</v>
      </c>
      <c r="AB175" s="196">
        <v>23</v>
      </c>
      <c r="AC175" s="196">
        <v>21</v>
      </c>
      <c r="AD175" s="196">
        <v>16</v>
      </c>
      <c r="AE175" s="196">
        <v>20</v>
      </c>
      <c r="AF175" s="196">
        <v>24</v>
      </c>
      <c r="AG175" s="196">
        <v>13</v>
      </c>
      <c r="AH175" s="196">
        <v>16</v>
      </c>
      <c r="AI175" s="196">
        <v>25</v>
      </c>
      <c r="AJ175" s="196">
        <v>26</v>
      </c>
      <c r="AK175" s="196">
        <v>17</v>
      </c>
      <c r="AL175" s="196">
        <v>19</v>
      </c>
      <c r="AM175" s="196">
        <v>21</v>
      </c>
      <c r="AN175" s="196">
        <v>24</v>
      </c>
      <c r="AO175" s="196">
        <v>25</v>
      </c>
      <c r="AP175" s="196">
        <v>34</v>
      </c>
      <c r="AQ175" s="196">
        <v>23</v>
      </c>
      <c r="AR175" s="196">
        <v>26</v>
      </c>
      <c r="AS175" s="196">
        <v>25</v>
      </c>
      <c r="AT175" s="196">
        <v>30</v>
      </c>
      <c r="AU175" s="196">
        <v>28</v>
      </c>
      <c r="AV175" s="196">
        <v>35</v>
      </c>
      <c r="AW175" s="196">
        <v>30</v>
      </c>
      <c r="AX175" s="196">
        <v>33</v>
      </c>
      <c r="AY175" s="196">
        <v>40</v>
      </c>
      <c r="AZ175" s="196">
        <v>33</v>
      </c>
      <c r="BA175" s="196">
        <v>37</v>
      </c>
      <c r="BB175" s="196">
        <v>28</v>
      </c>
      <c r="BC175" s="196">
        <v>31</v>
      </c>
      <c r="BD175" s="196">
        <v>27</v>
      </c>
      <c r="BE175" s="196">
        <v>21</v>
      </c>
      <c r="BF175" s="196">
        <v>37</v>
      </c>
      <c r="BG175" s="196">
        <v>30</v>
      </c>
      <c r="BH175" s="196">
        <v>25</v>
      </c>
      <c r="BI175" s="196">
        <v>23</v>
      </c>
      <c r="BJ175" s="196">
        <v>22</v>
      </c>
      <c r="BK175" s="196">
        <v>29</v>
      </c>
      <c r="BL175" s="196">
        <v>20</v>
      </c>
      <c r="BM175" s="196">
        <v>27</v>
      </c>
      <c r="BN175" s="196">
        <v>24</v>
      </c>
      <c r="BO175" s="196">
        <v>25</v>
      </c>
      <c r="BP175" s="196">
        <v>24</v>
      </c>
      <c r="BQ175" s="196">
        <v>17</v>
      </c>
      <c r="BR175" s="196">
        <v>15</v>
      </c>
      <c r="BS175" s="196">
        <v>15</v>
      </c>
      <c r="BT175" s="196">
        <v>22</v>
      </c>
      <c r="BU175" s="196">
        <v>17</v>
      </c>
      <c r="BV175" s="196">
        <v>24</v>
      </c>
      <c r="BW175" s="196">
        <v>27</v>
      </c>
      <c r="BX175" s="196">
        <v>24</v>
      </c>
      <c r="BY175" s="196">
        <v>17</v>
      </c>
      <c r="BZ175" s="196">
        <v>16</v>
      </c>
      <c r="CA175" s="196">
        <v>13</v>
      </c>
      <c r="CB175" s="196">
        <v>13</v>
      </c>
      <c r="CC175" s="196">
        <v>18</v>
      </c>
      <c r="CD175" s="196">
        <v>17</v>
      </c>
      <c r="CE175" s="196">
        <v>14</v>
      </c>
      <c r="CF175" s="196">
        <v>10</v>
      </c>
      <c r="CG175" s="196">
        <v>15</v>
      </c>
      <c r="CH175" s="196">
        <v>12</v>
      </c>
      <c r="CI175" s="196">
        <v>6</v>
      </c>
      <c r="CJ175" s="196">
        <v>10</v>
      </c>
      <c r="CK175" s="196">
        <v>9</v>
      </c>
      <c r="CL175" s="196">
        <v>8</v>
      </c>
      <c r="CM175" s="196">
        <v>8</v>
      </c>
      <c r="CN175" s="196">
        <v>4</v>
      </c>
      <c r="CO175" s="196">
        <v>3</v>
      </c>
      <c r="CP175" s="196">
        <v>4</v>
      </c>
      <c r="CQ175" s="196">
        <v>3</v>
      </c>
      <c r="CR175" s="196">
        <v>1</v>
      </c>
      <c r="CS175" s="196">
        <v>0</v>
      </c>
      <c r="CT175" s="196">
        <v>0</v>
      </c>
      <c r="CU175" s="196">
        <v>0</v>
      </c>
      <c r="CV175" s="196">
        <v>0</v>
      </c>
      <c r="CW175" s="196">
        <v>0</v>
      </c>
      <c r="CX175" s="196">
        <v>1</v>
      </c>
      <c r="CY175" s="196">
        <v>0</v>
      </c>
      <c r="CZ175" s="196">
        <v>0</v>
      </c>
      <c r="DA175" s="196">
        <v>0</v>
      </c>
      <c r="DB175" s="196">
        <v>0</v>
      </c>
    </row>
    <row r="177" spans="1:106" ht="21" customHeight="1">
      <c r="A177" s="182" t="s">
        <v>4676</v>
      </c>
      <c r="B177" s="189">
        <v>0</v>
      </c>
      <c r="C177" s="189">
        <v>1</v>
      </c>
      <c r="D177" s="189">
        <v>2</v>
      </c>
      <c r="E177" s="189">
        <v>3</v>
      </c>
      <c r="F177" s="189">
        <v>4</v>
      </c>
      <c r="G177" s="189">
        <v>5</v>
      </c>
      <c r="H177" s="189">
        <v>6</v>
      </c>
      <c r="I177" s="189">
        <v>7</v>
      </c>
      <c r="J177" s="189">
        <v>8</v>
      </c>
      <c r="K177" s="189">
        <v>9</v>
      </c>
      <c r="L177" s="189">
        <v>10</v>
      </c>
      <c r="M177" s="189">
        <v>11</v>
      </c>
      <c r="N177" s="189">
        <v>12</v>
      </c>
      <c r="O177" s="189">
        <v>13</v>
      </c>
      <c r="P177" s="189">
        <v>14</v>
      </c>
      <c r="Q177" s="189">
        <v>15</v>
      </c>
      <c r="R177" s="189">
        <v>16</v>
      </c>
      <c r="S177" s="189">
        <v>17</v>
      </c>
      <c r="T177" s="189">
        <v>18</v>
      </c>
      <c r="U177" s="189">
        <v>19</v>
      </c>
      <c r="V177" s="189">
        <v>20</v>
      </c>
      <c r="W177" s="189">
        <v>21</v>
      </c>
      <c r="X177" s="189">
        <v>22</v>
      </c>
      <c r="Y177" s="189">
        <v>23</v>
      </c>
      <c r="Z177" s="189">
        <v>24</v>
      </c>
      <c r="AA177" s="189">
        <v>25</v>
      </c>
      <c r="AB177" s="189">
        <v>26</v>
      </c>
      <c r="AC177" s="189">
        <v>27</v>
      </c>
      <c r="AD177" s="189">
        <v>28</v>
      </c>
      <c r="AE177" s="189">
        <v>29</v>
      </c>
      <c r="AF177" s="189">
        <v>30</v>
      </c>
      <c r="AG177" s="189">
        <v>31</v>
      </c>
      <c r="AH177" s="189">
        <v>32</v>
      </c>
      <c r="AI177" s="189">
        <v>33</v>
      </c>
      <c r="AJ177" s="189">
        <v>34</v>
      </c>
      <c r="AK177" s="189">
        <v>35</v>
      </c>
      <c r="AL177" s="189">
        <v>36</v>
      </c>
      <c r="AM177" s="189">
        <v>37</v>
      </c>
      <c r="AN177" s="189">
        <v>38</v>
      </c>
      <c r="AO177" s="189">
        <v>39</v>
      </c>
      <c r="AP177" s="189">
        <v>40</v>
      </c>
      <c r="AQ177" s="189">
        <v>41</v>
      </c>
      <c r="AR177" s="189">
        <v>42</v>
      </c>
      <c r="AS177" s="189">
        <v>43</v>
      </c>
      <c r="AT177" s="189">
        <v>44</v>
      </c>
      <c r="AU177" s="189">
        <v>45</v>
      </c>
      <c r="AV177" s="189">
        <v>46</v>
      </c>
      <c r="AW177" s="189">
        <v>47</v>
      </c>
      <c r="AX177" s="189">
        <v>48</v>
      </c>
      <c r="AY177" s="189">
        <v>49</v>
      </c>
      <c r="AZ177" s="189">
        <v>50</v>
      </c>
      <c r="BA177" s="189">
        <v>51</v>
      </c>
      <c r="BB177" s="189">
        <v>52</v>
      </c>
      <c r="BC177" s="189">
        <v>53</v>
      </c>
      <c r="BD177" s="189">
        <v>54</v>
      </c>
      <c r="BE177" s="189">
        <v>55</v>
      </c>
      <c r="BF177" s="189">
        <v>56</v>
      </c>
      <c r="BG177" s="189">
        <v>57</v>
      </c>
      <c r="BH177" s="189">
        <v>58</v>
      </c>
      <c r="BI177" s="189">
        <v>59</v>
      </c>
      <c r="BJ177" s="189">
        <v>60</v>
      </c>
      <c r="BK177" s="189">
        <v>61</v>
      </c>
      <c r="BL177" s="189">
        <v>62</v>
      </c>
      <c r="BM177" s="189">
        <v>63</v>
      </c>
      <c r="BN177" s="189">
        <v>64</v>
      </c>
      <c r="BO177" s="189">
        <v>65</v>
      </c>
      <c r="BP177" s="189">
        <v>66</v>
      </c>
      <c r="BQ177" s="189">
        <v>67</v>
      </c>
      <c r="BR177" s="189">
        <v>68</v>
      </c>
      <c r="BS177" s="189">
        <v>69</v>
      </c>
      <c r="BT177" s="189">
        <v>70</v>
      </c>
      <c r="BU177" s="189">
        <v>71</v>
      </c>
      <c r="BV177" s="189">
        <v>72</v>
      </c>
      <c r="BW177" s="189">
        <v>73</v>
      </c>
      <c r="BX177" s="189">
        <v>74</v>
      </c>
      <c r="BY177" s="189">
        <v>75</v>
      </c>
      <c r="BZ177" s="189">
        <v>76</v>
      </c>
      <c r="CA177" s="189">
        <v>77</v>
      </c>
      <c r="CB177" s="189">
        <v>78</v>
      </c>
      <c r="CC177" s="189">
        <v>79</v>
      </c>
      <c r="CD177" s="189">
        <v>80</v>
      </c>
      <c r="CE177" s="189">
        <v>81</v>
      </c>
      <c r="CF177" s="189">
        <v>82</v>
      </c>
      <c r="CG177" s="189">
        <v>83</v>
      </c>
      <c r="CH177" s="189">
        <v>84</v>
      </c>
      <c r="CI177" s="189">
        <v>85</v>
      </c>
      <c r="CJ177" s="189">
        <v>86</v>
      </c>
      <c r="CK177" s="189">
        <v>87</v>
      </c>
      <c r="CL177" s="189">
        <v>88</v>
      </c>
      <c r="CM177" s="189">
        <v>89</v>
      </c>
      <c r="CN177" s="189">
        <v>90</v>
      </c>
      <c r="CO177" s="189">
        <v>91</v>
      </c>
      <c r="CP177" s="189">
        <v>92</v>
      </c>
      <c r="CQ177" s="189">
        <v>93</v>
      </c>
      <c r="CR177" s="189">
        <v>94</v>
      </c>
      <c r="CS177" s="189">
        <v>95</v>
      </c>
      <c r="CT177" s="189">
        <v>96</v>
      </c>
      <c r="CU177" s="189">
        <v>97</v>
      </c>
      <c r="CV177" s="189">
        <v>98</v>
      </c>
      <c r="CW177" s="189">
        <v>99</v>
      </c>
      <c r="CX177" s="189">
        <v>100</v>
      </c>
      <c r="CY177" s="189">
        <v>101</v>
      </c>
      <c r="CZ177" s="189">
        <v>102</v>
      </c>
      <c r="DA177" s="189">
        <v>103</v>
      </c>
      <c r="DB177" s="189" t="s">
        <v>2671</v>
      </c>
    </row>
    <row r="178" spans="1:106" ht="21" customHeight="1">
      <c r="A178" s="183" t="s">
        <v>737</v>
      </c>
      <c r="B178" s="190">
        <v>3</v>
      </c>
      <c r="C178" s="194">
        <v>5</v>
      </c>
      <c r="D178" s="194">
        <v>4</v>
      </c>
      <c r="E178" s="194">
        <v>2</v>
      </c>
      <c r="F178" s="194">
        <v>4</v>
      </c>
      <c r="G178" s="194">
        <v>3</v>
      </c>
      <c r="H178" s="194">
        <v>5</v>
      </c>
      <c r="I178" s="194">
        <v>3</v>
      </c>
      <c r="J178" s="194">
        <v>2</v>
      </c>
      <c r="K178" s="194">
        <v>3</v>
      </c>
      <c r="L178" s="194">
        <v>1</v>
      </c>
      <c r="M178" s="194">
        <v>3</v>
      </c>
      <c r="N178" s="194">
        <v>5</v>
      </c>
      <c r="O178" s="194">
        <v>4</v>
      </c>
      <c r="P178" s="194">
        <v>8</v>
      </c>
      <c r="Q178" s="194">
        <v>7</v>
      </c>
      <c r="R178" s="194">
        <v>4</v>
      </c>
      <c r="S178" s="194">
        <v>8</v>
      </c>
      <c r="T178" s="194">
        <v>1</v>
      </c>
      <c r="U178" s="194">
        <v>4</v>
      </c>
      <c r="V178" s="194">
        <v>9</v>
      </c>
      <c r="W178" s="194">
        <v>6</v>
      </c>
      <c r="X178" s="194">
        <v>7</v>
      </c>
      <c r="Y178" s="194">
        <v>11</v>
      </c>
      <c r="Z178" s="194">
        <v>10</v>
      </c>
      <c r="AA178" s="194">
        <v>8</v>
      </c>
      <c r="AB178" s="194">
        <v>8</v>
      </c>
      <c r="AC178" s="194">
        <v>13</v>
      </c>
      <c r="AD178" s="194">
        <v>6</v>
      </c>
      <c r="AE178" s="194">
        <v>11</v>
      </c>
      <c r="AF178" s="194">
        <v>7</v>
      </c>
      <c r="AG178" s="194">
        <v>7</v>
      </c>
      <c r="AH178" s="194">
        <v>8</v>
      </c>
      <c r="AI178" s="194">
        <v>18</v>
      </c>
      <c r="AJ178" s="194">
        <v>7</v>
      </c>
      <c r="AK178" s="194">
        <v>9</v>
      </c>
      <c r="AL178" s="194">
        <v>11</v>
      </c>
      <c r="AM178" s="194">
        <v>7</v>
      </c>
      <c r="AN178" s="194">
        <v>11</v>
      </c>
      <c r="AO178" s="194">
        <v>8</v>
      </c>
      <c r="AP178" s="194">
        <v>12</v>
      </c>
      <c r="AQ178" s="194">
        <v>12</v>
      </c>
      <c r="AR178" s="194">
        <v>6</v>
      </c>
      <c r="AS178" s="194">
        <v>7</v>
      </c>
      <c r="AT178" s="194">
        <v>12</v>
      </c>
      <c r="AU178" s="194">
        <v>9</v>
      </c>
      <c r="AV178" s="194">
        <v>10</v>
      </c>
      <c r="AW178" s="194">
        <v>14</v>
      </c>
      <c r="AX178" s="194">
        <v>16</v>
      </c>
      <c r="AY178" s="194">
        <v>11</v>
      </c>
      <c r="AZ178" s="194">
        <v>11</v>
      </c>
      <c r="BA178" s="194">
        <v>12</v>
      </c>
      <c r="BB178" s="194">
        <v>7</v>
      </c>
      <c r="BC178" s="194">
        <v>8</v>
      </c>
      <c r="BD178" s="194">
        <v>10</v>
      </c>
      <c r="BE178" s="194">
        <v>9</v>
      </c>
      <c r="BF178" s="194">
        <v>14</v>
      </c>
      <c r="BG178" s="194">
        <v>7</v>
      </c>
      <c r="BH178" s="194">
        <v>5</v>
      </c>
      <c r="BI178" s="194">
        <v>9</v>
      </c>
      <c r="BJ178" s="194">
        <v>16</v>
      </c>
      <c r="BK178" s="194">
        <v>9</v>
      </c>
      <c r="BL178" s="194">
        <v>5</v>
      </c>
      <c r="BM178" s="194">
        <v>3</v>
      </c>
      <c r="BN178" s="194">
        <v>5</v>
      </c>
      <c r="BO178" s="194">
        <v>5</v>
      </c>
      <c r="BP178" s="194">
        <v>6</v>
      </c>
      <c r="BQ178" s="194">
        <v>4</v>
      </c>
      <c r="BR178" s="194">
        <v>2</v>
      </c>
      <c r="BS178" s="194">
        <v>8</v>
      </c>
      <c r="BT178" s="194">
        <v>6</v>
      </c>
      <c r="BU178" s="194">
        <v>5</v>
      </c>
      <c r="BV178" s="194">
        <v>11</v>
      </c>
      <c r="BW178" s="194">
        <v>5</v>
      </c>
      <c r="BX178" s="194">
        <v>7</v>
      </c>
      <c r="BY178" s="194">
        <v>3</v>
      </c>
      <c r="BZ178" s="194">
        <v>7</v>
      </c>
      <c r="CA178" s="194">
        <v>7</v>
      </c>
      <c r="CB178" s="194">
        <v>2</v>
      </c>
      <c r="CC178" s="194">
        <v>7</v>
      </c>
      <c r="CD178" s="194">
        <v>5</v>
      </c>
      <c r="CE178" s="194">
        <v>9</v>
      </c>
      <c r="CF178" s="194">
        <v>5</v>
      </c>
      <c r="CG178" s="194">
        <v>6</v>
      </c>
      <c r="CH178" s="194">
        <v>4</v>
      </c>
      <c r="CI178" s="194">
        <v>6</v>
      </c>
      <c r="CJ178" s="194">
        <v>3</v>
      </c>
      <c r="CK178" s="194">
        <v>4</v>
      </c>
      <c r="CL178" s="194">
        <v>2</v>
      </c>
      <c r="CM178" s="194">
        <v>4</v>
      </c>
      <c r="CN178" s="194">
        <v>6</v>
      </c>
      <c r="CO178" s="194">
        <v>2</v>
      </c>
      <c r="CP178" s="194">
        <v>0</v>
      </c>
      <c r="CQ178" s="194">
        <v>3</v>
      </c>
      <c r="CR178" s="194">
        <v>1</v>
      </c>
      <c r="CS178" s="194">
        <v>0</v>
      </c>
      <c r="CT178" s="194">
        <v>0</v>
      </c>
      <c r="CU178" s="194">
        <v>0</v>
      </c>
      <c r="CV178" s="194">
        <v>0</v>
      </c>
      <c r="CW178" s="194">
        <v>0</v>
      </c>
      <c r="CX178" s="194">
        <v>0</v>
      </c>
      <c r="CY178" s="194">
        <v>0</v>
      </c>
      <c r="CZ178" s="194">
        <v>0</v>
      </c>
      <c r="DA178" s="194">
        <v>1</v>
      </c>
      <c r="DB178" s="194">
        <v>0</v>
      </c>
    </row>
    <row r="179" spans="1:106" ht="21" customHeight="1">
      <c r="A179" s="187" t="s">
        <v>926</v>
      </c>
      <c r="B179" s="190">
        <v>15</v>
      </c>
      <c r="C179" s="194">
        <v>13</v>
      </c>
      <c r="D179" s="194">
        <v>19</v>
      </c>
      <c r="E179" s="194">
        <v>14</v>
      </c>
      <c r="F179" s="194">
        <v>13</v>
      </c>
      <c r="G179" s="194">
        <v>14</v>
      </c>
      <c r="H179" s="194">
        <v>15</v>
      </c>
      <c r="I179" s="194">
        <v>17</v>
      </c>
      <c r="J179" s="194">
        <v>16</v>
      </c>
      <c r="K179" s="194">
        <v>15</v>
      </c>
      <c r="L179" s="194">
        <v>17</v>
      </c>
      <c r="M179" s="194">
        <v>13</v>
      </c>
      <c r="N179" s="194">
        <v>9</v>
      </c>
      <c r="O179" s="194">
        <v>16</v>
      </c>
      <c r="P179" s="194">
        <v>8</v>
      </c>
      <c r="Q179" s="194">
        <v>13</v>
      </c>
      <c r="R179" s="194">
        <v>15</v>
      </c>
      <c r="S179" s="194">
        <v>17</v>
      </c>
      <c r="T179" s="194">
        <v>18</v>
      </c>
      <c r="U179" s="194">
        <v>22</v>
      </c>
      <c r="V179" s="194">
        <v>28</v>
      </c>
      <c r="W179" s="194">
        <v>33</v>
      </c>
      <c r="X179" s="194">
        <v>33</v>
      </c>
      <c r="Y179" s="194">
        <v>31</v>
      </c>
      <c r="Z179" s="194">
        <v>35</v>
      </c>
      <c r="AA179" s="194">
        <v>43</v>
      </c>
      <c r="AB179" s="194">
        <v>52</v>
      </c>
      <c r="AC179" s="194">
        <v>50</v>
      </c>
      <c r="AD179" s="194">
        <v>70</v>
      </c>
      <c r="AE179" s="194">
        <v>49</v>
      </c>
      <c r="AF179" s="194">
        <v>38</v>
      </c>
      <c r="AG179" s="194">
        <v>35</v>
      </c>
      <c r="AH179" s="194">
        <v>51</v>
      </c>
      <c r="AI179" s="194">
        <v>55</v>
      </c>
      <c r="AJ179" s="194">
        <v>41</v>
      </c>
      <c r="AK179" s="194">
        <v>32</v>
      </c>
      <c r="AL179" s="194">
        <v>32</v>
      </c>
      <c r="AM179" s="194">
        <v>36</v>
      </c>
      <c r="AN179" s="194">
        <v>33</v>
      </c>
      <c r="AO179" s="194">
        <v>34</v>
      </c>
      <c r="AP179" s="194">
        <v>36</v>
      </c>
      <c r="AQ179" s="194">
        <v>46</v>
      </c>
      <c r="AR179" s="194">
        <v>38</v>
      </c>
      <c r="AS179" s="194">
        <v>41</v>
      </c>
      <c r="AT179" s="194">
        <v>34</v>
      </c>
      <c r="AU179" s="194">
        <v>33</v>
      </c>
      <c r="AV179" s="194">
        <v>45</v>
      </c>
      <c r="AW179" s="194">
        <v>43</v>
      </c>
      <c r="AX179" s="194">
        <v>43</v>
      </c>
      <c r="AY179" s="194">
        <v>38</v>
      </c>
      <c r="AZ179" s="194">
        <v>40</v>
      </c>
      <c r="BA179" s="194">
        <v>43</v>
      </c>
      <c r="BB179" s="194">
        <v>42</v>
      </c>
      <c r="BC179" s="194">
        <v>46</v>
      </c>
      <c r="BD179" s="194">
        <v>48</v>
      </c>
      <c r="BE179" s="194">
        <v>29</v>
      </c>
      <c r="BF179" s="194">
        <v>37</v>
      </c>
      <c r="BG179" s="194">
        <v>36</v>
      </c>
      <c r="BH179" s="194">
        <v>45</v>
      </c>
      <c r="BI179" s="194">
        <v>32</v>
      </c>
      <c r="BJ179" s="194">
        <v>20</v>
      </c>
      <c r="BK179" s="194">
        <v>33</v>
      </c>
      <c r="BL179" s="194">
        <v>32</v>
      </c>
      <c r="BM179" s="194">
        <v>33</v>
      </c>
      <c r="BN179" s="194">
        <v>31</v>
      </c>
      <c r="BO179" s="194">
        <v>18</v>
      </c>
      <c r="BP179" s="194">
        <v>25</v>
      </c>
      <c r="BQ179" s="194">
        <v>19</v>
      </c>
      <c r="BR179" s="194">
        <v>23</v>
      </c>
      <c r="BS179" s="194">
        <v>26</v>
      </c>
      <c r="BT179" s="194">
        <v>24</v>
      </c>
      <c r="BU179" s="194">
        <v>17</v>
      </c>
      <c r="BV179" s="194">
        <v>26</v>
      </c>
      <c r="BW179" s="194">
        <v>32</v>
      </c>
      <c r="BX179" s="194">
        <v>29</v>
      </c>
      <c r="BY179" s="194">
        <v>20</v>
      </c>
      <c r="BZ179" s="194">
        <v>17</v>
      </c>
      <c r="CA179" s="194">
        <v>33</v>
      </c>
      <c r="CB179" s="194">
        <v>36</v>
      </c>
      <c r="CC179" s="194">
        <v>19</v>
      </c>
      <c r="CD179" s="194">
        <v>32</v>
      </c>
      <c r="CE179" s="194">
        <v>20</v>
      </c>
      <c r="CF179" s="194">
        <v>28</v>
      </c>
      <c r="CG179" s="194">
        <v>22</v>
      </c>
      <c r="CH179" s="194">
        <v>29</v>
      </c>
      <c r="CI179" s="194">
        <v>24</v>
      </c>
      <c r="CJ179" s="194">
        <v>22</v>
      </c>
      <c r="CK179" s="194">
        <v>21</v>
      </c>
      <c r="CL179" s="194">
        <v>13</v>
      </c>
      <c r="CM179" s="194">
        <v>12</v>
      </c>
      <c r="CN179" s="194">
        <v>17</v>
      </c>
      <c r="CO179" s="194">
        <v>12</v>
      </c>
      <c r="CP179" s="194">
        <v>10</v>
      </c>
      <c r="CQ179" s="194">
        <v>14</v>
      </c>
      <c r="CR179" s="194">
        <v>6</v>
      </c>
      <c r="CS179" s="194">
        <v>5</v>
      </c>
      <c r="CT179" s="194">
        <v>5</v>
      </c>
      <c r="CU179" s="194">
        <v>3</v>
      </c>
      <c r="CV179" s="194">
        <v>1</v>
      </c>
      <c r="CW179" s="194">
        <v>1</v>
      </c>
      <c r="CX179" s="194">
        <v>3</v>
      </c>
      <c r="CY179" s="194">
        <v>2</v>
      </c>
      <c r="CZ179" s="194">
        <v>1</v>
      </c>
      <c r="DA179" s="194">
        <v>1</v>
      </c>
      <c r="DB179" s="194">
        <v>1</v>
      </c>
    </row>
    <row r="180" spans="1:106" ht="21" customHeight="1">
      <c r="A180" s="187" t="s">
        <v>527</v>
      </c>
      <c r="B180" s="190">
        <v>19</v>
      </c>
      <c r="C180" s="194">
        <v>18</v>
      </c>
      <c r="D180" s="194">
        <v>23</v>
      </c>
      <c r="E180" s="194">
        <v>18</v>
      </c>
      <c r="F180" s="194">
        <v>29</v>
      </c>
      <c r="G180" s="194">
        <v>20</v>
      </c>
      <c r="H180" s="194">
        <v>20</v>
      </c>
      <c r="I180" s="194">
        <v>18</v>
      </c>
      <c r="J180" s="194">
        <v>21</v>
      </c>
      <c r="K180" s="194">
        <v>12</v>
      </c>
      <c r="L180" s="194">
        <v>16</v>
      </c>
      <c r="M180" s="194">
        <v>19</v>
      </c>
      <c r="N180" s="194">
        <v>23</v>
      </c>
      <c r="O180" s="194">
        <v>21</v>
      </c>
      <c r="P180" s="194">
        <v>19</v>
      </c>
      <c r="Q180" s="194">
        <v>17</v>
      </c>
      <c r="R180" s="194">
        <v>12</v>
      </c>
      <c r="S180" s="194">
        <v>16</v>
      </c>
      <c r="T180" s="194">
        <v>19</v>
      </c>
      <c r="U180" s="194">
        <v>19</v>
      </c>
      <c r="V180" s="194">
        <v>18</v>
      </c>
      <c r="W180" s="194">
        <v>22</v>
      </c>
      <c r="X180" s="194">
        <v>26</v>
      </c>
      <c r="Y180" s="194">
        <v>46</v>
      </c>
      <c r="Z180" s="194">
        <v>40</v>
      </c>
      <c r="AA180" s="194">
        <v>35</v>
      </c>
      <c r="AB180" s="194">
        <v>42</v>
      </c>
      <c r="AC180" s="194">
        <v>36</v>
      </c>
      <c r="AD180" s="194">
        <v>26</v>
      </c>
      <c r="AE180" s="194">
        <v>39</v>
      </c>
      <c r="AF180" s="194">
        <v>41</v>
      </c>
      <c r="AG180" s="194">
        <v>50</v>
      </c>
      <c r="AH180" s="194">
        <v>47</v>
      </c>
      <c r="AI180" s="194">
        <v>39</v>
      </c>
      <c r="AJ180" s="194">
        <v>42</v>
      </c>
      <c r="AK180" s="194">
        <v>43</v>
      </c>
      <c r="AL180" s="194">
        <v>42</v>
      </c>
      <c r="AM180" s="194">
        <v>41</v>
      </c>
      <c r="AN180" s="194">
        <v>52</v>
      </c>
      <c r="AO180" s="194">
        <v>50</v>
      </c>
      <c r="AP180" s="194">
        <v>48</v>
      </c>
      <c r="AQ180" s="194">
        <v>49</v>
      </c>
      <c r="AR180" s="194">
        <v>48</v>
      </c>
      <c r="AS180" s="194">
        <v>43</v>
      </c>
      <c r="AT180" s="194">
        <v>42</v>
      </c>
      <c r="AU180" s="194">
        <v>36</v>
      </c>
      <c r="AV180" s="194">
        <v>38</v>
      </c>
      <c r="AW180" s="194">
        <v>29</v>
      </c>
      <c r="AX180" s="194">
        <v>56</v>
      </c>
      <c r="AY180" s="194">
        <v>36</v>
      </c>
      <c r="AZ180" s="194">
        <v>47</v>
      </c>
      <c r="BA180" s="194">
        <v>40</v>
      </c>
      <c r="BB180" s="194">
        <v>53</v>
      </c>
      <c r="BC180" s="194">
        <v>35</v>
      </c>
      <c r="BD180" s="194">
        <v>47</v>
      </c>
      <c r="BE180" s="194">
        <v>28</v>
      </c>
      <c r="BF180" s="194">
        <v>38</v>
      </c>
      <c r="BG180" s="194">
        <v>36</v>
      </c>
      <c r="BH180" s="194">
        <v>32</v>
      </c>
      <c r="BI180" s="194">
        <v>23</v>
      </c>
      <c r="BJ180" s="194">
        <v>38</v>
      </c>
      <c r="BK180" s="194">
        <v>27</v>
      </c>
      <c r="BL180" s="194">
        <v>25</v>
      </c>
      <c r="BM180" s="194">
        <v>27</v>
      </c>
      <c r="BN180" s="194">
        <v>31</v>
      </c>
      <c r="BO180" s="194">
        <v>28</v>
      </c>
      <c r="BP180" s="194">
        <v>20</v>
      </c>
      <c r="BQ180" s="194">
        <v>22</v>
      </c>
      <c r="BR180" s="194">
        <v>20</v>
      </c>
      <c r="BS180" s="194">
        <v>26</v>
      </c>
      <c r="BT180" s="194">
        <v>24</v>
      </c>
      <c r="BU180" s="194">
        <v>27</v>
      </c>
      <c r="BV180" s="194">
        <v>29</v>
      </c>
      <c r="BW180" s="194">
        <v>28</v>
      </c>
      <c r="BX180" s="194">
        <v>23</v>
      </c>
      <c r="BY180" s="194">
        <v>22</v>
      </c>
      <c r="BZ180" s="194">
        <v>16</v>
      </c>
      <c r="CA180" s="194">
        <v>24</v>
      </c>
      <c r="CB180" s="194">
        <v>28</v>
      </c>
      <c r="CC180" s="194">
        <v>27</v>
      </c>
      <c r="CD180" s="194">
        <v>21</v>
      </c>
      <c r="CE180" s="194">
        <v>26</v>
      </c>
      <c r="CF180" s="194">
        <v>25</v>
      </c>
      <c r="CG180" s="194">
        <v>11</v>
      </c>
      <c r="CH180" s="194">
        <v>21</v>
      </c>
      <c r="CI180" s="194">
        <v>23</v>
      </c>
      <c r="CJ180" s="194">
        <v>27</v>
      </c>
      <c r="CK180" s="194">
        <v>10</v>
      </c>
      <c r="CL180" s="194">
        <v>19</v>
      </c>
      <c r="CM180" s="194">
        <v>11</v>
      </c>
      <c r="CN180" s="194">
        <v>14</v>
      </c>
      <c r="CO180" s="194">
        <v>8</v>
      </c>
      <c r="CP180" s="194">
        <v>10</v>
      </c>
      <c r="CQ180" s="194">
        <v>5</v>
      </c>
      <c r="CR180" s="194">
        <v>5</v>
      </c>
      <c r="CS180" s="194">
        <v>6</v>
      </c>
      <c r="CT180" s="194">
        <v>4</v>
      </c>
      <c r="CU180" s="194">
        <v>3</v>
      </c>
      <c r="CV180" s="194">
        <v>2</v>
      </c>
      <c r="CW180" s="194">
        <v>2</v>
      </c>
      <c r="CX180" s="194">
        <v>1</v>
      </c>
      <c r="CY180" s="194">
        <v>0</v>
      </c>
      <c r="CZ180" s="194">
        <v>0</v>
      </c>
      <c r="DA180" s="194">
        <v>0</v>
      </c>
      <c r="DB180" s="194">
        <v>0</v>
      </c>
    </row>
    <row r="181" spans="1:106" ht="21" customHeight="1">
      <c r="A181" s="183" t="s">
        <v>133</v>
      </c>
      <c r="B181" s="190">
        <v>22</v>
      </c>
      <c r="C181" s="194">
        <v>8</v>
      </c>
      <c r="D181" s="194">
        <v>17</v>
      </c>
      <c r="E181" s="194">
        <v>7</v>
      </c>
      <c r="F181" s="194">
        <v>6</v>
      </c>
      <c r="G181" s="194">
        <v>10</v>
      </c>
      <c r="H181" s="194">
        <v>9</v>
      </c>
      <c r="I181" s="194">
        <v>7</v>
      </c>
      <c r="J181" s="194">
        <v>13</v>
      </c>
      <c r="K181" s="194">
        <v>5</v>
      </c>
      <c r="L181" s="194">
        <v>15</v>
      </c>
      <c r="M181" s="194">
        <v>9</v>
      </c>
      <c r="N181" s="194">
        <v>11</v>
      </c>
      <c r="O181" s="194">
        <v>8</v>
      </c>
      <c r="P181" s="194">
        <v>11</v>
      </c>
      <c r="Q181" s="194">
        <v>16</v>
      </c>
      <c r="R181" s="194">
        <v>13</v>
      </c>
      <c r="S181" s="194">
        <v>10</v>
      </c>
      <c r="T181" s="194">
        <v>13</v>
      </c>
      <c r="U181" s="194">
        <v>21</v>
      </c>
      <c r="V181" s="194">
        <v>19</v>
      </c>
      <c r="W181" s="194">
        <v>18</v>
      </c>
      <c r="X181" s="194">
        <v>30</v>
      </c>
      <c r="Y181" s="194">
        <v>32</v>
      </c>
      <c r="Z181" s="194">
        <v>41</v>
      </c>
      <c r="AA181" s="194">
        <v>42</v>
      </c>
      <c r="AB181" s="194">
        <v>25</v>
      </c>
      <c r="AC181" s="194">
        <v>43</v>
      </c>
      <c r="AD181" s="194">
        <v>34</v>
      </c>
      <c r="AE181" s="194">
        <v>38</v>
      </c>
      <c r="AF181" s="194">
        <v>30</v>
      </c>
      <c r="AG181" s="194">
        <v>30</v>
      </c>
      <c r="AH181" s="194">
        <v>33</v>
      </c>
      <c r="AI181" s="194">
        <v>41</v>
      </c>
      <c r="AJ181" s="194">
        <v>30</v>
      </c>
      <c r="AK181" s="194">
        <v>36</v>
      </c>
      <c r="AL181" s="194">
        <v>27</v>
      </c>
      <c r="AM181" s="194">
        <v>30</v>
      </c>
      <c r="AN181" s="194">
        <v>31</v>
      </c>
      <c r="AO181" s="194">
        <v>31</v>
      </c>
      <c r="AP181" s="194">
        <v>26</v>
      </c>
      <c r="AQ181" s="194">
        <v>36</v>
      </c>
      <c r="AR181" s="194">
        <v>28</v>
      </c>
      <c r="AS181" s="194">
        <v>35</v>
      </c>
      <c r="AT181" s="194">
        <v>33</v>
      </c>
      <c r="AU181" s="194">
        <v>34</v>
      </c>
      <c r="AV181" s="194">
        <v>28</v>
      </c>
      <c r="AW181" s="194">
        <v>36</v>
      </c>
      <c r="AX181" s="194">
        <v>29</v>
      </c>
      <c r="AY181" s="194">
        <v>37</v>
      </c>
      <c r="AZ181" s="194">
        <v>33</v>
      </c>
      <c r="BA181" s="194">
        <v>32</v>
      </c>
      <c r="BB181" s="194">
        <v>30</v>
      </c>
      <c r="BC181" s="194">
        <v>42</v>
      </c>
      <c r="BD181" s="194">
        <v>34</v>
      </c>
      <c r="BE181" s="194">
        <v>20</v>
      </c>
      <c r="BF181" s="194">
        <v>28</v>
      </c>
      <c r="BG181" s="194">
        <v>25</v>
      </c>
      <c r="BH181" s="194">
        <v>35</v>
      </c>
      <c r="BI181" s="194">
        <v>25</v>
      </c>
      <c r="BJ181" s="194">
        <v>28</v>
      </c>
      <c r="BK181" s="194">
        <v>26</v>
      </c>
      <c r="BL181" s="194">
        <v>21</v>
      </c>
      <c r="BM181" s="194">
        <v>28</v>
      </c>
      <c r="BN181" s="194">
        <v>13</v>
      </c>
      <c r="BO181" s="194">
        <v>14</v>
      </c>
      <c r="BP181" s="194">
        <v>20</v>
      </c>
      <c r="BQ181" s="194">
        <v>18</v>
      </c>
      <c r="BR181" s="194">
        <v>22</v>
      </c>
      <c r="BS181" s="194">
        <v>14</v>
      </c>
      <c r="BT181" s="194">
        <v>24</v>
      </c>
      <c r="BU181" s="194">
        <v>18</v>
      </c>
      <c r="BV181" s="194">
        <v>27</v>
      </c>
      <c r="BW181" s="194">
        <v>16</v>
      </c>
      <c r="BX181" s="194">
        <v>27</v>
      </c>
      <c r="BY181" s="194">
        <v>25</v>
      </c>
      <c r="BZ181" s="194">
        <v>14</v>
      </c>
      <c r="CA181" s="194">
        <v>15</v>
      </c>
      <c r="CB181" s="194">
        <v>12</v>
      </c>
      <c r="CC181" s="194">
        <v>20</v>
      </c>
      <c r="CD181" s="194">
        <v>26</v>
      </c>
      <c r="CE181" s="194">
        <v>24</v>
      </c>
      <c r="CF181" s="194">
        <v>12</v>
      </c>
      <c r="CG181" s="194">
        <v>20</v>
      </c>
      <c r="CH181" s="194">
        <v>22</v>
      </c>
      <c r="CI181" s="194">
        <v>20</v>
      </c>
      <c r="CJ181" s="194">
        <v>15</v>
      </c>
      <c r="CK181" s="194">
        <v>19</v>
      </c>
      <c r="CL181" s="194">
        <v>18</v>
      </c>
      <c r="CM181" s="194">
        <v>20</v>
      </c>
      <c r="CN181" s="194">
        <v>13</v>
      </c>
      <c r="CO181" s="194">
        <v>8</v>
      </c>
      <c r="CP181" s="194">
        <v>8</v>
      </c>
      <c r="CQ181" s="194">
        <v>12</v>
      </c>
      <c r="CR181" s="194">
        <v>8</v>
      </c>
      <c r="CS181" s="194">
        <v>8</v>
      </c>
      <c r="CT181" s="194">
        <v>4</v>
      </c>
      <c r="CU181" s="194">
        <v>2</v>
      </c>
      <c r="CV181" s="194">
        <v>1</v>
      </c>
      <c r="CW181" s="194">
        <v>3</v>
      </c>
      <c r="CX181" s="194">
        <v>0</v>
      </c>
      <c r="CY181" s="194">
        <v>1</v>
      </c>
      <c r="CZ181" s="194">
        <v>1</v>
      </c>
      <c r="DA181" s="194">
        <v>0</v>
      </c>
      <c r="DB181" s="194">
        <v>1</v>
      </c>
    </row>
    <row r="182" spans="1:106" ht="21" customHeight="1">
      <c r="A182" s="184" t="s">
        <v>924</v>
      </c>
      <c r="B182" s="191">
        <v>14</v>
      </c>
      <c r="C182" s="195">
        <v>14</v>
      </c>
      <c r="D182" s="195">
        <v>10</v>
      </c>
      <c r="E182" s="195">
        <v>11</v>
      </c>
      <c r="F182" s="195">
        <v>12</v>
      </c>
      <c r="G182" s="195">
        <v>15</v>
      </c>
      <c r="H182" s="195">
        <v>10</v>
      </c>
      <c r="I182" s="195">
        <v>11</v>
      </c>
      <c r="J182" s="195">
        <v>13</v>
      </c>
      <c r="K182" s="195">
        <v>8</v>
      </c>
      <c r="L182" s="195">
        <v>10</v>
      </c>
      <c r="M182" s="195">
        <v>10</v>
      </c>
      <c r="N182" s="195">
        <v>10</v>
      </c>
      <c r="O182" s="195">
        <v>8</v>
      </c>
      <c r="P182" s="195">
        <v>15</v>
      </c>
      <c r="Q182" s="195">
        <v>10</v>
      </c>
      <c r="R182" s="195">
        <v>10</v>
      </c>
      <c r="S182" s="195">
        <v>11</v>
      </c>
      <c r="T182" s="195">
        <v>6</v>
      </c>
      <c r="U182" s="195">
        <v>16</v>
      </c>
      <c r="V182" s="195">
        <v>16</v>
      </c>
      <c r="W182" s="195">
        <v>15</v>
      </c>
      <c r="X182" s="195">
        <v>22</v>
      </c>
      <c r="Y182" s="195">
        <v>25</v>
      </c>
      <c r="Z182" s="195">
        <v>34</v>
      </c>
      <c r="AA182" s="195">
        <v>36</v>
      </c>
      <c r="AB182" s="195">
        <v>48</v>
      </c>
      <c r="AC182" s="195">
        <v>48</v>
      </c>
      <c r="AD182" s="195">
        <v>31</v>
      </c>
      <c r="AE182" s="195">
        <v>44</v>
      </c>
      <c r="AF182" s="195">
        <v>32</v>
      </c>
      <c r="AG182" s="195">
        <v>35</v>
      </c>
      <c r="AH182" s="195">
        <v>29</v>
      </c>
      <c r="AI182" s="195">
        <v>28</v>
      </c>
      <c r="AJ182" s="195">
        <v>37</v>
      </c>
      <c r="AK182" s="195">
        <v>29</v>
      </c>
      <c r="AL182" s="195">
        <v>27</v>
      </c>
      <c r="AM182" s="195">
        <v>39</v>
      </c>
      <c r="AN182" s="195">
        <v>38</v>
      </c>
      <c r="AO182" s="195">
        <v>34</v>
      </c>
      <c r="AP182" s="195">
        <v>42</v>
      </c>
      <c r="AQ182" s="195">
        <v>30</v>
      </c>
      <c r="AR182" s="195">
        <v>33</v>
      </c>
      <c r="AS182" s="195">
        <v>25</v>
      </c>
      <c r="AT182" s="195">
        <v>36</v>
      </c>
      <c r="AU182" s="195">
        <v>26</v>
      </c>
      <c r="AV182" s="195">
        <v>26</v>
      </c>
      <c r="AW182" s="195">
        <v>31</v>
      </c>
      <c r="AX182" s="195">
        <v>25</v>
      </c>
      <c r="AY182" s="195">
        <v>32</v>
      </c>
      <c r="AZ182" s="195">
        <v>39</v>
      </c>
      <c r="BA182" s="195">
        <v>35</v>
      </c>
      <c r="BB182" s="195">
        <v>37</v>
      </c>
      <c r="BC182" s="195">
        <v>26</v>
      </c>
      <c r="BD182" s="195">
        <v>30</v>
      </c>
      <c r="BE182" s="195">
        <v>25</v>
      </c>
      <c r="BF182" s="195">
        <v>33</v>
      </c>
      <c r="BG182" s="195">
        <v>25</v>
      </c>
      <c r="BH182" s="195">
        <v>24</v>
      </c>
      <c r="BI182" s="195">
        <v>21</v>
      </c>
      <c r="BJ182" s="195">
        <v>27</v>
      </c>
      <c r="BK182" s="195">
        <v>31</v>
      </c>
      <c r="BL182" s="195">
        <v>21</v>
      </c>
      <c r="BM182" s="195">
        <v>24</v>
      </c>
      <c r="BN182" s="195">
        <v>17</v>
      </c>
      <c r="BO182" s="195">
        <v>19</v>
      </c>
      <c r="BP182" s="195">
        <v>17</v>
      </c>
      <c r="BQ182" s="195">
        <v>24</v>
      </c>
      <c r="BR182" s="195">
        <v>18</v>
      </c>
      <c r="BS182" s="195">
        <v>15</v>
      </c>
      <c r="BT182" s="195">
        <v>26</v>
      </c>
      <c r="BU182" s="195">
        <v>14</v>
      </c>
      <c r="BV182" s="195">
        <v>19</v>
      </c>
      <c r="BW182" s="195">
        <v>26</v>
      </c>
      <c r="BX182" s="195">
        <v>19</v>
      </c>
      <c r="BY182" s="195">
        <v>19</v>
      </c>
      <c r="BZ182" s="195">
        <v>8</v>
      </c>
      <c r="CA182" s="195">
        <v>24</v>
      </c>
      <c r="CB182" s="195">
        <v>23</v>
      </c>
      <c r="CC182" s="195">
        <v>12</v>
      </c>
      <c r="CD182" s="195">
        <v>13</v>
      </c>
      <c r="CE182" s="195">
        <v>22</v>
      </c>
      <c r="CF182" s="195">
        <v>14</v>
      </c>
      <c r="CG182" s="195">
        <v>12</v>
      </c>
      <c r="CH182" s="195">
        <v>11</v>
      </c>
      <c r="CI182" s="195">
        <v>17</v>
      </c>
      <c r="CJ182" s="195">
        <v>19</v>
      </c>
      <c r="CK182" s="195">
        <v>14</v>
      </c>
      <c r="CL182" s="195">
        <v>14</v>
      </c>
      <c r="CM182" s="195">
        <v>10</v>
      </c>
      <c r="CN182" s="195">
        <v>8</v>
      </c>
      <c r="CO182" s="195">
        <v>7</v>
      </c>
      <c r="CP182" s="195">
        <v>6</v>
      </c>
      <c r="CQ182" s="195">
        <v>5</v>
      </c>
      <c r="CR182" s="195">
        <v>2</v>
      </c>
      <c r="CS182" s="195">
        <v>4</v>
      </c>
      <c r="CT182" s="195">
        <v>2</v>
      </c>
      <c r="CU182" s="195">
        <v>1</v>
      </c>
      <c r="CV182" s="195">
        <v>1</v>
      </c>
      <c r="CW182" s="195">
        <v>0</v>
      </c>
      <c r="CX182" s="195">
        <v>0</v>
      </c>
      <c r="CY182" s="195">
        <v>0</v>
      </c>
      <c r="CZ182" s="195">
        <v>0</v>
      </c>
      <c r="DA182" s="195">
        <v>0</v>
      </c>
      <c r="DB182" s="195">
        <v>0</v>
      </c>
    </row>
    <row r="183" spans="1:106" ht="21" customHeight="1">
      <c r="A183" s="183" t="s">
        <v>916</v>
      </c>
      <c r="B183" s="190">
        <v>23</v>
      </c>
      <c r="C183" s="194">
        <v>16</v>
      </c>
      <c r="D183" s="194">
        <v>15</v>
      </c>
      <c r="E183" s="194">
        <v>24</v>
      </c>
      <c r="F183" s="194">
        <v>12</v>
      </c>
      <c r="G183" s="194">
        <v>22</v>
      </c>
      <c r="H183" s="194">
        <v>19</v>
      </c>
      <c r="I183" s="194">
        <v>20</v>
      </c>
      <c r="J183" s="194">
        <v>21</v>
      </c>
      <c r="K183" s="194">
        <v>12</v>
      </c>
      <c r="L183" s="194">
        <v>17</v>
      </c>
      <c r="M183" s="194">
        <v>18</v>
      </c>
      <c r="N183" s="194">
        <v>17</v>
      </c>
      <c r="O183" s="194">
        <v>12</v>
      </c>
      <c r="P183" s="194">
        <v>14</v>
      </c>
      <c r="Q183" s="194">
        <v>15</v>
      </c>
      <c r="R183" s="194">
        <v>8</v>
      </c>
      <c r="S183" s="194">
        <v>14</v>
      </c>
      <c r="T183" s="194">
        <v>13</v>
      </c>
      <c r="U183" s="194">
        <v>17</v>
      </c>
      <c r="V183" s="194">
        <v>19</v>
      </c>
      <c r="W183" s="194">
        <v>17</v>
      </c>
      <c r="X183" s="194">
        <v>27</v>
      </c>
      <c r="Y183" s="194">
        <v>44</v>
      </c>
      <c r="Z183" s="194">
        <v>47</v>
      </c>
      <c r="AA183" s="194">
        <v>65</v>
      </c>
      <c r="AB183" s="194">
        <v>59</v>
      </c>
      <c r="AC183" s="194">
        <v>77</v>
      </c>
      <c r="AD183" s="194">
        <v>60</v>
      </c>
      <c r="AE183" s="194">
        <v>70</v>
      </c>
      <c r="AF183" s="194">
        <v>46</v>
      </c>
      <c r="AG183" s="194">
        <v>52</v>
      </c>
      <c r="AH183" s="194">
        <v>69</v>
      </c>
      <c r="AI183" s="194">
        <v>52</v>
      </c>
      <c r="AJ183" s="194">
        <v>59</v>
      </c>
      <c r="AK183" s="194">
        <v>60</v>
      </c>
      <c r="AL183" s="194">
        <v>52</v>
      </c>
      <c r="AM183" s="194">
        <v>52</v>
      </c>
      <c r="AN183" s="194">
        <v>46</v>
      </c>
      <c r="AO183" s="194">
        <v>59</v>
      </c>
      <c r="AP183" s="194">
        <v>52</v>
      </c>
      <c r="AQ183" s="194">
        <v>45</v>
      </c>
      <c r="AR183" s="194">
        <v>54</v>
      </c>
      <c r="AS183" s="194">
        <v>42</v>
      </c>
      <c r="AT183" s="194">
        <v>39</v>
      </c>
      <c r="AU183" s="194">
        <v>39</v>
      </c>
      <c r="AV183" s="194">
        <v>49</v>
      </c>
      <c r="AW183" s="194">
        <v>48</v>
      </c>
      <c r="AX183" s="194">
        <v>60</v>
      </c>
      <c r="AY183" s="194">
        <v>54</v>
      </c>
      <c r="AZ183" s="194">
        <v>44</v>
      </c>
      <c r="BA183" s="194">
        <v>38</v>
      </c>
      <c r="BB183" s="194">
        <v>57</v>
      </c>
      <c r="BC183" s="194">
        <v>43</v>
      </c>
      <c r="BD183" s="194">
        <v>33</v>
      </c>
      <c r="BE183" s="194">
        <v>20</v>
      </c>
      <c r="BF183" s="194">
        <v>40</v>
      </c>
      <c r="BG183" s="194">
        <v>32</v>
      </c>
      <c r="BH183" s="194">
        <v>29</v>
      </c>
      <c r="BI183" s="194">
        <v>28</v>
      </c>
      <c r="BJ183" s="194">
        <v>38</v>
      </c>
      <c r="BK183" s="194">
        <v>22</v>
      </c>
      <c r="BL183" s="194">
        <v>37</v>
      </c>
      <c r="BM183" s="194">
        <v>28</v>
      </c>
      <c r="BN183" s="194">
        <v>20</v>
      </c>
      <c r="BO183" s="194">
        <v>27</v>
      </c>
      <c r="BP183" s="194">
        <v>31</v>
      </c>
      <c r="BQ183" s="194">
        <v>19</v>
      </c>
      <c r="BR183" s="194">
        <v>29</v>
      </c>
      <c r="BS183" s="194">
        <v>23</v>
      </c>
      <c r="BT183" s="194">
        <v>15</v>
      </c>
      <c r="BU183" s="194">
        <v>30</v>
      </c>
      <c r="BV183" s="194">
        <v>43</v>
      </c>
      <c r="BW183" s="194">
        <v>32</v>
      </c>
      <c r="BX183" s="194">
        <v>34</v>
      </c>
      <c r="BY183" s="194">
        <v>16</v>
      </c>
      <c r="BZ183" s="194">
        <v>22</v>
      </c>
      <c r="CA183" s="194">
        <v>21</v>
      </c>
      <c r="CB183" s="194">
        <v>28</v>
      </c>
      <c r="CC183" s="194">
        <v>12</v>
      </c>
      <c r="CD183" s="194">
        <v>24</v>
      </c>
      <c r="CE183" s="194">
        <v>20</v>
      </c>
      <c r="CF183" s="194">
        <v>13</v>
      </c>
      <c r="CG183" s="194">
        <v>16</v>
      </c>
      <c r="CH183" s="194">
        <v>21</v>
      </c>
      <c r="CI183" s="194">
        <v>12</v>
      </c>
      <c r="CJ183" s="194">
        <v>18</v>
      </c>
      <c r="CK183" s="194">
        <v>16</v>
      </c>
      <c r="CL183" s="194">
        <v>16</v>
      </c>
      <c r="CM183" s="194">
        <v>9</v>
      </c>
      <c r="CN183" s="194">
        <v>16</v>
      </c>
      <c r="CO183" s="194">
        <v>21</v>
      </c>
      <c r="CP183" s="194">
        <v>11</v>
      </c>
      <c r="CQ183" s="194">
        <v>10</v>
      </c>
      <c r="CR183" s="194">
        <v>5</v>
      </c>
      <c r="CS183" s="194">
        <v>2</v>
      </c>
      <c r="CT183" s="194">
        <v>4</v>
      </c>
      <c r="CU183" s="194">
        <v>4</v>
      </c>
      <c r="CV183" s="194">
        <v>1</v>
      </c>
      <c r="CW183" s="194">
        <v>0</v>
      </c>
      <c r="CX183" s="194">
        <v>1</v>
      </c>
      <c r="CY183" s="194">
        <v>2</v>
      </c>
      <c r="CZ183" s="194">
        <v>2</v>
      </c>
      <c r="DA183" s="194">
        <v>0</v>
      </c>
      <c r="DB183" s="194">
        <v>0</v>
      </c>
    </row>
    <row r="184" spans="1:106" ht="21" customHeight="1">
      <c r="A184" s="187" t="s">
        <v>911</v>
      </c>
      <c r="B184" s="190">
        <v>13</v>
      </c>
      <c r="C184" s="194">
        <v>16</v>
      </c>
      <c r="D184" s="194">
        <v>8</v>
      </c>
      <c r="E184" s="194">
        <v>13</v>
      </c>
      <c r="F184" s="194">
        <v>13</v>
      </c>
      <c r="G184" s="194">
        <v>12</v>
      </c>
      <c r="H184" s="194">
        <v>19</v>
      </c>
      <c r="I184" s="194">
        <v>14</v>
      </c>
      <c r="J184" s="194">
        <v>15</v>
      </c>
      <c r="K184" s="194">
        <v>10</v>
      </c>
      <c r="L184" s="194">
        <v>17</v>
      </c>
      <c r="M184" s="194">
        <v>13</v>
      </c>
      <c r="N184" s="194">
        <v>13</v>
      </c>
      <c r="O184" s="194">
        <v>12</v>
      </c>
      <c r="P184" s="194">
        <v>9</v>
      </c>
      <c r="Q184" s="194">
        <v>8</v>
      </c>
      <c r="R184" s="194">
        <v>14</v>
      </c>
      <c r="S184" s="194">
        <v>13</v>
      </c>
      <c r="T184" s="194">
        <v>10</v>
      </c>
      <c r="U184" s="194">
        <v>13</v>
      </c>
      <c r="V184" s="194">
        <v>27</v>
      </c>
      <c r="W184" s="194">
        <v>18</v>
      </c>
      <c r="X184" s="194">
        <v>30</v>
      </c>
      <c r="Y184" s="194">
        <v>52</v>
      </c>
      <c r="Z184" s="194">
        <v>54</v>
      </c>
      <c r="AA184" s="194">
        <v>74</v>
      </c>
      <c r="AB184" s="194">
        <v>62</v>
      </c>
      <c r="AC184" s="194">
        <v>64</v>
      </c>
      <c r="AD184" s="194">
        <v>55</v>
      </c>
      <c r="AE184" s="194">
        <v>57</v>
      </c>
      <c r="AF184" s="194">
        <v>71</v>
      </c>
      <c r="AG184" s="194">
        <v>46</v>
      </c>
      <c r="AH184" s="194">
        <v>49</v>
      </c>
      <c r="AI184" s="194">
        <v>50</v>
      </c>
      <c r="AJ184" s="194">
        <v>45</v>
      </c>
      <c r="AK184" s="194">
        <v>48</v>
      </c>
      <c r="AL184" s="194">
        <v>40</v>
      </c>
      <c r="AM184" s="194">
        <v>54</v>
      </c>
      <c r="AN184" s="194">
        <v>41</v>
      </c>
      <c r="AO184" s="194">
        <v>46</v>
      </c>
      <c r="AP184" s="194">
        <v>40</v>
      </c>
      <c r="AQ184" s="194">
        <v>43</v>
      </c>
      <c r="AR184" s="194">
        <v>35</v>
      </c>
      <c r="AS184" s="194">
        <v>42</v>
      </c>
      <c r="AT184" s="194">
        <v>27</v>
      </c>
      <c r="AU184" s="194">
        <v>46</v>
      </c>
      <c r="AV184" s="194">
        <v>51</v>
      </c>
      <c r="AW184" s="194">
        <v>39</v>
      </c>
      <c r="AX184" s="194">
        <v>52</v>
      </c>
      <c r="AY184" s="194">
        <v>33</v>
      </c>
      <c r="AZ184" s="194">
        <v>42</v>
      </c>
      <c r="BA184" s="194">
        <v>33</v>
      </c>
      <c r="BB184" s="194">
        <v>34</v>
      </c>
      <c r="BC184" s="194">
        <v>33</v>
      </c>
      <c r="BD184" s="194">
        <v>28</v>
      </c>
      <c r="BE184" s="194">
        <v>22</v>
      </c>
      <c r="BF184" s="194">
        <v>28</v>
      </c>
      <c r="BG184" s="194">
        <v>26</v>
      </c>
      <c r="BH184" s="194">
        <v>22</v>
      </c>
      <c r="BI184" s="194">
        <v>25</v>
      </c>
      <c r="BJ184" s="194">
        <v>18</v>
      </c>
      <c r="BK184" s="194">
        <v>22</v>
      </c>
      <c r="BL184" s="194">
        <v>17</v>
      </c>
      <c r="BM184" s="194">
        <v>24</v>
      </c>
      <c r="BN184" s="194">
        <v>18</v>
      </c>
      <c r="BO184" s="194">
        <v>22</v>
      </c>
      <c r="BP184" s="194">
        <v>24</v>
      </c>
      <c r="BQ184" s="194">
        <v>26</v>
      </c>
      <c r="BR184" s="194">
        <v>15</v>
      </c>
      <c r="BS184" s="194">
        <v>19</v>
      </c>
      <c r="BT184" s="194">
        <v>26</v>
      </c>
      <c r="BU184" s="194">
        <v>30</v>
      </c>
      <c r="BV184" s="194">
        <v>24</v>
      </c>
      <c r="BW184" s="194">
        <v>34</v>
      </c>
      <c r="BX184" s="194">
        <v>29</v>
      </c>
      <c r="BY184" s="194">
        <v>33</v>
      </c>
      <c r="BZ184" s="194">
        <v>23</v>
      </c>
      <c r="CA184" s="194">
        <v>24</v>
      </c>
      <c r="CB184" s="194">
        <v>25</v>
      </c>
      <c r="CC184" s="194">
        <v>17</v>
      </c>
      <c r="CD184" s="194">
        <v>27</v>
      </c>
      <c r="CE184" s="194">
        <v>13</v>
      </c>
      <c r="CF184" s="194">
        <v>17</v>
      </c>
      <c r="CG184" s="194">
        <v>17</v>
      </c>
      <c r="CH184" s="194">
        <v>22</v>
      </c>
      <c r="CI184" s="194">
        <v>24</v>
      </c>
      <c r="CJ184" s="194">
        <v>14</v>
      </c>
      <c r="CK184" s="194">
        <v>13</v>
      </c>
      <c r="CL184" s="194">
        <v>12</v>
      </c>
      <c r="CM184" s="194">
        <v>13</v>
      </c>
      <c r="CN184" s="194">
        <v>7</v>
      </c>
      <c r="CO184" s="194">
        <v>9</v>
      </c>
      <c r="CP184" s="194">
        <v>7</v>
      </c>
      <c r="CQ184" s="194">
        <v>4</v>
      </c>
      <c r="CR184" s="194">
        <v>2</v>
      </c>
      <c r="CS184" s="194">
        <v>2</v>
      </c>
      <c r="CT184" s="194">
        <v>1</v>
      </c>
      <c r="CU184" s="194">
        <v>2</v>
      </c>
      <c r="CV184" s="194">
        <v>2</v>
      </c>
      <c r="CW184" s="194">
        <v>0</v>
      </c>
      <c r="CX184" s="194">
        <v>2</v>
      </c>
      <c r="CY184" s="194">
        <v>0</v>
      </c>
      <c r="CZ184" s="194">
        <v>1</v>
      </c>
      <c r="DA184" s="194">
        <v>0</v>
      </c>
      <c r="DB184" s="194">
        <v>2</v>
      </c>
    </row>
    <row r="185" spans="1:106" ht="21" customHeight="1">
      <c r="A185" s="187" t="s">
        <v>910</v>
      </c>
      <c r="B185" s="190">
        <v>14</v>
      </c>
      <c r="C185" s="194">
        <v>11</v>
      </c>
      <c r="D185" s="194">
        <v>8</v>
      </c>
      <c r="E185" s="194">
        <v>4</v>
      </c>
      <c r="F185" s="194">
        <v>5</v>
      </c>
      <c r="G185" s="194">
        <v>7</v>
      </c>
      <c r="H185" s="194">
        <v>6</v>
      </c>
      <c r="I185" s="194">
        <v>4</v>
      </c>
      <c r="J185" s="194">
        <v>8</v>
      </c>
      <c r="K185" s="194">
        <v>6</v>
      </c>
      <c r="L185" s="194">
        <v>4</v>
      </c>
      <c r="M185" s="194">
        <v>11</v>
      </c>
      <c r="N185" s="194">
        <v>6</v>
      </c>
      <c r="O185" s="194">
        <v>4</v>
      </c>
      <c r="P185" s="194">
        <v>4</v>
      </c>
      <c r="Q185" s="194">
        <v>9</v>
      </c>
      <c r="R185" s="194">
        <v>3</v>
      </c>
      <c r="S185" s="194">
        <v>10</v>
      </c>
      <c r="T185" s="194">
        <v>8</v>
      </c>
      <c r="U185" s="194">
        <v>6</v>
      </c>
      <c r="V185" s="194">
        <v>12</v>
      </c>
      <c r="W185" s="194">
        <v>14</v>
      </c>
      <c r="X185" s="194">
        <v>11</v>
      </c>
      <c r="Y185" s="194">
        <v>21</v>
      </c>
      <c r="Z185" s="194">
        <v>37</v>
      </c>
      <c r="AA185" s="194">
        <v>21</v>
      </c>
      <c r="AB185" s="194">
        <v>26</v>
      </c>
      <c r="AC185" s="194">
        <v>39</v>
      </c>
      <c r="AD185" s="194">
        <v>35</v>
      </c>
      <c r="AE185" s="194">
        <v>29</v>
      </c>
      <c r="AF185" s="194">
        <v>33</v>
      </c>
      <c r="AG185" s="194">
        <v>23</v>
      </c>
      <c r="AH185" s="194">
        <v>24</v>
      </c>
      <c r="AI185" s="194">
        <v>27</v>
      </c>
      <c r="AJ185" s="194">
        <v>25</v>
      </c>
      <c r="AK185" s="194">
        <v>18</v>
      </c>
      <c r="AL185" s="194">
        <v>26</v>
      </c>
      <c r="AM185" s="194">
        <v>21</v>
      </c>
      <c r="AN185" s="194">
        <v>14</v>
      </c>
      <c r="AO185" s="194">
        <v>23</v>
      </c>
      <c r="AP185" s="194">
        <v>17</v>
      </c>
      <c r="AQ185" s="194">
        <v>19</v>
      </c>
      <c r="AR185" s="194">
        <v>26</v>
      </c>
      <c r="AS185" s="194">
        <v>17</v>
      </c>
      <c r="AT185" s="194">
        <v>33</v>
      </c>
      <c r="AU185" s="194">
        <v>20</v>
      </c>
      <c r="AV185" s="194">
        <v>24</v>
      </c>
      <c r="AW185" s="194">
        <v>31</v>
      </c>
      <c r="AX185" s="194">
        <v>31</v>
      </c>
      <c r="AY185" s="194">
        <v>25</v>
      </c>
      <c r="AZ185" s="194">
        <v>19</v>
      </c>
      <c r="BA185" s="194">
        <v>26</v>
      </c>
      <c r="BB185" s="194">
        <v>24</v>
      </c>
      <c r="BC185" s="194">
        <v>19</v>
      </c>
      <c r="BD185" s="194">
        <v>25</v>
      </c>
      <c r="BE185" s="194">
        <v>16</v>
      </c>
      <c r="BF185" s="194">
        <v>24</v>
      </c>
      <c r="BG185" s="194">
        <v>12</v>
      </c>
      <c r="BH185" s="194">
        <v>14</v>
      </c>
      <c r="BI185" s="194">
        <v>14</v>
      </c>
      <c r="BJ185" s="194">
        <v>11</v>
      </c>
      <c r="BK185" s="194">
        <v>16</v>
      </c>
      <c r="BL185" s="194">
        <v>13</v>
      </c>
      <c r="BM185" s="194">
        <v>11</v>
      </c>
      <c r="BN185" s="194">
        <v>8</v>
      </c>
      <c r="BO185" s="194">
        <v>15</v>
      </c>
      <c r="BP185" s="194">
        <v>14</v>
      </c>
      <c r="BQ185" s="194">
        <v>9</v>
      </c>
      <c r="BR185" s="194">
        <v>14</v>
      </c>
      <c r="BS185" s="194">
        <v>13</v>
      </c>
      <c r="BT185" s="194">
        <v>18</v>
      </c>
      <c r="BU185" s="194">
        <v>8</v>
      </c>
      <c r="BV185" s="194">
        <v>15</v>
      </c>
      <c r="BW185" s="194">
        <v>14</v>
      </c>
      <c r="BX185" s="194">
        <v>28</v>
      </c>
      <c r="BY185" s="194">
        <v>11</v>
      </c>
      <c r="BZ185" s="194">
        <v>10</v>
      </c>
      <c r="CA185" s="194">
        <v>14</v>
      </c>
      <c r="CB185" s="194">
        <v>20</v>
      </c>
      <c r="CC185" s="194">
        <v>11</v>
      </c>
      <c r="CD185" s="194">
        <v>20</v>
      </c>
      <c r="CE185" s="194">
        <v>19</v>
      </c>
      <c r="CF185" s="194">
        <v>14</v>
      </c>
      <c r="CG185" s="194">
        <v>10</v>
      </c>
      <c r="CH185" s="194">
        <v>11</v>
      </c>
      <c r="CI185" s="194">
        <v>10</v>
      </c>
      <c r="CJ185" s="194">
        <v>12</v>
      </c>
      <c r="CK185" s="194">
        <v>6</v>
      </c>
      <c r="CL185" s="194">
        <v>13</v>
      </c>
      <c r="CM185" s="194">
        <v>14</v>
      </c>
      <c r="CN185" s="194">
        <v>4</v>
      </c>
      <c r="CO185" s="194">
        <v>7</v>
      </c>
      <c r="CP185" s="194">
        <v>4</v>
      </c>
      <c r="CQ185" s="194">
        <v>4</v>
      </c>
      <c r="CR185" s="194">
        <v>3</v>
      </c>
      <c r="CS185" s="194">
        <v>3</v>
      </c>
      <c r="CT185" s="194">
        <v>3</v>
      </c>
      <c r="CU185" s="194">
        <v>2</v>
      </c>
      <c r="CV185" s="194">
        <v>0</v>
      </c>
      <c r="CW185" s="194">
        <v>2</v>
      </c>
      <c r="CX185" s="194">
        <v>0</v>
      </c>
      <c r="CY185" s="194">
        <v>0</v>
      </c>
      <c r="CZ185" s="194">
        <v>0</v>
      </c>
      <c r="DA185" s="194">
        <v>0</v>
      </c>
      <c r="DB185" s="194">
        <v>0</v>
      </c>
    </row>
    <row r="186" spans="1:106" ht="21" customHeight="1">
      <c r="A186" s="187" t="s">
        <v>907</v>
      </c>
      <c r="B186" s="190">
        <v>12</v>
      </c>
      <c r="C186" s="194">
        <v>7</v>
      </c>
      <c r="D186" s="194">
        <v>8</v>
      </c>
      <c r="E186" s="194">
        <v>4</v>
      </c>
      <c r="F186" s="194">
        <v>10</v>
      </c>
      <c r="G186" s="194">
        <v>9</v>
      </c>
      <c r="H186" s="194">
        <v>12</v>
      </c>
      <c r="I186" s="194">
        <v>8</v>
      </c>
      <c r="J186" s="194">
        <v>11</v>
      </c>
      <c r="K186" s="194">
        <v>11</v>
      </c>
      <c r="L186" s="194">
        <v>4</v>
      </c>
      <c r="M186" s="194">
        <v>5</v>
      </c>
      <c r="N186" s="194">
        <v>9</v>
      </c>
      <c r="O186" s="194">
        <v>5</v>
      </c>
      <c r="P186" s="194">
        <v>6</v>
      </c>
      <c r="Q186" s="194">
        <v>14</v>
      </c>
      <c r="R186" s="194">
        <v>12</v>
      </c>
      <c r="S186" s="194">
        <v>9</v>
      </c>
      <c r="T186" s="194">
        <v>4</v>
      </c>
      <c r="U186" s="194">
        <v>12</v>
      </c>
      <c r="V186" s="194">
        <v>9</v>
      </c>
      <c r="W186" s="194">
        <v>18</v>
      </c>
      <c r="X186" s="194">
        <v>19</v>
      </c>
      <c r="Y186" s="194">
        <v>19</v>
      </c>
      <c r="Z186" s="194">
        <v>26</v>
      </c>
      <c r="AA186" s="194">
        <v>31</v>
      </c>
      <c r="AB186" s="194">
        <v>35</v>
      </c>
      <c r="AC186" s="194">
        <v>36</v>
      </c>
      <c r="AD186" s="194">
        <v>28</v>
      </c>
      <c r="AE186" s="194">
        <v>35</v>
      </c>
      <c r="AF186" s="194">
        <v>37</v>
      </c>
      <c r="AG186" s="194">
        <v>10</v>
      </c>
      <c r="AH186" s="194">
        <v>24</v>
      </c>
      <c r="AI186" s="194">
        <v>32</v>
      </c>
      <c r="AJ186" s="194">
        <v>20</v>
      </c>
      <c r="AK186" s="194">
        <v>31</v>
      </c>
      <c r="AL186" s="194">
        <v>30</v>
      </c>
      <c r="AM186" s="194">
        <v>24</v>
      </c>
      <c r="AN186" s="194">
        <v>16</v>
      </c>
      <c r="AO186" s="194">
        <v>27</v>
      </c>
      <c r="AP186" s="194">
        <v>34</v>
      </c>
      <c r="AQ186" s="194">
        <v>34</v>
      </c>
      <c r="AR186" s="194">
        <v>27</v>
      </c>
      <c r="AS186" s="194">
        <v>28</v>
      </c>
      <c r="AT186" s="194">
        <v>21</v>
      </c>
      <c r="AU186" s="194">
        <v>28</v>
      </c>
      <c r="AV186" s="194">
        <v>22</v>
      </c>
      <c r="AW186" s="194">
        <v>20</v>
      </c>
      <c r="AX186" s="194">
        <v>27</v>
      </c>
      <c r="AY186" s="194">
        <v>27</v>
      </c>
      <c r="AZ186" s="194">
        <v>22</v>
      </c>
      <c r="BA186" s="194">
        <v>22</v>
      </c>
      <c r="BB186" s="194">
        <v>29</v>
      </c>
      <c r="BC186" s="194">
        <v>21</v>
      </c>
      <c r="BD186" s="194">
        <v>17</v>
      </c>
      <c r="BE186" s="194">
        <v>18</v>
      </c>
      <c r="BF186" s="194">
        <v>24</v>
      </c>
      <c r="BG186" s="194">
        <v>15</v>
      </c>
      <c r="BH186" s="194">
        <v>27</v>
      </c>
      <c r="BI186" s="194">
        <v>18</v>
      </c>
      <c r="BJ186" s="194">
        <v>14</v>
      </c>
      <c r="BK186" s="194">
        <v>17</v>
      </c>
      <c r="BL186" s="194">
        <v>18</v>
      </c>
      <c r="BM186" s="194">
        <v>17</v>
      </c>
      <c r="BN186" s="194">
        <v>14</v>
      </c>
      <c r="BO186" s="194">
        <v>28</v>
      </c>
      <c r="BP186" s="194">
        <v>8</v>
      </c>
      <c r="BQ186" s="194">
        <v>14</v>
      </c>
      <c r="BR186" s="194">
        <v>23</v>
      </c>
      <c r="BS186" s="194">
        <v>16</v>
      </c>
      <c r="BT186" s="194">
        <v>19</v>
      </c>
      <c r="BU186" s="194">
        <v>15</v>
      </c>
      <c r="BV186" s="194">
        <v>17</v>
      </c>
      <c r="BW186" s="194">
        <v>23</v>
      </c>
      <c r="BX186" s="194">
        <v>25</v>
      </c>
      <c r="BY186" s="194">
        <v>21</v>
      </c>
      <c r="BZ186" s="194">
        <v>8</v>
      </c>
      <c r="CA186" s="194">
        <v>16</v>
      </c>
      <c r="CB186" s="194">
        <v>18</v>
      </c>
      <c r="CC186" s="194">
        <v>28</v>
      </c>
      <c r="CD186" s="194">
        <v>18</v>
      </c>
      <c r="CE186" s="194">
        <v>17</v>
      </c>
      <c r="CF186" s="194">
        <v>14</v>
      </c>
      <c r="CG186" s="194">
        <v>13</v>
      </c>
      <c r="CH186" s="194">
        <v>13</v>
      </c>
      <c r="CI186" s="194">
        <v>13</v>
      </c>
      <c r="CJ186" s="194">
        <v>11</v>
      </c>
      <c r="CK186" s="194">
        <v>6</v>
      </c>
      <c r="CL186" s="194">
        <v>5</v>
      </c>
      <c r="CM186" s="194">
        <v>9</v>
      </c>
      <c r="CN186" s="194">
        <v>9</v>
      </c>
      <c r="CO186" s="194">
        <v>7</v>
      </c>
      <c r="CP186" s="194">
        <v>5</v>
      </c>
      <c r="CQ186" s="194">
        <v>4</v>
      </c>
      <c r="CR186" s="194">
        <v>2</v>
      </c>
      <c r="CS186" s="194">
        <v>2</v>
      </c>
      <c r="CT186" s="194">
        <v>3</v>
      </c>
      <c r="CU186" s="194">
        <v>1</v>
      </c>
      <c r="CV186" s="194">
        <v>2</v>
      </c>
      <c r="CW186" s="194">
        <v>0</v>
      </c>
      <c r="CX186" s="194">
        <v>0</v>
      </c>
      <c r="CY186" s="194">
        <v>0</v>
      </c>
      <c r="CZ186" s="194">
        <v>0</v>
      </c>
      <c r="DA186" s="194">
        <v>0</v>
      </c>
      <c r="DB186" s="194">
        <v>1</v>
      </c>
    </row>
    <row r="187" spans="1:106" ht="21" customHeight="1">
      <c r="A187" s="183" t="s">
        <v>906</v>
      </c>
      <c r="B187" s="190">
        <v>18</v>
      </c>
      <c r="C187" s="194">
        <v>10</v>
      </c>
      <c r="D187" s="194">
        <v>13</v>
      </c>
      <c r="E187" s="194">
        <v>13</v>
      </c>
      <c r="F187" s="194">
        <v>10</v>
      </c>
      <c r="G187" s="194">
        <v>10</v>
      </c>
      <c r="H187" s="194">
        <v>9</v>
      </c>
      <c r="I187" s="194">
        <v>9</v>
      </c>
      <c r="J187" s="194">
        <v>19</v>
      </c>
      <c r="K187" s="194">
        <v>6</v>
      </c>
      <c r="L187" s="194">
        <v>12</v>
      </c>
      <c r="M187" s="194">
        <v>9</v>
      </c>
      <c r="N187" s="194">
        <v>11</v>
      </c>
      <c r="O187" s="194">
        <v>7</v>
      </c>
      <c r="P187" s="194">
        <v>6</v>
      </c>
      <c r="Q187" s="194">
        <v>5</v>
      </c>
      <c r="R187" s="194">
        <v>8</v>
      </c>
      <c r="S187" s="194">
        <v>6</v>
      </c>
      <c r="T187" s="194">
        <v>6</v>
      </c>
      <c r="U187" s="194">
        <v>9</v>
      </c>
      <c r="V187" s="194">
        <v>10</v>
      </c>
      <c r="W187" s="194">
        <v>11</v>
      </c>
      <c r="X187" s="194">
        <v>19</v>
      </c>
      <c r="Y187" s="194">
        <v>24</v>
      </c>
      <c r="Z187" s="194">
        <v>27</v>
      </c>
      <c r="AA187" s="194">
        <v>31</v>
      </c>
      <c r="AB187" s="194">
        <v>32</v>
      </c>
      <c r="AC187" s="194">
        <v>32</v>
      </c>
      <c r="AD187" s="194">
        <v>30</v>
      </c>
      <c r="AE187" s="194">
        <v>37</v>
      </c>
      <c r="AF187" s="194">
        <v>18</v>
      </c>
      <c r="AG187" s="194">
        <v>39</v>
      </c>
      <c r="AH187" s="194">
        <v>27</v>
      </c>
      <c r="AI187" s="194">
        <v>31</v>
      </c>
      <c r="AJ187" s="194">
        <v>27</v>
      </c>
      <c r="AK187" s="194">
        <v>34</v>
      </c>
      <c r="AL187" s="194">
        <v>25</v>
      </c>
      <c r="AM187" s="194">
        <v>28</v>
      </c>
      <c r="AN187" s="194">
        <v>38</v>
      </c>
      <c r="AO187" s="194">
        <v>25</v>
      </c>
      <c r="AP187" s="194">
        <v>39</v>
      </c>
      <c r="AQ187" s="194">
        <v>26</v>
      </c>
      <c r="AR187" s="194">
        <v>27</v>
      </c>
      <c r="AS187" s="194">
        <v>25</v>
      </c>
      <c r="AT187" s="194">
        <v>35</v>
      </c>
      <c r="AU187" s="194">
        <v>24</v>
      </c>
      <c r="AV187" s="194">
        <v>45</v>
      </c>
      <c r="AW187" s="194">
        <v>26</v>
      </c>
      <c r="AX187" s="194">
        <v>30</v>
      </c>
      <c r="AY187" s="194">
        <v>28</v>
      </c>
      <c r="AZ187" s="194">
        <v>23</v>
      </c>
      <c r="BA187" s="194">
        <v>18</v>
      </c>
      <c r="BB187" s="194">
        <v>14</v>
      </c>
      <c r="BC187" s="194">
        <v>28</v>
      </c>
      <c r="BD187" s="194">
        <v>29</v>
      </c>
      <c r="BE187" s="194">
        <v>17</v>
      </c>
      <c r="BF187" s="194">
        <v>26</v>
      </c>
      <c r="BG187" s="194">
        <v>23</v>
      </c>
      <c r="BH187" s="194">
        <v>19</v>
      </c>
      <c r="BI187" s="194">
        <v>20</v>
      </c>
      <c r="BJ187" s="194">
        <v>22</v>
      </c>
      <c r="BK187" s="194">
        <v>24</v>
      </c>
      <c r="BL187" s="194">
        <v>20</v>
      </c>
      <c r="BM187" s="194">
        <v>26</v>
      </c>
      <c r="BN187" s="194">
        <v>8</v>
      </c>
      <c r="BO187" s="194">
        <v>11</v>
      </c>
      <c r="BP187" s="194">
        <v>22</v>
      </c>
      <c r="BQ187" s="194">
        <v>20</v>
      </c>
      <c r="BR187" s="194">
        <v>13</v>
      </c>
      <c r="BS187" s="194">
        <v>21</v>
      </c>
      <c r="BT187" s="194">
        <v>29</v>
      </c>
      <c r="BU187" s="194">
        <v>27</v>
      </c>
      <c r="BV187" s="194">
        <v>15</v>
      </c>
      <c r="BW187" s="194">
        <v>18</v>
      </c>
      <c r="BX187" s="194">
        <v>24</v>
      </c>
      <c r="BY187" s="194">
        <v>15</v>
      </c>
      <c r="BZ187" s="194">
        <v>19</v>
      </c>
      <c r="CA187" s="194">
        <v>20</v>
      </c>
      <c r="CB187" s="194">
        <v>20</v>
      </c>
      <c r="CC187" s="194">
        <v>12</v>
      </c>
      <c r="CD187" s="194">
        <v>13</v>
      </c>
      <c r="CE187" s="194">
        <v>10</v>
      </c>
      <c r="CF187" s="194">
        <v>20</v>
      </c>
      <c r="CG187" s="194">
        <v>17</v>
      </c>
      <c r="CH187" s="194">
        <v>20</v>
      </c>
      <c r="CI187" s="194">
        <v>13</v>
      </c>
      <c r="CJ187" s="194">
        <v>13</v>
      </c>
      <c r="CK187" s="194">
        <v>10</v>
      </c>
      <c r="CL187" s="194">
        <v>10</v>
      </c>
      <c r="CM187" s="194">
        <v>10</v>
      </c>
      <c r="CN187" s="194">
        <v>8</v>
      </c>
      <c r="CO187" s="194">
        <v>2</v>
      </c>
      <c r="CP187" s="194">
        <v>6</v>
      </c>
      <c r="CQ187" s="194">
        <v>7</v>
      </c>
      <c r="CR187" s="194">
        <v>5</v>
      </c>
      <c r="CS187" s="194">
        <v>5</v>
      </c>
      <c r="CT187" s="194">
        <v>2</v>
      </c>
      <c r="CU187" s="194">
        <v>1</v>
      </c>
      <c r="CV187" s="194">
        <v>3</v>
      </c>
      <c r="CW187" s="194">
        <v>2</v>
      </c>
      <c r="CX187" s="194">
        <v>0</v>
      </c>
      <c r="CY187" s="194">
        <v>0</v>
      </c>
      <c r="CZ187" s="194">
        <v>1</v>
      </c>
      <c r="DA187" s="194">
        <v>0</v>
      </c>
      <c r="DB187" s="194">
        <v>0</v>
      </c>
    </row>
    <row r="188" spans="1:106" ht="21" customHeight="1">
      <c r="A188" s="184" t="s">
        <v>905</v>
      </c>
      <c r="B188" s="191">
        <v>9</v>
      </c>
      <c r="C188" s="195">
        <v>9</v>
      </c>
      <c r="D188" s="195">
        <v>12</v>
      </c>
      <c r="E188" s="195">
        <v>11</v>
      </c>
      <c r="F188" s="195">
        <v>9</v>
      </c>
      <c r="G188" s="195">
        <v>8</v>
      </c>
      <c r="H188" s="195">
        <v>6</v>
      </c>
      <c r="I188" s="195">
        <v>1</v>
      </c>
      <c r="J188" s="195">
        <v>4</v>
      </c>
      <c r="K188" s="195">
        <v>5</v>
      </c>
      <c r="L188" s="195">
        <v>3</v>
      </c>
      <c r="M188" s="195">
        <v>3</v>
      </c>
      <c r="N188" s="195">
        <v>2</v>
      </c>
      <c r="O188" s="195">
        <v>4</v>
      </c>
      <c r="P188" s="195">
        <v>3</v>
      </c>
      <c r="Q188" s="195">
        <v>5</v>
      </c>
      <c r="R188" s="195">
        <v>4</v>
      </c>
      <c r="S188" s="195">
        <v>2</v>
      </c>
      <c r="T188" s="195">
        <v>9</v>
      </c>
      <c r="U188" s="195">
        <v>10</v>
      </c>
      <c r="V188" s="195">
        <v>14</v>
      </c>
      <c r="W188" s="195">
        <v>4</v>
      </c>
      <c r="X188" s="195">
        <v>3</v>
      </c>
      <c r="Y188" s="195">
        <v>8</v>
      </c>
      <c r="Z188" s="195">
        <v>19</v>
      </c>
      <c r="AA188" s="195">
        <v>16</v>
      </c>
      <c r="AB188" s="195">
        <v>9</v>
      </c>
      <c r="AC188" s="195">
        <v>12</v>
      </c>
      <c r="AD188" s="195">
        <v>10</v>
      </c>
      <c r="AE188" s="195">
        <v>14</v>
      </c>
      <c r="AF188" s="195">
        <v>7</v>
      </c>
      <c r="AG188" s="195">
        <v>19</v>
      </c>
      <c r="AH188" s="195">
        <v>20</v>
      </c>
      <c r="AI188" s="195">
        <v>9</v>
      </c>
      <c r="AJ188" s="195">
        <v>12</v>
      </c>
      <c r="AK188" s="195">
        <v>10</v>
      </c>
      <c r="AL188" s="195">
        <v>16</v>
      </c>
      <c r="AM188" s="195">
        <v>13</v>
      </c>
      <c r="AN188" s="195">
        <v>18</v>
      </c>
      <c r="AO188" s="195">
        <v>16</v>
      </c>
      <c r="AP188" s="195">
        <v>14</v>
      </c>
      <c r="AQ188" s="195">
        <v>11</v>
      </c>
      <c r="AR188" s="195">
        <v>15</v>
      </c>
      <c r="AS188" s="195">
        <v>21</v>
      </c>
      <c r="AT188" s="195">
        <v>10</v>
      </c>
      <c r="AU188" s="195">
        <v>10</v>
      </c>
      <c r="AV188" s="195">
        <v>17</v>
      </c>
      <c r="AW188" s="195">
        <v>15</v>
      </c>
      <c r="AX188" s="195">
        <v>15</v>
      </c>
      <c r="AY188" s="195">
        <v>13</v>
      </c>
      <c r="AZ188" s="195">
        <v>14</v>
      </c>
      <c r="BA188" s="195">
        <v>8</v>
      </c>
      <c r="BB188" s="195">
        <v>24</v>
      </c>
      <c r="BC188" s="195">
        <v>15</v>
      </c>
      <c r="BD188" s="195">
        <v>16</v>
      </c>
      <c r="BE188" s="195">
        <v>16</v>
      </c>
      <c r="BF188" s="195">
        <v>11</v>
      </c>
      <c r="BG188" s="195">
        <v>13</v>
      </c>
      <c r="BH188" s="195">
        <v>8</v>
      </c>
      <c r="BI188" s="195">
        <v>8</v>
      </c>
      <c r="BJ188" s="195">
        <v>7</v>
      </c>
      <c r="BK188" s="195">
        <v>10</v>
      </c>
      <c r="BL188" s="195">
        <v>9</v>
      </c>
      <c r="BM188" s="195">
        <v>3</v>
      </c>
      <c r="BN188" s="195">
        <v>7</v>
      </c>
      <c r="BO188" s="195">
        <v>5</v>
      </c>
      <c r="BP188" s="195">
        <v>9</v>
      </c>
      <c r="BQ188" s="195">
        <v>7</v>
      </c>
      <c r="BR188" s="195">
        <v>4</v>
      </c>
      <c r="BS188" s="195">
        <v>6</v>
      </c>
      <c r="BT188" s="195">
        <v>8</v>
      </c>
      <c r="BU188" s="195">
        <v>5</v>
      </c>
      <c r="BV188" s="195">
        <v>10</v>
      </c>
      <c r="BW188" s="195">
        <v>9</v>
      </c>
      <c r="BX188" s="195">
        <v>13</v>
      </c>
      <c r="BY188" s="195">
        <v>5</v>
      </c>
      <c r="BZ188" s="195">
        <v>9</v>
      </c>
      <c r="CA188" s="195">
        <v>2</v>
      </c>
      <c r="CB188" s="195">
        <v>11</v>
      </c>
      <c r="CC188" s="195">
        <v>12</v>
      </c>
      <c r="CD188" s="195">
        <v>12</v>
      </c>
      <c r="CE188" s="195">
        <v>11</v>
      </c>
      <c r="CF188" s="195">
        <v>11</v>
      </c>
      <c r="CG188" s="195">
        <v>10</v>
      </c>
      <c r="CH188" s="195">
        <v>5</v>
      </c>
      <c r="CI188" s="195">
        <v>10</v>
      </c>
      <c r="CJ188" s="195">
        <v>16</v>
      </c>
      <c r="CK188" s="195">
        <v>8</v>
      </c>
      <c r="CL188" s="195">
        <v>5</v>
      </c>
      <c r="CM188" s="195">
        <v>8</v>
      </c>
      <c r="CN188" s="195">
        <v>3</v>
      </c>
      <c r="CO188" s="195">
        <v>11</v>
      </c>
      <c r="CP188" s="195">
        <v>3</v>
      </c>
      <c r="CQ188" s="195">
        <v>4</v>
      </c>
      <c r="CR188" s="195">
        <v>2</v>
      </c>
      <c r="CS188" s="195">
        <v>1</v>
      </c>
      <c r="CT188" s="195">
        <v>0</v>
      </c>
      <c r="CU188" s="195">
        <v>0</v>
      </c>
      <c r="CV188" s="195">
        <v>1</v>
      </c>
      <c r="CW188" s="195">
        <v>2</v>
      </c>
      <c r="CX188" s="195">
        <v>0</v>
      </c>
      <c r="CY188" s="195">
        <v>0</v>
      </c>
      <c r="CZ188" s="195">
        <v>1</v>
      </c>
      <c r="DA188" s="195">
        <v>0</v>
      </c>
      <c r="DB188" s="195">
        <v>0</v>
      </c>
    </row>
    <row r="189" spans="1:106" ht="21" customHeight="1">
      <c r="A189" s="183" t="s">
        <v>900</v>
      </c>
      <c r="B189" s="190">
        <v>11</v>
      </c>
      <c r="C189" s="194">
        <v>11</v>
      </c>
      <c r="D189" s="194">
        <v>12</v>
      </c>
      <c r="E189" s="194">
        <v>8</v>
      </c>
      <c r="F189" s="194">
        <v>14</v>
      </c>
      <c r="G189" s="194">
        <v>15</v>
      </c>
      <c r="H189" s="194">
        <v>11</v>
      </c>
      <c r="I189" s="194">
        <v>19</v>
      </c>
      <c r="J189" s="194">
        <v>14</v>
      </c>
      <c r="K189" s="194">
        <v>12</v>
      </c>
      <c r="L189" s="194">
        <v>8</v>
      </c>
      <c r="M189" s="194">
        <v>7</v>
      </c>
      <c r="N189" s="194">
        <v>8</v>
      </c>
      <c r="O189" s="194">
        <v>10</v>
      </c>
      <c r="P189" s="194">
        <v>4</v>
      </c>
      <c r="Q189" s="194">
        <v>10</v>
      </c>
      <c r="R189" s="194">
        <v>7</v>
      </c>
      <c r="S189" s="194">
        <v>7</v>
      </c>
      <c r="T189" s="194">
        <v>10</v>
      </c>
      <c r="U189" s="194">
        <v>8</v>
      </c>
      <c r="V189" s="194">
        <v>12</v>
      </c>
      <c r="W189" s="194">
        <v>10</v>
      </c>
      <c r="X189" s="194">
        <v>14</v>
      </c>
      <c r="Y189" s="194">
        <v>22</v>
      </c>
      <c r="Z189" s="194">
        <v>33</v>
      </c>
      <c r="AA189" s="194">
        <v>23</v>
      </c>
      <c r="AB189" s="194">
        <v>28</v>
      </c>
      <c r="AC189" s="194">
        <v>23</v>
      </c>
      <c r="AD189" s="194">
        <v>26</v>
      </c>
      <c r="AE189" s="194">
        <v>34</v>
      </c>
      <c r="AF189" s="194">
        <v>21</v>
      </c>
      <c r="AG189" s="194">
        <v>37</v>
      </c>
      <c r="AH189" s="194">
        <v>27</v>
      </c>
      <c r="AI189" s="194">
        <v>31</v>
      </c>
      <c r="AJ189" s="194">
        <v>36</v>
      </c>
      <c r="AK189" s="194">
        <v>37</v>
      </c>
      <c r="AL189" s="194">
        <v>35</v>
      </c>
      <c r="AM189" s="194">
        <v>41</v>
      </c>
      <c r="AN189" s="194">
        <v>25</v>
      </c>
      <c r="AO189" s="194">
        <v>30</v>
      </c>
      <c r="AP189" s="194">
        <v>23</v>
      </c>
      <c r="AQ189" s="194">
        <v>26</v>
      </c>
      <c r="AR189" s="194">
        <v>41</v>
      </c>
      <c r="AS189" s="194">
        <v>18</v>
      </c>
      <c r="AT189" s="194">
        <v>23</v>
      </c>
      <c r="AU189" s="194">
        <v>26</v>
      </c>
      <c r="AV189" s="194">
        <v>35</v>
      </c>
      <c r="AW189" s="194">
        <v>44</v>
      </c>
      <c r="AX189" s="194">
        <v>27</v>
      </c>
      <c r="AY189" s="194">
        <v>29</v>
      </c>
      <c r="AZ189" s="194">
        <v>27</v>
      </c>
      <c r="BA189" s="194">
        <v>31</v>
      </c>
      <c r="BB189" s="194">
        <v>24</v>
      </c>
      <c r="BC189" s="194">
        <v>27</v>
      </c>
      <c r="BD189" s="194">
        <v>34</v>
      </c>
      <c r="BE189" s="194">
        <v>21</v>
      </c>
      <c r="BF189" s="194">
        <v>22</v>
      </c>
      <c r="BG189" s="194">
        <v>15</v>
      </c>
      <c r="BH189" s="194">
        <v>16</v>
      </c>
      <c r="BI189" s="194">
        <v>21</v>
      </c>
      <c r="BJ189" s="194">
        <v>21</v>
      </c>
      <c r="BK189" s="194">
        <v>19</v>
      </c>
      <c r="BL189" s="194">
        <v>14</v>
      </c>
      <c r="BM189" s="194">
        <v>19</v>
      </c>
      <c r="BN189" s="194">
        <v>19</v>
      </c>
      <c r="BO189" s="194">
        <v>20</v>
      </c>
      <c r="BP189" s="194">
        <v>16</v>
      </c>
      <c r="BQ189" s="194">
        <v>22</v>
      </c>
      <c r="BR189" s="194">
        <v>12</v>
      </c>
      <c r="BS189" s="194">
        <v>20</v>
      </c>
      <c r="BT189" s="194">
        <v>17</v>
      </c>
      <c r="BU189" s="194">
        <v>17</v>
      </c>
      <c r="BV189" s="194">
        <v>28</v>
      </c>
      <c r="BW189" s="194">
        <v>26</v>
      </c>
      <c r="BX189" s="194">
        <v>17</v>
      </c>
      <c r="BY189" s="194">
        <v>15</v>
      </c>
      <c r="BZ189" s="194">
        <v>11</v>
      </c>
      <c r="CA189" s="194">
        <v>19</v>
      </c>
      <c r="CB189" s="194">
        <v>15</v>
      </c>
      <c r="CC189" s="194">
        <v>19</v>
      </c>
      <c r="CD189" s="194">
        <v>12</v>
      </c>
      <c r="CE189" s="194">
        <v>15</v>
      </c>
      <c r="CF189" s="194">
        <v>9</v>
      </c>
      <c r="CG189" s="194">
        <v>12</v>
      </c>
      <c r="CH189" s="194">
        <v>16</v>
      </c>
      <c r="CI189" s="194">
        <v>17</v>
      </c>
      <c r="CJ189" s="194">
        <v>9</v>
      </c>
      <c r="CK189" s="194">
        <v>11</v>
      </c>
      <c r="CL189" s="194">
        <v>11</v>
      </c>
      <c r="CM189" s="194">
        <v>7</v>
      </c>
      <c r="CN189" s="194">
        <v>5</v>
      </c>
      <c r="CO189" s="194">
        <v>4</v>
      </c>
      <c r="CP189" s="194">
        <v>6</v>
      </c>
      <c r="CQ189" s="194">
        <v>5</v>
      </c>
      <c r="CR189" s="194">
        <v>3</v>
      </c>
      <c r="CS189" s="194">
        <v>2</v>
      </c>
      <c r="CT189" s="194">
        <v>1</v>
      </c>
      <c r="CU189" s="194">
        <v>3</v>
      </c>
      <c r="CV189" s="194">
        <v>2</v>
      </c>
      <c r="CW189" s="194">
        <v>0</v>
      </c>
      <c r="CX189" s="194">
        <v>0</v>
      </c>
      <c r="CY189" s="194">
        <v>1</v>
      </c>
      <c r="CZ189" s="194">
        <v>1</v>
      </c>
      <c r="DA189" s="194">
        <v>0</v>
      </c>
      <c r="DB189" s="194">
        <v>0</v>
      </c>
    </row>
    <row r="190" spans="1:106" ht="21" customHeight="1">
      <c r="A190" s="187" t="s">
        <v>144</v>
      </c>
      <c r="B190" s="190">
        <v>13</v>
      </c>
      <c r="C190" s="194">
        <v>16</v>
      </c>
      <c r="D190" s="194">
        <v>7</v>
      </c>
      <c r="E190" s="194">
        <v>6</v>
      </c>
      <c r="F190" s="194">
        <v>14</v>
      </c>
      <c r="G190" s="194">
        <v>14</v>
      </c>
      <c r="H190" s="194">
        <v>13</v>
      </c>
      <c r="I190" s="194">
        <v>10</v>
      </c>
      <c r="J190" s="194">
        <v>19</v>
      </c>
      <c r="K190" s="194">
        <v>13</v>
      </c>
      <c r="L190" s="194">
        <v>14</v>
      </c>
      <c r="M190" s="194">
        <v>10</v>
      </c>
      <c r="N190" s="194">
        <v>11</v>
      </c>
      <c r="O190" s="194">
        <v>9</v>
      </c>
      <c r="P190" s="194">
        <v>14</v>
      </c>
      <c r="Q190" s="194">
        <v>4</v>
      </c>
      <c r="R190" s="194">
        <v>14</v>
      </c>
      <c r="S190" s="194">
        <v>9</v>
      </c>
      <c r="T190" s="194">
        <v>8</v>
      </c>
      <c r="U190" s="194">
        <v>15</v>
      </c>
      <c r="V190" s="194">
        <v>16</v>
      </c>
      <c r="W190" s="194">
        <v>14</v>
      </c>
      <c r="X190" s="194">
        <v>37</v>
      </c>
      <c r="Y190" s="194">
        <v>28</v>
      </c>
      <c r="Z190" s="194">
        <v>33</v>
      </c>
      <c r="AA190" s="194">
        <v>45</v>
      </c>
      <c r="AB190" s="194">
        <v>43</v>
      </c>
      <c r="AC190" s="194">
        <v>47</v>
      </c>
      <c r="AD190" s="194">
        <v>39</v>
      </c>
      <c r="AE190" s="194">
        <v>44</v>
      </c>
      <c r="AF190" s="194">
        <v>45</v>
      </c>
      <c r="AG190" s="194">
        <v>34</v>
      </c>
      <c r="AH190" s="194">
        <v>39</v>
      </c>
      <c r="AI190" s="194">
        <v>47</v>
      </c>
      <c r="AJ190" s="194">
        <v>41</v>
      </c>
      <c r="AK190" s="194">
        <v>48</v>
      </c>
      <c r="AL190" s="194">
        <v>42</v>
      </c>
      <c r="AM190" s="194">
        <v>34</v>
      </c>
      <c r="AN190" s="194">
        <v>37</v>
      </c>
      <c r="AO190" s="194">
        <v>47</v>
      </c>
      <c r="AP190" s="194">
        <v>34</v>
      </c>
      <c r="AQ190" s="194">
        <v>32</v>
      </c>
      <c r="AR190" s="194">
        <v>38</v>
      </c>
      <c r="AS190" s="194">
        <v>37</v>
      </c>
      <c r="AT190" s="194">
        <v>25</v>
      </c>
      <c r="AU190" s="194">
        <v>37</v>
      </c>
      <c r="AV190" s="194">
        <v>32</v>
      </c>
      <c r="AW190" s="194">
        <v>38</v>
      </c>
      <c r="AX190" s="194">
        <v>41</v>
      </c>
      <c r="AY190" s="194">
        <v>36</v>
      </c>
      <c r="AZ190" s="194">
        <v>31</v>
      </c>
      <c r="BA190" s="194">
        <v>27</v>
      </c>
      <c r="BB190" s="194">
        <v>29</v>
      </c>
      <c r="BC190" s="194">
        <v>26</v>
      </c>
      <c r="BD190" s="194">
        <v>26</v>
      </c>
      <c r="BE190" s="194">
        <v>17</v>
      </c>
      <c r="BF190" s="194">
        <v>27</v>
      </c>
      <c r="BG190" s="194">
        <v>22</v>
      </c>
      <c r="BH190" s="194">
        <v>26</v>
      </c>
      <c r="BI190" s="194">
        <v>16</v>
      </c>
      <c r="BJ190" s="194">
        <v>22</v>
      </c>
      <c r="BK190" s="194">
        <v>30</v>
      </c>
      <c r="BL190" s="194">
        <v>17</v>
      </c>
      <c r="BM190" s="194">
        <v>19</v>
      </c>
      <c r="BN190" s="194">
        <v>18</v>
      </c>
      <c r="BO190" s="194">
        <v>22</v>
      </c>
      <c r="BP190" s="194">
        <v>17</v>
      </c>
      <c r="BQ190" s="194">
        <v>18</v>
      </c>
      <c r="BR190" s="194">
        <v>11</v>
      </c>
      <c r="BS190" s="194">
        <v>19</v>
      </c>
      <c r="BT190" s="194">
        <v>26</v>
      </c>
      <c r="BU190" s="194">
        <v>26</v>
      </c>
      <c r="BV190" s="194">
        <v>32</v>
      </c>
      <c r="BW190" s="194">
        <v>24</v>
      </c>
      <c r="BX190" s="194">
        <v>21</v>
      </c>
      <c r="BY190" s="194">
        <v>20</v>
      </c>
      <c r="BZ190" s="194">
        <v>10</v>
      </c>
      <c r="CA190" s="194">
        <v>20</v>
      </c>
      <c r="CB190" s="194">
        <v>20</v>
      </c>
      <c r="CC190" s="194">
        <v>14</v>
      </c>
      <c r="CD190" s="194">
        <v>15</v>
      </c>
      <c r="CE190" s="194">
        <v>12</v>
      </c>
      <c r="CF190" s="194">
        <v>15</v>
      </c>
      <c r="CG190" s="194">
        <v>18</v>
      </c>
      <c r="CH190" s="194">
        <v>13</v>
      </c>
      <c r="CI190" s="194">
        <v>18</v>
      </c>
      <c r="CJ190" s="194">
        <v>17</v>
      </c>
      <c r="CK190" s="194">
        <v>8</v>
      </c>
      <c r="CL190" s="194">
        <v>14</v>
      </c>
      <c r="CM190" s="194">
        <v>8</v>
      </c>
      <c r="CN190" s="194">
        <v>12</v>
      </c>
      <c r="CO190" s="194">
        <v>11</v>
      </c>
      <c r="CP190" s="194">
        <v>4</v>
      </c>
      <c r="CQ190" s="194">
        <v>4</v>
      </c>
      <c r="CR190" s="194">
        <v>5</v>
      </c>
      <c r="CS190" s="194">
        <v>3</v>
      </c>
      <c r="CT190" s="194">
        <v>3</v>
      </c>
      <c r="CU190" s="194">
        <v>4</v>
      </c>
      <c r="CV190" s="194">
        <v>2</v>
      </c>
      <c r="CW190" s="194">
        <v>1</v>
      </c>
      <c r="CX190" s="194">
        <v>1</v>
      </c>
      <c r="CY190" s="194">
        <v>0</v>
      </c>
      <c r="CZ190" s="194">
        <v>0</v>
      </c>
      <c r="DA190" s="194">
        <v>0</v>
      </c>
      <c r="DB190" s="194">
        <v>0</v>
      </c>
    </row>
    <row r="191" spans="1:106" ht="21" customHeight="1">
      <c r="A191" s="187" t="s">
        <v>893</v>
      </c>
      <c r="B191" s="190">
        <v>20</v>
      </c>
      <c r="C191" s="194">
        <v>19</v>
      </c>
      <c r="D191" s="194">
        <v>23</v>
      </c>
      <c r="E191" s="194">
        <v>18</v>
      </c>
      <c r="F191" s="194">
        <v>15</v>
      </c>
      <c r="G191" s="194">
        <v>22</v>
      </c>
      <c r="H191" s="194">
        <v>15</v>
      </c>
      <c r="I191" s="194">
        <v>18</v>
      </c>
      <c r="J191" s="194">
        <v>17</v>
      </c>
      <c r="K191" s="194">
        <v>19</v>
      </c>
      <c r="L191" s="194">
        <v>12</v>
      </c>
      <c r="M191" s="194">
        <v>15</v>
      </c>
      <c r="N191" s="194">
        <v>13</v>
      </c>
      <c r="O191" s="194">
        <v>7</v>
      </c>
      <c r="P191" s="194">
        <v>12</v>
      </c>
      <c r="Q191" s="194">
        <v>11</v>
      </c>
      <c r="R191" s="194">
        <v>11</v>
      </c>
      <c r="S191" s="194">
        <v>11</v>
      </c>
      <c r="T191" s="194">
        <v>9</v>
      </c>
      <c r="U191" s="194">
        <v>14</v>
      </c>
      <c r="V191" s="194">
        <v>13</v>
      </c>
      <c r="W191" s="194">
        <v>13</v>
      </c>
      <c r="X191" s="194">
        <v>18</v>
      </c>
      <c r="Y191" s="194">
        <v>44</v>
      </c>
      <c r="Z191" s="194">
        <v>61</v>
      </c>
      <c r="AA191" s="194">
        <v>63</v>
      </c>
      <c r="AB191" s="194">
        <v>42</v>
      </c>
      <c r="AC191" s="194">
        <v>61</v>
      </c>
      <c r="AD191" s="194">
        <v>69</v>
      </c>
      <c r="AE191" s="194">
        <v>65</v>
      </c>
      <c r="AF191" s="194">
        <v>70</v>
      </c>
      <c r="AG191" s="194">
        <v>61</v>
      </c>
      <c r="AH191" s="194">
        <v>37</v>
      </c>
      <c r="AI191" s="194">
        <v>58</v>
      </c>
      <c r="AJ191" s="194">
        <v>53</v>
      </c>
      <c r="AK191" s="194">
        <v>56</v>
      </c>
      <c r="AL191" s="194">
        <v>56</v>
      </c>
      <c r="AM191" s="194">
        <v>48</v>
      </c>
      <c r="AN191" s="194">
        <v>49</v>
      </c>
      <c r="AO191" s="194">
        <v>46</v>
      </c>
      <c r="AP191" s="194">
        <v>48</v>
      </c>
      <c r="AQ191" s="194">
        <v>41</v>
      </c>
      <c r="AR191" s="194">
        <v>58</v>
      </c>
      <c r="AS191" s="194">
        <v>46</v>
      </c>
      <c r="AT191" s="194">
        <v>43</v>
      </c>
      <c r="AU191" s="194">
        <v>51</v>
      </c>
      <c r="AV191" s="194">
        <v>42</v>
      </c>
      <c r="AW191" s="194">
        <v>48</v>
      </c>
      <c r="AX191" s="194">
        <v>57</v>
      </c>
      <c r="AY191" s="194">
        <v>43</v>
      </c>
      <c r="AZ191" s="194">
        <v>36</v>
      </c>
      <c r="BA191" s="194">
        <v>38</v>
      </c>
      <c r="BB191" s="194">
        <v>34</v>
      </c>
      <c r="BC191" s="194">
        <v>29</v>
      </c>
      <c r="BD191" s="194">
        <v>51</v>
      </c>
      <c r="BE191" s="194">
        <v>24</v>
      </c>
      <c r="BF191" s="194">
        <v>34</v>
      </c>
      <c r="BG191" s="194">
        <v>25</v>
      </c>
      <c r="BH191" s="194">
        <v>32</v>
      </c>
      <c r="BI191" s="194">
        <v>26</v>
      </c>
      <c r="BJ191" s="194">
        <v>28</v>
      </c>
      <c r="BK191" s="194">
        <v>18</v>
      </c>
      <c r="BL191" s="194">
        <v>23</v>
      </c>
      <c r="BM191" s="194">
        <v>25</v>
      </c>
      <c r="BN191" s="194">
        <v>20</v>
      </c>
      <c r="BO191" s="194">
        <v>21</v>
      </c>
      <c r="BP191" s="194">
        <v>16</v>
      </c>
      <c r="BQ191" s="194">
        <v>17</v>
      </c>
      <c r="BR191" s="194">
        <v>19</v>
      </c>
      <c r="BS191" s="194">
        <v>14</v>
      </c>
      <c r="BT191" s="194">
        <v>20</v>
      </c>
      <c r="BU191" s="194">
        <v>20</v>
      </c>
      <c r="BV191" s="194">
        <v>27</v>
      </c>
      <c r="BW191" s="194">
        <v>29</v>
      </c>
      <c r="BX191" s="194">
        <v>27</v>
      </c>
      <c r="BY191" s="194">
        <v>20</v>
      </c>
      <c r="BZ191" s="194">
        <v>12</v>
      </c>
      <c r="CA191" s="194">
        <v>18</v>
      </c>
      <c r="CB191" s="194">
        <v>27</v>
      </c>
      <c r="CC191" s="194">
        <v>13</v>
      </c>
      <c r="CD191" s="194">
        <v>13</v>
      </c>
      <c r="CE191" s="194">
        <v>18</v>
      </c>
      <c r="CF191" s="194">
        <v>14</v>
      </c>
      <c r="CG191" s="194">
        <v>10</v>
      </c>
      <c r="CH191" s="194">
        <v>11</v>
      </c>
      <c r="CI191" s="194">
        <v>15</v>
      </c>
      <c r="CJ191" s="194">
        <v>18</v>
      </c>
      <c r="CK191" s="194">
        <v>10</v>
      </c>
      <c r="CL191" s="194">
        <v>11</v>
      </c>
      <c r="CM191" s="194">
        <v>9</v>
      </c>
      <c r="CN191" s="194">
        <v>4</v>
      </c>
      <c r="CO191" s="194">
        <v>12</v>
      </c>
      <c r="CP191" s="194">
        <v>5</v>
      </c>
      <c r="CQ191" s="194">
        <v>4</v>
      </c>
      <c r="CR191" s="194">
        <v>4</v>
      </c>
      <c r="CS191" s="194">
        <v>3</v>
      </c>
      <c r="CT191" s="194">
        <v>3</v>
      </c>
      <c r="CU191" s="194">
        <v>2</v>
      </c>
      <c r="CV191" s="194">
        <v>0</v>
      </c>
      <c r="CW191" s="194">
        <v>0</v>
      </c>
      <c r="CX191" s="194">
        <v>0</v>
      </c>
      <c r="CY191" s="194">
        <v>1</v>
      </c>
      <c r="CZ191" s="194">
        <v>0</v>
      </c>
      <c r="DA191" s="194">
        <v>0</v>
      </c>
      <c r="DB191" s="194">
        <v>0</v>
      </c>
    </row>
    <row r="192" spans="1:106" ht="21" customHeight="1">
      <c r="A192" s="187" t="s">
        <v>606</v>
      </c>
      <c r="B192" s="190">
        <v>15</v>
      </c>
      <c r="C192" s="194">
        <v>18</v>
      </c>
      <c r="D192" s="194">
        <v>28</v>
      </c>
      <c r="E192" s="194">
        <v>9</v>
      </c>
      <c r="F192" s="194">
        <v>17</v>
      </c>
      <c r="G192" s="194">
        <v>21</v>
      </c>
      <c r="H192" s="194">
        <v>25</v>
      </c>
      <c r="I192" s="194">
        <v>15</v>
      </c>
      <c r="J192" s="194">
        <v>17</v>
      </c>
      <c r="K192" s="194">
        <v>20</v>
      </c>
      <c r="L192" s="194">
        <v>20</v>
      </c>
      <c r="M192" s="194">
        <v>15</v>
      </c>
      <c r="N192" s="194">
        <v>16</v>
      </c>
      <c r="O192" s="194">
        <v>12</v>
      </c>
      <c r="P192" s="194">
        <v>15</v>
      </c>
      <c r="Q192" s="194">
        <v>18</v>
      </c>
      <c r="R192" s="194">
        <v>13</v>
      </c>
      <c r="S192" s="194">
        <v>14</v>
      </c>
      <c r="T192" s="194">
        <v>16</v>
      </c>
      <c r="U192" s="194">
        <v>23</v>
      </c>
      <c r="V192" s="194">
        <v>16</v>
      </c>
      <c r="W192" s="194">
        <v>24</v>
      </c>
      <c r="X192" s="194">
        <v>38</v>
      </c>
      <c r="Y192" s="194">
        <v>45</v>
      </c>
      <c r="Z192" s="194">
        <v>54</v>
      </c>
      <c r="AA192" s="194">
        <v>79</v>
      </c>
      <c r="AB192" s="194">
        <v>79</v>
      </c>
      <c r="AC192" s="194">
        <v>70</v>
      </c>
      <c r="AD192" s="194">
        <v>91</v>
      </c>
      <c r="AE192" s="194">
        <v>85</v>
      </c>
      <c r="AF192" s="194">
        <v>70</v>
      </c>
      <c r="AG192" s="194">
        <v>69</v>
      </c>
      <c r="AH192" s="194">
        <v>69</v>
      </c>
      <c r="AI192" s="194">
        <v>78</v>
      </c>
      <c r="AJ192" s="194">
        <v>62</v>
      </c>
      <c r="AK192" s="194">
        <v>52</v>
      </c>
      <c r="AL192" s="194">
        <v>59</v>
      </c>
      <c r="AM192" s="194">
        <v>50</v>
      </c>
      <c r="AN192" s="194">
        <v>66</v>
      </c>
      <c r="AO192" s="194">
        <v>57</v>
      </c>
      <c r="AP192" s="194">
        <v>55</v>
      </c>
      <c r="AQ192" s="194">
        <v>47</v>
      </c>
      <c r="AR192" s="194">
        <v>56</v>
      </c>
      <c r="AS192" s="194">
        <v>64</v>
      </c>
      <c r="AT192" s="194">
        <v>66</v>
      </c>
      <c r="AU192" s="194">
        <v>54</v>
      </c>
      <c r="AV192" s="194">
        <v>66</v>
      </c>
      <c r="AW192" s="194">
        <v>58</v>
      </c>
      <c r="AX192" s="194">
        <v>53</v>
      </c>
      <c r="AY192" s="194">
        <v>59</v>
      </c>
      <c r="AZ192" s="194">
        <v>56</v>
      </c>
      <c r="BA192" s="194">
        <v>50</v>
      </c>
      <c r="BB192" s="194">
        <v>35</v>
      </c>
      <c r="BC192" s="194">
        <v>54</v>
      </c>
      <c r="BD192" s="194">
        <v>53</v>
      </c>
      <c r="BE192" s="194">
        <v>36</v>
      </c>
      <c r="BF192" s="194">
        <v>49</v>
      </c>
      <c r="BG192" s="194">
        <v>48</v>
      </c>
      <c r="BH192" s="194">
        <v>49</v>
      </c>
      <c r="BI192" s="194">
        <v>38</v>
      </c>
      <c r="BJ192" s="194">
        <v>39</v>
      </c>
      <c r="BK192" s="194">
        <v>47</v>
      </c>
      <c r="BL192" s="194">
        <v>30</v>
      </c>
      <c r="BM192" s="194">
        <v>36</v>
      </c>
      <c r="BN192" s="194">
        <v>33</v>
      </c>
      <c r="BO192" s="194">
        <v>29</v>
      </c>
      <c r="BP192" s="194">
        <v>30</v>
      </c>
      <c r="BQ192" s="194">
        <v>33</v>
      </c>
      <c r="BR192" s="194">
        <v>31</v>
      </c>
      <c r="BS192" s="194">
        <v>33</v>
      </c>
      <c r="BT192" s="194">
        <v>43</v>
      </c>
      <c r="BU192" s="194">
        <v>31</v>
      </c>
      <c r="BV192" s="194">
        <v>45</v>
      </c>
      <c r="BW192" s="194">
        <v>41</v>
      </c>
      <c r="BX192" s="194">
        <v>45</v>
      </c>
      <c r="BY192" s="194">
        <v>37</v>
      </c>
      <c r="BZ192" s="194">
        <v>33</v>
      </c>
      <c r="CA192" s="194">
        <v>35</v>
      </c>
      <c r="CB192" s="194">
        <v>32</v>
      </c>
      <c r="CC192" s="194">
        <v>31</v>
      </c>
      <c r="CD192" s="194">
        <v>23</v>
      </c>
      <c r="CE192" s="194">
        <v>22</v>
      </c>
      <c r="CF192" s="194">
        <v>33</v>
      </c>
      <c r="CG192" s="194">
        <v>23</v>
      </c>
      <c r="CH192" s="194">
        <v>31</v>
      </c>
      <c r="CI192" s="194">
        <v>30</v>
      </c>
      <c r="CJ192" s="194">
        <v>31</v>
      </c>
      <c r="CK192" s="194">
        <v>14</v>
      </c>
      <c r="CL192" s="194">
        <v>13</v>
      </c>
      <c r="CM192" s="194">
        <v>21</v>
      </c>
      <c r="CN192" s="194">
        <v>13</v>
      </c>
      <c r="CO192" s="194">
        <v>14</v>
      </c>
      <c r="CP192" s="194">
        <v>12</v>
      </c>
      <c r="CQ192" s="194">
        <v>11</v>
      </c>
      <c r="CR192" s="194">
        <v>13</v>
      </c>
      <c r="CS192" s="194">
        <v>6</v>
      </c>
      <c r="CT192" s="194">
        <v>6</v>
      </c>
      <c r="CU192" s="194">
        <v>1</v>
      </c>
      <c r="CV192" s="194">
        <v>4</v>
      </c>
      <c r="CW192" s="194">
        <v>2</v>
      </c>
      <c r="CX192" s="194">
        <v>1</v>
      </c>
      <c r="CY192" s="194">
        <v>0</v>
      </c>
      <c r="CZ192" s="194">
        <v>0</v>
      </c>
      <c r="DA192" s="194">
        <v>1</v>
      </c>
      <c r="DB192" s="194">
        <v>1</v>
      </c>
    </row>
    <row r="193" spans="1:106" ht="21" customHeight="1">
      <c r="A193" s="183" t="s">
        <v>887</v>
      </c>
      <c r="B193" s="190">
        <v>12</v>
      </c>
      <c r="C193" s="194">
        <v>13</v>
      </c>
      <c r="D193" s="194">
        <v>13</v>
      </c>
      <c r="E193" s="194">
        <v>11</v>
      </c>
      <c r="F193" s="194">
        <v>8</v>
      </c>
      <c r="G193" s="194">
        <v>12</v>
      </c>
      <c r="H193" s="194">
        <v>10</v>
      </c>
      <c r="I193" s="194">
        <v>4</v>
      </c>
      <c r="J193" s="194">
        <v>12</v>
      </c>
      <c r="K193" s="194">
        <v>6</v>
      </c>
      <c r="L193" s="194">
        <v>9</v>
      </c>
      <c r="M193" s="194">
        <v>9</v>
      </c>
      <c r="N193" s="194">
        <v>7</v>
      </c>
      <c r="O193" s="194">
        <v>10</v>
      </c>
      <c r="P193" s="194">
        <v>8</v>
      </c>
      <c r="Q193" s="194">
        <v>9</v>
      </c>
      <c r="R193" s="194">
        <v>7</v>
      </c>
      <c r="S193" s="194">
        <v>6</v>
      </c>
      <c r="T193" s="194">
        <v>6</v>
      </c>
      <c r="U193" s="194">
        <v>14</v>
      </c>
      <c r="V193" s="194">
        <v>11</v>
      </c>
      <c r="W193" s="194">
        <v>13</v>
      </c>
      <c r="X193" s="194">
        <v>18</v>
      </c>
      <c r="Y193" s="194">
        <v>35</v>
      </c>
      <c r="Z193" s="194">
        <v>30</v>
      </c>
      <c r="AA193" s="194">
        <v>48</v>
      </c>
      <c r="AB193" s="194">
        <v>44</v>
      </c>
      <c r="AC193" s="194">
        <v>55</v>
      </c>
      <c r="AD193" s="194">
        <v>40</v>
      </c>
      <c r="AE193" s="194">
        <v>48</v>
      </c>
      <c r="AF193" s="194">
        <v>41</v>
      </c>
      <c r="AG193" s="194">
        <v>40</v>
      </c>
      <c r="AH193" s="194">
        <v>44</v>
      </c>
      <c r="AI193" s="194">
        <v>45</v>
      </c>
      <c r="AJ193" s="194">
        <v>36</v>
      </c>
      <c r="AK193" s="194">
        <v>35</v>
      </c>
      <c r="AL193" s="194">
        <v>27</v>
      </c>
      <c r="AM193" s="194">
        <v>29</v>
      </c>
      <c r="AN193" s="194">
        <v>31</v>
      </c>
      <c r="AO193" s="194">
        <v>21</v>
      </c>
      <c r="AP193" s="194">
        <v>21</v>
      </c>
      <c r="AQ193" s="194">
        <v>37</v>
      </c>
      <c r="AR193" s="194">
        <v>34</v>
      </c>
      <c r="AS193" s="194">
        <v>33</v>
      </c>
      <c r="AT193" s="194">
        <v>29</v>
      </c>
      <c r="AU193" s="194">
        <v>32</v>
      </c>
      <c r="AV193" s="194">
        <v>35</v>
      </c>
      <c r="AW193" s="194">
        <v>23</v>
      </c>
      <c r="AX193" s="194">
        <v>32</v>
      </c>
      <c r="AY193" s="194">
        <v>16</v>
      </c>
      <c r="AZ193" s="194">
        <v>25</v>
      </c>
      <c r="BA193" s="194">
        <v>27</v>
      </c>
      <c r="BB193" s="194">
        <v>21</v>
      </c>
      <c r="BC193" s="194">
        <v>20</v>
      </c>
      <c r="BD193" s="194">
        <v>30</v>
      </c>
      <c r="BE193" s="194">
        <v>27</v>
      </c>
      <c r="BF193" s="194">
        <v>21</v>
      </c>
      <c r="BG193" s="194">
        <v>29</v>
      </c>
      <c r="BH193" s="194">
        <v>27</v>
      </c>
      <c r="BI193" s="194">
        <v>22</v>
      </c>
      <c r="BJ193" s="194">
        <v>12</v>
      </c>
      <c r="BK193" s="194">
        <v>22</v>
      </c>
      <c r="BL193" s="194">
        <v>22</v>
      </c>
      <c r="BM193" s="194">
        <v>25</v>
      </c>
      <c r="BN193" s="194">
        <v>18</v>
      </c>
      <c r="BO193" s="194">
        <v>19</v>
      </c>
      <c r="BP193" s="194">
        <v>14</v>
      </c>
      <c r="BQ193" s="194">
        <v>14</v>
      </c>
      <c r="BR193" s="194">
        <v>17</v>
      </c>
      <c r="BS193" s="194">
        <v>19</v>
      </c>
      <c r="BT193" s="194">
        <v>15</v>
      </c>
      <c r="BU193" s="194">
        <v>22</v>
      </c>
      <c r="BV193" s="194">
        <v>19</v>
      </c>
      <c r="BW193" s="194">
        <v>18</v>
      </c>
      <c r="BX193" s="194">
        <v>25</v>
      </c>
      <c r="BY193" s="194">
        <v>10</v>
      </c>
      <c r="BZ193" s="194">
        <v>18</v>
      </c>
      <c r="CA193" s="194">
        <v>13</v>
      </c>
      <c r="CB193" s="194">
        <v>8</v>
      </c>
      <c r="CC193" s="194">
        <v>15</v>
      </c>
      <c r="CD193" s="194">
        <v>20</v>
      </c>
      <c r="CE193" s="194">
        <v>10</v>
      </c>
      <c r="CF193" s="194">
        <v>10</v>
      </c>
      <c r="CG193" s="194">
        <v>10</v>
      </c>
      <c r="CH193" s="194">
        <v>6</v>
      </c>
      <c r="CI193" s="194">
        <v>17</v>
      </c>
      <c r="CJ193" s="194">
        <v>6</v>
      </c>
      <c r="CK193" s="194">
        <v>6</v>
      </c>
      <c r="CL193" s="194">
        <v>8</v>
      </c>
      <c r="CM193" s="194">
        <v>9</v>
      </c>
      <c r="CN193" s="194">
        <v>8</v>
      </c>
      <c r="CO193" s="194">
        <v>5</v>
      </c>
      <c r="CP193" s="194">
        <v>6</v>
      </c>
      <c r="CQ193" s="194">
        <v>7</v>
      </c>
      <c r="CR193" s="194">
        <v>8</v>
      </c>
      <c r="CS193" s="194">
        <v>1</v>
      </c>
      <c r="CT193" s="194">
        <v>2</v>
      </c>
      <c r="CU193" s="194">
        <v>5</v>
      </c>
      <c r="CV193" s="194">
        <v>2</v>
      </c>
      <c r="CW193" s="194">
        <v>0</v>
      </c>
      <c r="CX193" s="194">
        <v>1</v>
      </c>
      <c r="CY193" s="194">
        <v>1</v>
      </c>
      <c r="CZ193" s="194">
        <v>0</v>
      </c>
      <c r="DA193" s="194">
        <v>0</v>
      </c>
      <c r="DB193" s="194">
        <v>0</v>
      </c>
    </row>
    <row r="194" spans="1:106" ht="21" customHeight="1">
      <c r="A194" s="184" t="s">
        <v>882</v>
      </c>
      <c r="B194" s="191">
        <v>16</v>
      </c>
      <c r="C194" s="195">
        <v>14</v>
      </c>
      <c r="D194" s="195">
        <v>12</v>
      </c>
      <c r="E194" s="195">
        <v>15</v>
      </c>
      <c r="F194" s="195">
        <v>18</v>
      </c>
      <c r="G194" s="195">
        <v>18</v>
      </c>
      <c r="H194" s="195">
        <v>15</v>
      </c>
      <c r="I194" s="195">
        <v>10</v>
      </c>
      <c r="J194" s="195">
        <v>9</v>
      </c>
      <c r="K194" s="195">
        <v>7</v>
      </c>
      <c r="L194" s="195">
        <v>9</v>
      </c>
      <c r="M194" s="195">
        <v>10</v>
      </c>
      <c r="N194" s="195">
        <v>9</v>
      </c>
      <c r="O194" s="195">
        <v>9</v>
      </c>
      <c r="P194" s="195">
        <v>4</v>
      </c>
      <c r="Q194" s="195">
        <v>10</v>
      </c>
      <c r="R194" s="195">
        <v>12</v>
      </c>
      <c r="S194" s="195">
        <v>15</v>
      </c>
      <c r="T194" s="195">
        <v>20</v>
      </c>
      <c r="U194" s="195">
        <v>17</v>
      </c>
      <c r="V194" s="195">
        <v>15</v>
      </c>
      <c r="W194" s="195">
        <v>33</v>
      </c>
      <c r="X194" s="195">
        <v>33</v>
      </c>
      <c r="Y194" s="195">
        <v>48</v>
      </c>
      <c r="Z194" s="195">
        <v>43</v>
      </c>
      <c r="AA194" s="195">
        <v>50</v>
      </c>
      <c r="AB194" s="195">
        <v>39</v>
      </c>
      <c r="AC194" s="195">
        <v>64</v>
      </c>
      <c r="AD194" s="195">
        <v>54</v>
      </c>
      <c r="AE194" s="195">
        <v>45</v>
      </c>
      <c r="AF194" s="195">
        <v>39</v>
      </c>
      <c r="AG194" s="195">
        <v>41</v>
      </c>
      <c r="AH194" s="195">
        <v>36</v>
      </c>
      <c r="AI194" s="195">
        <v>37</v>
      </c>
      <c r="AJ194" s="195">
        <v>38</v>
      </c>
      <c r="AK194" s="195">
        <v>42</v>
      </c>
      <c r="AL194" s="195">
        <v>42</v>
      </c>
      <c r="AM194" s="195">
        <v>39</v>
      </c>
      <c r="AN194" s="195">
        <v>36</v>
      </c>
      <c r="AO194" s="195">
        <v>40</v>
      </c>
      <c r="AP194" s="195">
        <v>20</v>
      </c>
      <c r="AQ194" s="195">
        <v>27</v>
      </c>
      <c r="AR194" s="195">
        <v>37</v>
      </c>
      <c r="AS194" s="195">
        <v>29</v>
      </c>
      <c r="AT194" s="195">
        <v>36</v>
      </c>
      <c r="AU194" s="195">
        <v>53</v>
      </c>
      <c r="AV194" s="195">
        <v>33</v>
      </c>
      <c r="AW194" s="195">
        <v>45</v>
      </c>
      <c r="AX194" s="195">
        <v>42</v>
      </c>
      <c r="AY194" s="195">
        <v>49</v>
      </c>
      <c r="AZ194" s="195">
        <v>33</v>
      </c>
      <c r="BA194" s="195">
        <v>56</v>
      </c>
      <c r="BB194" s="195">
        <v>48</v>
      </c>
      <c r="BC194" s="195">
        <v>32</v>
      </c>
      <c r="BD194" s="195">
        <v>37</v>
      </c>
      <c r="BE194" s="195">
        <v>31</v>
      </c>
      <c r="BF194" s="195">
        <v>31</v>
      </c>
      <c r="BG194" s="195">
        <v>28</v>
      </c>
      <c r="BH194" s="195">
        <v>33</v>
      </c>
      <c r="BI194" s="195">
        <v>25</v>
      </c>
      <c r="BJ194" s="195">
        <v>26</v>
      </c>
      <c r="BK194" s="195">
        <v>35</v>
      </c>
      <c r="BL194" s="195">
        <v>29</v>
      </c>
      <c r="BM194" s="195">
        <v>19</v>
      </c>
      <c r="BN194" s="195">
        <v>30</v>
      </c>
      <c r="BO194" s="195">
        <v>13</v>
      </c>
      <c r="BP194" s="195">
        <v>24</v>
      </c>
      <c r="BQ194" s="195">
        <v>28</v>
      </c>
      <c r="BR194" s="195">
        <v>30</v>
      </c>
      <c r="BS194" s="195">
        <v>24</v>
      </c>
      <c r="BT194" s="195">
        <v>20</v>
      </c>
      <c r="BU194" s="195">
        <v>23</v>
      </c>
      <c r="BV194" s="195">
        <v>27</v>
      </c>
      <c r="BW194" s="195">
        <v>36</v>
      </c>
      <c r="BX194" s="195">
        <v>24</v>
      </c>
      <c r="BY194" s="195">
        <v>21</v>
      </c>
      <c r="BZ194" s="195">
        <v>22</v>
      </c>
      <c r="CA194" s="195">
        <v>23</v>
      </c>
      <c r="CB194" s="195">
        <v>20</v>
      </c>
      <c r="CC194" s="195">
        <v>21</v>
      </c>
      <c r="CD194" s="195">
        <v>23</v>
      </c>
      <c r="CE194" s="195">
        <v>25</v>
      </c>
      <c r="CF194" s="195">
        <v>28</v>
      </c>
      <c r="CG194" s="195">
        <v>24</v>
      </c>
      <c r="CH194" s="195">
        <v>24</v>
      </c>
      <c r="CI194" s="195">
        <v>17</v>
      </c>
      <c r="CJ194" s="195">
        <v>20</v>
      </c>
      <c r="CK194" s="195">
        <v>11</v>
      </c>
      <c r="CL194" s="195">
        <v>11</v>
      </c>
      <c r="CM194" s="195">
        <v>13</v>
      </c>
      <c r="CN194" s="195">
        <v>5</v>
      </c>
      <c r="CO194" s="195">
        <v>9</v>
      </c>
      <c r="CP194" s="195">
        <v>9</v>
      </c>
      <c r="CQ194" s="195">
        <v>6</v>
      </c>
      <c r="CR194" s="195">
        <v>4</v>
      </c>
      <c r="CS194" s="195">
        <v>2</v>
      </c>
      <c r="CT194" s="195">
        <v>3</v>
      </c>
      <c r="CU194" s="195">
        <v>3</v>
      </c>
      <c r="CV194" s="195">
        <v>2</v>
      </c>
      <c r="CW194" s="195">
        <v>1</v>
      </c>
      <c r="CX194" s="195">
        <v>0</v>
      </c>
      <c r="CY194" s="195">
        <v>2</v>
      </c>
      <c r="CZ194" s="195">
        <v>1</v>
      </c>
      <c r="DA194" s="195">
        <v>0</v>
      </c>
      <c r="DB194" s="195">
        <v>2</v>
      </c>
    </row>
    <row r="195" spans="1:106" ht="21" customHeight="1">
      <c r="A195" s="183" t="s">
        <v>787</v>
      </c>
      <c r="B195" s="190">
        <v>14</v>
      </c>
      <c r="C195" s="194">
        <v>16</v>
      </c>
      <c r="D195" s="194">
        <v>14</v>
      </c>
      <c r="E195" s="194">
        <v>17</v>
      </c>
      <c r="F195" s="194">
        <v>18</v>
      </c>
      <c r="G195" s="194">
        <v>21</v>
      </c>
      <c r="H195" s="194">
        <v>13</v>
      </c>
      <c r="I195" s="194">
        <v>15</v>
      </c>
      <c r="J195" s="194">
        <v>19</v>
      </c>
      <c r="K195" s="194">
        <v>14</v>
      </c>
      <c r="L195" s="194">
        <v>15</v>
      </c>
      <c r="M195" s="194">
        <v>15</v>
      </c>
      <c r="N195" s="194">
        <v>20</v>
      </c>
      <c r="O195" s="194">
        <v>8</v>
      </c>
      <c r="P195" s="194">
        <v>11</v>
      </c>
      <c r="Q195" s="194">
        <v>16</v>
      </c>
      <c r="R195" s="194">
        <v>12</v>
      </c>
      <c r="S195" s="194">
        <v>9</v>
      </c>
      <c r="T195" s="194">
        <v>12</v>
      </c>
      <c r="U195" s="194">
        <v>20</v>
      </c>
      <c r="V195" s="194">
        <v>16</v>
      </c>
      <c r="W195" s="194">
        <v>26</v>
      </c>
      <c r="X195" s="194">
        <v>23</v>
      </c>
      <c r="Y195" s="194">
        <v>41</v>
      </c>
      <c r="Z195" s="194">
        <v>63</v>
      </c>
      <c r="AA195" s="194">
        <v>57</v>
      </c>
      <c r="AB195" s="194">
        <v>58</v>
      </c>
      <c r="AC195" s="194">
        <v>67</v>
      </c>
      <c r="AD195" s="194">
        <v>46</v>
      </c>
      <c r="AE195" s="194">
        <v>67</v>
      </c>
      <c r="AF195" s="194">
        <v>54</v>
      </c>
      <c r="AG195" s="194">
        <v>69</v>
      </c>
      <c r="AH195" s="194">
        <v>52</v>
      </c>
      <c r="AI195" s="194">
        <v>58</v>
      </c>
      <c r="AJ195" s="194">
        <v>54</v>
      </c>
      <c r="AK195" s="194">
        <v>34</v>
      </c>
      <c r="AL195" s="194">
        <v>56</v>
      </c>
      <c r="AM195" s="194">
        <v>41</v>
      </c>
      <c r="AN195" s="194">
        <v>59</v>
      </c>
      <c r="AO195" s="194">
        <v>60</v>
      </c>
      <c r="AP195" s="194">
        <v>44</v>
      </c>
      <c r="AQ195" s="194">
        <v>38</v>
      </c>
      <c r="AR195" s="194">
        <v>52</v>
      </c>
      <c r="AS195" s="194">
        <v>41</v>
      </c>
      <c r="AT195" s="194">
        <v>48</v>
      </c>
      <c r="AU195" s="194">
        <v>48</v>
      </c>
      <c r="AV195" s="194">
        <v>44</v>
      </c>
      <c r="AW195" s="194">
        <v>45</v>
      </c>
      <c r="AX195" s="194">
        <v>61</v>
      </c>
      <c r="AY195" s="194">
        <v>51</v>
      </c>
      <c r="AZ195" s="194">
        <v>47</v>
      </c>
      <c r="BA195" s="194">
        <v>36</v>
      </c>
      <c r="BB195" s="194">
        <v>40</v>
      </c>
      <c r="BC195" s="194">
        <v>45</v>
      </c>
      <c r="BD195" s="194">
        <v>43</v>
      </c>
      <c r="BE195" s="194">
        <v>21</v>
      </c>
      <c r="BF195" s="194">
        <v>47</v>
      </c>
      <c r="BG195" s="194">
        <v>41</v>
      </c>
      <c r="BH195" s="194">
        <v>33</v>
      </c>
      <c r="BI195" s="194">
        <v>25</v>
      </c>
      <c r="BJ195" s="194">
        <v>37</v>
      </c>
      <c r="BK195" s="194">
        <v>28</v>
      </c>
      <c r="BL195" s="194">
        <v>28</v>
      </c>
      <c r="BM195" s="194">
        <v>30</v>
      </c>
      <c r="BN195" s="194">
        <v>27</v>
      </c>
      <c r="BO195" s="194">
        <v>28</v>
      </c>
      <c r="BP195" s="194">
        <v>30</v>
      </c>
      <c r="BQ195" s="194">
        <v>23</v>
      </c>
      <c r="BR195" s="194">
        <v>29</v>
      </c>
      <c r="BS195" s="194">
        <v>15</v>
      </c>
      <c r="BT195" s="194">
        <v>25</v>
      </c>
      <c r="BU195" s="194">
        <v>23</v>
      </c>
      <c r="BV195" s="194">
        <v>24</v>
      </c>
      <c r="BW195" s="194">
        <v>26</v>
      </c>
      <c r="BX195" s="194">
        <v>28</v>
      </c>
      <c r="BY195" s="194">
        <v>16</v>
      </c>
      <c r="BZ195" s="194">
        <v>17</v>
      </c>
      <c r="CA195" s="194">
        <v>18</v>
      </c>
      <c r="CB195" s="194">
        <v>17</v>
      </c>
      <c r="CC195" s="194">
        <v>29</v>
      </c>
      <c r="CD195" s="194">
        <v>29</v>
      </c>
      <c r="CE195" s="194">
        <v>15</v>
      </c>
      <c r="CF195" s="194">
        <v>18</v>
      </c>
      <c r="CG195" s="194">
        <v>10</v>
      </c>
      <c r="CH195" s="194">
        <v>12</v>
      </c>
      <c r="CI195" s="194">
        <v>16</v>
      </c>
      <c r="CJ195" s="194">
        <v>16</v>
      </c>
      <c r="CK195" s="194">
        <v>20</v>
      </c>
      <c r="CL195" s="194">
        <v>14</v>
      </c>
      <c r="CM195" s="194">
        <v>4</v>
      </c>
      <c r="CN195" s="194">
        <v>9</v>
      </c>
      <c r="CO195" s="194">
        <v>9</v>
      </c>
      <c r="CP195" s="194">
        <v>5</v>
      </c>
      <c r="CQ195" s="194">
        <v>7</v>
      </c>
      <c r="CR195" s="194">
        <v>3</v>
      </c>
      <c r="CS195" s="194">
        <v>3</v>
      </c>
      <c r="CT195" s="194">
        <v>7</v>
      </c>
      <c r="CU195" s="194">
        <v>2</v>
      </c>
      <c r="CV195" s="194">
        <v>4</v>
      </c>
      <c r="CW195" s="194">
        <v>2</v>
      </c>
      <c r="CX195" s="194">
        <v>1</v>
      </c>
      <c r="CY195" s="194">
        <v>0</v>
      </c>
      <c r="CZ195" s="194">
        <v>0</v>
      </c>
      <c r="DA195" s="194">
        <v>0</v>
      </c>
      <c r="DB195" s="194">
        <v>0</v>
      </c>
    </row>
    <row r="196" spans="1:106" ht="21" customHeight="1">
      <c r="A196" s="187" t="s">
        <v>702</v>
      </c>
      <c r="B196" s="190">
        <v>22</v>
      </c>
      <c r="C196" s="194">
        <v>25</v>
      </c>
      <c r="D196" s="194">
        <v>26</v>
      </c>
      <c r="E196" s="194">
        <v>16</v>
      </c>
      <c r="F196" s="194">
        <v>31</v>
      </c>
      <c r="G196" s="194">
        <v>29</v>
      </c>
      <c r="H196" s="194">
        <v>20</v>
      </c>
      <c r="I196" s="194">
        <v>19</v>
      </c>
      <c r="J196" s="194">
        <v>20</v>
      </c>
      <c r="K196" s="194">
        <v>22</v>
      </c>
      <c r="L196" s="194">
        <v>15</v>
      </c>
      <c r="M196" s="194">
        <v>15</v>
      </c>
      <c r="N196" s="194">
        <v>13</v>
      </c>
      <c r="O196" s="194">
        <v>24</v>
      </c>
      <c r="P196" s="194">
        <v>18</v>
      </c>
      <c r="Q196" s="194">
        <v>13</v>
      </c>
      <c r="R196" s="194">
        <v>13</v>
      </c>
      <c r="S196" s="194">
        <v>15</v>
      </c>
      <c r="T196" s="194">
        <v>11</v>
      </c>
      <c r="U196" s="194">
        <v>18</v>
      </c>
      <c r="V196" s="194">
        <v>21</v>
      </c>
      <c r="W196" s="194">
        <v>28</v>
      </c>
      <c r="X196" s="194">
        <v>25</v>
      </c>
      <c r="Y196" s="194">
        <v>41</v>
      </c>
      <c r="Z196" s="194">
        <v>50</v>
      </c>
      <c r="AA196" s="194">
        <v>46</v>
      </c>
      <c r="AB196" s="194">
        <v>45</v>
      </c>
      <c r="AC196" s="194">
        <v>71</v>
      </c>
      <c r="AD196" s="194">
        <v>72</v>
      </c>
      <c r="AE196" s="194">
        <v>67</v>
      </c>
      <c r="AF196" s="194">
        <v>58</v>
      </c>
      <c r="AG196" s="194">
        <v>71</v>
      </c>
      <c r="AH196" s="194">
        <v>45</v>
      </c>
      <c r="AI196" s="194">
        <v>63</v>
      </c>
      <c r="AJ196" s="194">
        <v>68</v>
      </c>
      <c r="AK196" s="194">
        <v>53</v>
      </c>
      <c r="AL196" s="194">
        <v>54</v>
      </c>
      <c r="AM196" s="194">
        <v>54</v>
      </c>
      <c r="AN196" s="194">
        <v>61</v>
      </c>
      <c r="AO196" s="194">
        <v>46</v>
      </c>
      <c r="AP196" s="194">
        <v>39</v>
      </c>
      <c r="AQ196" s="194">
        <v>47</v>
      </c>
      <c r="AR196" s="194">
        <v>34</v>
      </c>
      <c r="AS196" s="194">
        <v>55</v>
      </c>
      <c r="AT196" s="194">
        <v>54</v>
      </c>
      <c r="AU196" s="194">
        <v>46</v>
      </c>
      <c r="AV196" s="194">
        <v>42</v>
      </c>
      <c r="AW196" s="194">
        <v>40</v>
      </c>
      <c r="AX196" s="194">
        <v>43</v>
      </c>
      <c r="AY196" s="194">
        <v>50</v>
      </c>
      <c r="AZ196" s="194">
        <v>56</v>
      </c>
      <c r="BA196" s="194">
        <v>41</v>
      </c>
      <c r="BB196" s="194">
        <v>49</v>
      </c>
      <c r="BC196" s="194">
        <v>35</v>
      </c>
      <c r="BD196" s="194">
        <v>43</v>
      </c>
      <c r="BE196" s="194">
        <v>33</v>
      </c>
      <c r="BF196" s="194">
        <v>43</v>
      </c>
      <c r="BG196" s="194">
        <v>31</v>
      </c>
      <c r="BH196" s="194">
        <v>43</v>
      </c>
      <c r="BI196" s="194">
        <v>37</v>
      </c>
      <c r="BJ196" s="194">
        <v>21</v>
      </c>
      <c r="BK196" s="194">
        <v>27</v>
      </c>
      <c r="BL196" s="194">
        <v>22</v>
      </c>
      <c r="BM196" s="194">
        <v>23</v>
      </c>
      <c r="BN196" s="194">
        <v>22</v>
      </c>
      <c r="BO196" s="194">
        <v>18</v>
      </c>
      <c r="BP196" s="194">
        <v>32</v>
      </c>
      <c r="BQ196" s="194">
        <v>31</v>
      </c>
      <c r="BR196" s="194">
        <v>27</v>
      </c>
      <c r="BS196" s="194">
        <v>21</v>
      </c>
      <c r="BT196" s="194">
        <v>25</v>
      </c>
      <c r="BU196" s="194">
        <v>24</v>
      </c>
      <c r="BV196" s="194">
        <v>36</v>
      </c>
      <c r="BW196" s="194">
        <v>31</v>
      </c>
      <c r="BX196" s="194">
        <v>33</v>
      </c>
      <c r="BY196" s="194">
        <v>23</v>
      </c>
      <c r="BZ196" s="194">
        <v>24</v>
      </c>
      <c r="CA196" s="194">
        <v>23</v>
      </c>
      <c r="CB196" s="194">
        <v>30</v>
      </c>
      <c r="CC196" s="194">
        <v>25</v>
      </c>
      <c r="CD196" s="194">
        <v>29</v>
      </c>
      <c r="CE196" s="194">
        <v>24</v>
      </c>
      <c r="CF196" s="194">
        <v>23</v>
      </c>
      <c r="CG196" s="194">
        <v>24</v>
      </c>
      <c r="CH196" s="194">
        <v>29</v>
      </c>
      <c r="CI196" s="194">
        <v>14</v>
      </c>
      <c r="CJ196" s="194">
        <v>19</v>
      </c>
      <c r="CK196" s="194">
        <v>17</v>
      </c>
      <c r="CL196" s="194">
        <v>17</v>
      </c>
      <c r="CM196" s="194">
        <v>15</v>
      </c>
      <c r="CN196" s="194">
        <v>9</v>
      </c>
      <c r="CO196" s="194">
        <v>11</v>
      </c>
      <c r="CP196" s="194">
        <v>20</v>
      </c>
      <c r="CQ196" s="194">
        <v>8</v>
      </c>
      <c r="CR196" s="194">
        <v>7</v>
      </c>
      <c r="CS196" s="194">
        <v>9</v>
      </c>
      <c r="CT196" s="194">
        <v>9</v>
      </c>
      <c r="CU196" s="194">
        <v>3</v>
      </c>
      <c r="CV196" s="194">
        <v>2</v>
      </c>
      <c r="CW196" s="194">
        <v>2</v>
      </c>
      <c r="CX196" s="194">
        <v>0</v>
      </c>
      <c r="CY196" s="194">
        <v>1</v>
      </c>
      <c r="CZ196" s="194">
        <v>0</v>
      </c>
      <c r="DA196" s="194">
        <v>0</v>
      </c>
      <c r="DB196" s="194">
        <v>1</v>
      </c>
    </row>
    <row r="197" spans="1:106" ht="21" customHeight="1">
      <c r="A197" s="187" t="s">
        <v>878</v>
      </c>
      <c r="B197" s="190">
        <v>19</v>
      </c>
      <c r="C197" s="194">
        <v>13</v>
      </c>
      <c r="D197" s="194">
        <v>19</v>
      </c>
      <c r="E197" s="194">
        <v>12</v>
      </c>
      <c r="F197" s="194">
        <v>15</v>
      </c>
      <c r="G197" s="194">
        <v>13</v>
      </c>
      <c r="H197" s="194">
        <v>15</v>
      </c>
      <c r="I197" s="194">
        <v>10</v>
      </c>
      <c r="J197" s="194">
        <v>10</v>
      </c>
      <c r="K197" s="194">
        <v>14</v>
      </c>
      <c r="L197" s="194">
        <v>12</v>
      </c>
      <c r="M197" s="194">
        <v>11</v>
      </c>
      <c r="N197" s="194">
        <v>10</v>
      </c>
      <c r="O197" s="194">
        <v>14</v>
      </c>
      <c r="P197" s="194">
        <v>13</v>
      </c>
      <c r="Q197" s="194">
        <v>9</v>
      </c>
      <c r="R197" s="194">
        <v>7</v>
      </c>
      <c r="S197" s="194">
        <v>13</v>
      </c>
      <c r="T197" s="194">
        <v>13</v>
      </c>
      <c r="U197" s="194">
        <v>15</v>
      </c>
      <c r="V197" s="194">
        <v>21</v>
      </c>
      <c r="W197" s="194">
        <v>22</v>
      </c>
      <c r="X197" s="194">
        <v>29</v>
      </c>
      <c r="Y197" s="194">
        <v>42</v>
      </c>
      <c r="Z197" s="194">
        <v>60</v>
      </c>
      <c r="AA197" s="194">
        <v>47</v>
      </c>
      <c r="AB197" s="194">
        <v>56</v>
      </c>
      <c r="AC197" s="194">
        <v>61</v>
      </c>
      <c r="AD197" s="194">
        <v>65</v>
      </c>
      <c r="AE197" s="194">
        <v>50</v>
      </c>
      <c r="AF197" s="194">
        <v>63</v>
      </c>
      <c r="AG197" s="194">
        <v>54</v>
      </c>
      <c r="AH197" s="194">
        <v>55</v>
      </c>
      <c r="AI197" s="194">
        <v>46</v>
      </c>
      <c r="AJ197" s="194">
        <v>54</v>
      </c>
      <c r="AK197" s="194">
        <v>55</v>
      </c>
      <c r="AL197" s="194">
        <v>44</v>
      </c>
      <c r="AM197" s="194">
        <v>41</v>
      </c>
      <c r="AN197" s="194">
        <v>45</v>
      </c>
      <c r="AO197" s="194">
        <v>43</v>
      </c>
      <c r="AP197" s="194">
        <v>32</v>
      </c>
      <c r="AQ197" s="194">
        <v>47</v>
      </c>
      <c r="AR197" s="194">
        <v>37</v>
      </c>
      <c r="AS197" s="194">
        <v>36</v>
      </c>
      <c r="AT197" s="194">
        <v>40</v>
      </c>
      <c r="AU197" s="194">
        <v>49</v>
      </c>
      <c r="AV197" s="194">
        <v>37</v>
      </c>
      <c r="AW197" s="194">
        <v>34</v>
      </c>
      <c r="AX197" s="194">
        <v>39</v>
      </c>
      <c r="AY197" s="194">
        <v>45</v>
      </c>
      <c r="AZ197" s="194">
        <v>43</v>
      </c>
      <c r="BA197" s="194">
        <v>39</v>
      </c>
      <c r="BB197" s="194">
        <v>30</v>
      </c>
      <c r="BC197" s="194">
        <v>32</v>
      </c>
      <c r="BD197" s="194">
        <v>32</v>
      </c>
      <c r="BE197" s="194">
        <v>25</v>
      </c>
      <c r="BF197" s="194">
        <v>40</v>
      </c>
      <c r="BG197" s="194">
        <v>22</v>
      </c>
      <c r="BH197" s="194">
        <v>26</v>
      </c>
      <c r="BI197" s="194">
        <v>37</v>
      </c>
      <c r="BJ197" s="194">
        <v>26</v>
      </c>
      <c r="BK197" s="194">
        <v>24</v>
      </c>
      <c r="BL197" s="194">
        <v>21</v>
      </c>
      <c r="BM197" s="194">
        <v>16</v>
      </c>
      <c r="BN197" s="194">
        <v>20</v>
      </c>
      <c r="BO197" s="194">
        <v>19</v>
      </c>
      <c r="BP197" s="194">
        <v>19</v>
      </c>
      <c r="BQ197" s="194">
        <v>24</v>
      </c>
      <c r="BR197" s="194">
        <v>21</v>
      </c>
      <c r="BS197" s="194">
        <v>19</v>
      </c>
      <c r="BT197" s="194">
        <v>29</v>
      </c>
      <c r="BU197" s="194">
        <v>23</v>
      </c>
      <c r="BV197" s="194">
        <v>33</v>
      </c>
      <c r="BW197" s="194">
        <v>22</v>
      </c>
      <c r="BX197" s="194">
        <v>34</v>
      </c>
      <c r="BY197" s="194">
        <v>17</v>
      </c>
      <c r="BZ197" s="194">
        <v>15</v>
      </c>
      <c r="CA197" s="194">
        <v>21</v>
      </c>
      <c r="CB197" s="194">
        <v>19</v>
      </c>
      <c r="CC197" s="194">
        <v>16</v>
      </c>
      <c r="CD197" s="194">
        <v>18</v>
      </c>
      <c r="CE197" s="194">
        <v>19</v>
      </c>
      <c r="CF197" s="194">
        <v>15</v>
      </c>
      <c r="CG197" s="194">
        <v>20</v>
      </c>
      <c r="CH197" s="194">
        <v>23</v>
      </c>
      <c r="CI197" s="194">
        <v>12</v>
      </c>
      <c r="CJ197" s="194">
        <v>13</v>
      </c>
      <c r="CK197" s="194">
        <v>14</v>
      </c>
      <c r="CL197" s="194">
        <v>14</v>
      </c>
      <c r="CM197" s="194">
        <v>6</v>
      </c>
      <c r="CN197" s="194">
        <v>13</v>
      </c>
      <c r="CO197" s="194">
        <v>11</v>
      </c>
      <c r="CP197" s="194">
        <v>10</v>
      </c>
      <c r="CQ197" s="194">
        <v>3</v>
      </c>
      <c r="CR197" s="194">
        <v>5</v>
      </c>
      <c r="CS197" s="194">
        <v>4</v>
      </c>
      <c r="CT197" s="194">
        <v>3</v>
      </c>
      <c r="CU197" s="194">
        <v>2</v>
      </c>
      <c r="CV197" s="194">
        <v>0</v>
      </c>
      <c r="CW197" s="194">
        <v>3</v>
      </c>
      <c r="CX197" s="194">
        <v>0</v>
      </c>
      <c r="CY197" s="194">
        <v>1</v>
      </c>
      <c r="CZ197" s="194">
        <v>0</v>
      </c>
      <c r="DA197" s="194">
        <v>0</v>
      </c>
      <c r="DB197" s="194">
        <v>0</v>
      </c>
    </row>
    <row r="198" spans="1:106" ht="21" customHeight="1">
      <c r="A198" s="183" t="s">
        <v>874</v>
      </c>
      <c r="B198" s="190">
        <v>22</v>
      </c>
      <c r="C198" s="194">
        <v>16</v>
      </c>
      <c r="D198" s="194">
        <v>22</v>
      </c>
      <c r="E198" s="194">
        <v>15</v>
      </c>
      <c r="F198" s="194">
        <v>27</v>
      </c>
      <c r="G198" s="194">
        <v>9</v>
      </c>
      <c r="H198" s="194">
        <v>21</v>
      </c>
      <c r="I198" s="194">
        <v>13</v>
      </c>
      <c r="J198" s="194">
        <v>19</v>
      </c>
      <c r="K198" s="194">
        <v>16</v>
      </c>
      <c r="L198" s="194">
        <v>23</v>
      </c>
      <c r="M198" s="194">
        <v>17</v>
      </c>
      <c r="N198" s="194">
        <v>17</v>
      </c>
      <c r="O198" s="194">
        <v>15</v>
      </c>
      <c r="P198" s="194">
        <v>11</v>
      </c>
      <c r="Q198" s="194">
        <v>13</v>
      </c>
      <c r="R198" s="194">
        <v>12</v>
      </c>
      <c r="S198" s="194">
        <v>13</v>
      </c>
      <c r="T198" s="194">
        <v>15</v>
      </c>
      <c r="U198" s="194">
        <v>16</v>
      </c>
      <c r="V198" s="194">
        <v>25</v>
      </c>
      <c r="W198" s="194">
        <v>36</v>
      </c>
      <c r="X198" s="194">
        <v>38</v>
      </c>
      <c r="Y198" s="194">
        <v>63</v>
      </c>
      <c r="Z198" s="194">
        <v>58</v>
      </c>
      <c r="AA198" s="194">
        <v>51</v>
      </c>
      <c r="AB198" s="194">
        <v>77</v>
      </c>
      <c r="AC198" s="194">
        <v>78</v>
      </c>
      <c r="AD198" s="194">
        <v>77</v>
      </c>
      <c r="AE198" s="194">
        <v>53</v>
      </c>
      <c r="AF198" s="194">
        <v>61</v>
      </c>
      <c r="AG198" s="194">
        <v>53</v>
      </c>
      <c r="AH198" s="194">
        <v>52</v>
      </c>
      <c r="AI198" s="194">
        <v>68</v>
      </c>
      <c r="AJ198" s="194">
        <v>47</v>
      </c>
      <c r="AK198" s="194">
        <v>56</v>
      </c>
      <c r="AL198" s="194">
        <v>54</v>
      </c>
      <c r="AM198" s="194">
        <v>55</v>
      </c>
      <c r="AN198" s="194">
        <v>55</v>
      </c>
      <c r="AO198" s="194">
        <v>51</v>
      </c>
      <c r="AP198" s="194">
        <v>49</v>
      </c>
      <c r="AQ198" s="194">
        <v>43</v>
      </c>
      <c r="AR198" s="194">
        <v>58</v>
      </c>
      <c r="AS198" s="194">
        <v>40</v>
      </c>
      <c r="AT198" s="194">
        <v>55</v>
      </c>
      <c r="AU198" s="194">
        <v>56</v>
      </c>
      <c r="AV198" s="194">
        <v>52</v>
      </c>
      <c r="AW198" s="194">
        <v>56</v>
      </c>
      <c r="AX198" s="194">
        <v>59</v>
      </c>
      <c r="AY198" s="194">
        <v>43</v>
      </c>
      <c r="AZ198" s="194">
        <v>62</v>
      </c>
      <c r="BA198" s="194">
        <v>46</v>
      </c>
      <c r="BB198" s="194">
        <v>51</v>
      </c>
      <c r="BC198" s="194">
        <v>41</v>
      </c>
      <c r="BD198" s="194">
        <v>44</v>
      </c>
      <c r="BE198" s="194">
        <v>38</v>
      </c>
      <c r="BF198" s="194">
        <v>28</v>
      </c>
      <c r="BG198" s="194">
        <v>48</v>
      </c>
      <c r="BH198" s="194">
        <v>38</v>
      </c>
      <c r="BI198" s="194">
        <v>19</v>
      </c>
      <c r="BJ198" s="194">
        <v>24</v>
      </c>
      <c r="BK198" s="194">
        <v>21</v>
      </c>
      <c r="BL198" s="194">
        <v>32</v>
      </c>
      <c r="BM198" s="194">
        <v>26</v>
      </c>
      <c r="BN198" s="194">
        <v>26</v>
      </c>
      <c r="BO198" s="194">
        <v>18</v>
      </c>
      <c r="BP198" s="194">
        <v>21</v>
      </c>
      <c r="BQ198" s="194">
        <v>22</v>
      </c>
      <c r="BR198" s="194">
        <v>28</v>
      </c>
      <c r="BS198" s="194">
        <v>41</v>
      </c>
      <c r="BT198" s="194">
        <v>31</v>
      </c>
      <c r="BU198" s="194">
        <v>22</v>
      </c>
      <c r="BV198" s="194">
        <v>37</v>
      </c>
      <c r="BW198" s="194">
        <v>32</v>
      </c>
      <c r="BX198" s="194">
        <v>43</v>
      </c>
      <c r="BY198" s="194">
        <v>29</v>
      </c>
      <c r="BZ198" s="194">
        <v>21</v>
      </c>
      <c r="CA198" s="194">
        <v>24</v>
      </c>
      <c r="CB198" s="194">
        <v>37</v>
      </c>
      <c r="CC198" s="194">
        <v>31</v>
      </c>
      <c r="CD198" s="194">
        <v>26</v>
      </c>
      <c r="CE198" s="194">
        <v>28</v>
      </c>
      <c r="CF198" s="194">
        <v>22</v>
      </c>
      <c r="CG198" s="194">
        <v>15</v>
      </c>
      <c r="CH198" s="194">
        <v>24</v>
      </c>
      <c r="CI198" s="194">
        <v>21</v>
      </c>
      <c r="CJ198" s="194">
        <v>20</v>
      </c>
      <c r="CK198" s="194">
        <v>20</v>
      </c>
      <c r="CL198" s="194">
        <v>23</v>
      </c>
      <c r="CM198" s="194">
        <v>14</v>
      </c>
      <c r="CN198" s="194">
        <v>17</v>
      </c>
      <c r="CO198" s="194">
        <v>10</v>
      </c>
      <c r="CP198" s="194">
        <v>9</v>
      </c>
      <c r="CQ198" s="194">
        <v>10</v>
      </c>
      <c r="CR198" s="194">
        <v>6</v>
      </c>
      <c r="CS198" s="194">
        <v>7</v>
      </c>
      <c r="CT198" s="194">
        <v>3</v>
      </c>
      <c r="CU198" s="194">
        <v>2</v>
      </c>
      <c r="CV198" s="194">
        <v>3</v>
      </c>
      <c r="CW198" s="194">
        <v>1</v>
      </c>
      <c r="CX198" s="194">
        <v>1</v>
      </c>
      <c r="CY198" s="194">
        <v>1</v>
      </c>
      <c r="CZ198" s="194">
        <v>0</v>
      </c>
      <c r="DA198" s="194">
        <v>0</v>
      </c>
      <c r="DB198" s="194">
        <v>0</v>
      </c>
    </row>
    <row r="199" spans="1:106" ht="21" customHeight="1">
      <c r="A199" s="184" t="s">
        <v>872</v>
      </c>
      <c r="B199" s="191">
        <v>10</v>
      </c>
      <c r="C199" s="195">
        <v>14</v>
      </c>
      <c r="D199" s="195">
        <v>18</v>
      </c>
      <c r="E199" s="195">
        <v>11</v>
      </c>
      <c r="F199" s="195">
        <v>17</v>
      </c>
      <c r="G199" s="195">
        <v>26</v>
      </c>
      <c r="H199" s="195">
        <v>26</v>
      </c>
      <c r="I199" s="195">
        <v>16</v>
      </c>
      <c r="J199" s="195">
        <v>12</v>
      </c>
      <c r="K199" s="195">
        <v>20</v>
      </c>
      <c r="L199" s="195">
        <v>17</v>
      </c>
      <c r="M199" s="195">
        <v>11</v>
      </c>
      <c r="N199" s="195">
        <v>19</v>
      </c>
      <c r="O199" s="195">
        <v>14</v>
      </c>
      <c r="P199" s="195">
        <v>19</v>
      </c>
      <c r="Q199" s="195">
        <v>12</v>
      </c>
      <c r="R199" s="195">
        <v>8</v>
      </c>
      <c r="S199" s="195">
        <v>11</v>
      </c>
      <c r="T199" s="195">
        <v>15</v>
      </c>
      <c r="U199" s="195">
        <v>18</v>
      </c>
      <c r="V199" s="195">
        <v>24</v>
      </c>
      <c r="W199" s="195">
        <v>31</v>
      </c>
      <c r="X199" s="195">
        <v>27</v>
      </c>
      <c r="Y199" s="195">
        <v>33</v>
      </c>
      <c r="Z199" s="195">
        <v>46</v>
      </c>
      <c r="AA199" s="195">
        <v>50</v>
      </c>
      <c r="AB199" s="195">
        <v>50</v>
      </c>
      <c r="AC199" s="195">
        <v>52</v>
      </c>
      <c r="AD199" s="195">
        <v>49</v>
      </c>
      <c r="AE199" s="195">
        <v>50</v>
      </c>
      <c r="AF199" s="195">
        <v>51</v>
      </c>
      <c r="AG199" s="195">
        <v>55</v>
      </c>
      <c r="AH199" s="195">
        <v>40</v>
      </c>
      <c r="AI199" s="195">
        <v>56</v>
      </c>
      <c r="AJ199" s="195">
        <v>34</v>
      </c>
      <c r="AK199" s="195">
        <v>34</v>
      </c>
      <c r="AL199" s="195">
        <v>40</v>
      </c>
      <c r="AM199" s="195">
        <v>41</v>
      </c>
      <c r="AN199" s="195">
        <v>43</v>
      </c>
      <c r="AO199" s="195">
        <v>51</v>
      </c>
      <c r="AP199" s="195">
        <v>31</v>
      </c>
      <c r="AQ199" s="195">
        <v>42</v>
      </c>
      <c r="AR199" s="195">
        <v>48</v>
      </c>
      <c r="AS199" s="195">
        <v>44</v>
      </c>
      <c r="AT199" s="195">
        <v>37</v>
      </c>
      <c r="AU199" s="195">
        <v>36</v>
      </c>
      <c r="AV199" s="195">
        <v>52</v>
      </c>
      <c r="AW199" s="195">
        <v>41</v>
      </c>
      <c r="AX199" s="195">
        <v>49</v>
      </c>
      <c r="AY199" s="195">
        <v>52</v>
      </c>
      <c r="AZ199" s="195">
        <v>53</v>
      </c>
      <c r="BA199" s="195">
        <v>43</v>
      </c>
      <c r="BB199" s="195">
        <v>36</v>
      </c>
      <c r="BC199" s="195">
        <v>36</v>
      </c>
      <c r="BD199" s="195">
        <v>45</v>
      </c>
      <c r="BE199" s="195">
        <v>27</v>
      </c>
      <c r="BF199" s="195">
        <v>44</v>
      </c>
      <c r="BG199" s="195">
        <v>26</v>
      </c>
      <c r="BH199" s="195">
        <v>30</v>
      </c>
      <c r="BI199" s="195">
        <v>52</v>
      </c>
      <c r="BJ199" s="195">
        <v>24</v>
      </c>
      <c r="BK199" s="195">
        <v>33</v>
      </c>
      <c r="BL199" s="195">
        <v>20</v>
      </c>
      <c r="BM199" s="195">
        <v>27</v>
      </c>
      <c r="BN199" s="195">
        <v>25</v>
      </c>
      <c r="BO199" s="195">
        <v>30</v>
      </c>
      <c r="BP199" s="195">
        <v>25</v>
      </c>
      <c r="BQ199" s="195">
        <v>15</v>
      </c>
      <c r="BR199" s="195">
        <v>26</v>
      </c>
      <c r="BS199" s="195">
        <v>21</v>
      </c>
      <c r="BT199" s="195">
        <v>31</v>
      </c>
      <c r="BU199" s="195">
        <v>28</v>
      </c>
      <c r="BV199" s="195">
        <v>35</v>
      </c>
      <c r="BW199" s="195">
        <v>27</v>
      </c>
      <c r="BX199" s="195">
        <v>33</v>
      </c>
      <c r="BY199" s="195">
        <v>23</v>
      </c>
      <c r="BZ199" s="195">
        <v>19</v>
      </c>
      <c r="CA199" s="195">
        <v>21</v>
      </c>
      <c r="CB199" s="195">
        <v>19</v>
      </c>
      <c r="CC199" s="195">
        <v>32</v>
      </c>
      <c r="CD199" s="195">
        <v>31</v>
      </c>
      <c r="CE199" s="195">
        <v>20</v>
      </c>
      <c r="CF199" s="195">
        <v>29</v>
      </c>
      <c r="CG199" s="195">
        <v>21</v>
      </c>
      <c r="CH199" s="195">
        <v>25</v>
      </c>
      <c r="CI199" s="195">
        <v>16</v>
      </c>
      <c r="CJ199" s="195">
        <v>26</v>
      </c>
      <c r="CK199" s="195">
        <v>21</v>
      </c>
      <c r="CL199" s="195">
        <v>15</v>
      </c>
      <c r="CM199" s="195">
        <v>7</v>
      </c>
      <c r="CN199" s="195">
        <v>18</v>
      </c>
      <c r="CO199" s="195">
        <v>8</v>
      </c>
      <c r="CP199" s="195">
        <v>5</v>
      </c>
      <c r="CQ199" s="195">
        <v>13</v>
      </c>
      <c r="CR199" s="195">
        <v>5</v>
      </c>
      <c r="CS199" s="195">
        <v>1</v>
      </c>
      <c r="CT199" s="195">
        <v>2</v>
      </c>
      <c r="CU199" s="195">
        <v>2</v>
      </c>
      <c r="CV199" s="195">
        <v>3</v>
      </c>
      <c r="CW199" s="195">
        <v>4</v>
      </c>
      <c r="CX199" s="195">
        <v>0</v>
      </c>
      <c r="CY199" s="195">
        <v>0</v>
      </c>
      <c r="CZ199" s="195">
        <v>0</v>
      </c>
      <c r="DA199" s="195">
        <v>2</v>
      </c>
      <c r="DB199" s="195">
        <v>0</v>
      </c>
    </row>
    <row r="200" spans="1:106" ht="21" customHeight="1">
      <c r="A200" s="183" t="s">
        <v>867</v>
      </c>
      <c r="B200" s="190">
        <v>34</v>
      </c>
      <c r="C200" s="194">
        <v>21</v>
      </c>
      <c r="D200" s="194">
        <v>32</v>
      </c>
      <c r="E200" s="194">
        <v>33</v>
      </c>
      <c r="F200" s="194">
        <v>17</v>
      </c>
      <c r="G200" s="194">
        <v>21</v>
      </c>
      <c r="H200" s="194">
        <v>24</v>
      </c>
      <c r="I200" s="194">
        <v>21</v>
      </c>
      <c r="J200" s="194">
        <v>21</v>
      </c>
      <c r="K200" s="194">
        <v>23</v>
      </c>
      <c r="L200" s="194">
        <v>17</v>
      </c>
      <c r="M200" s="194">
        <v>16</v>
      </c>
      <c r="N200" s="194">
        <v>17</v>
      </c>
      <c r="O200" s="194">
        <v>9</v>
      </c>
      <c r="P200" s="194">
        <v>14</v>
      </c>
      <c r="Q200" s="194">
        <v>9</v>
      </c>
      <c r="R200" s="194">
        <v>13</v>
      </c>
      <c r="S200" s="194">
        <v>14</v>
      </c>
      <c r="T200" s="194">
        <v>9</v>
      </c>
      <c r="U200" s="194">
        <v>15</v>
      </c>
      <c r="V200" s="194">
        <v>27</v>
      </c>
      <c r="W200" s="194">
        <v>26</v>
      </c>
      <c r="X200" s="194">
        <v>33</v>
      </c>
      <c r="Y200" s="194">
        <v>56</v>
      </c>
      <c r="Z200" s="194">
        <v>68</v>
      </c>
      <c r="AA200" s="194">
        <v>70</v>
      </c>
      <c r="AB200" s="194">
        <v>62</v>
      </c>
      <c r="AC200" s="194">
        <v>61</v>
      </c>
      <c r="AD200" s="194">
        <v>70</v>
      </c>
      <c r="AE200" s="194">
        <v>67</v>
      </c>
      <c r="AF200" s="194">
        <v>73</v>
      </c>
      <c r="AG200" s="194">
        <v>80</v>
      </c>
      <c r="AH200" s="194">
        <v>65</v>
      </c>
      <c r="AI200" s="194">
        <v>75</v>
      </c>
      <c r="AJ200" s="194">
        <v>69</v>
      </c>
      <c r="AK200" s="194">
        <v>68</v>
      </c>
      <c r="AL200" s="194">
        <v>68</v>
      </c>
      <c r="AM200" s="194">
        <v>66</v>
      </c>
      <c r="AN200" s="194">
        <v>69</v>
      </c>
      <c r="AO200" s="194">
        <v>58</v>
      </c>
      <c r="AP200" s="194">
        <v>62</v>
      </c>
      <c r="AQ200" s="194">
        <v>64</v>
      </c>
      <c r="AR200" s="194">
        <v>72</v>
      </c>
      <c r="AS200" s="194">
        <v>35</v>
      </c>
      <c r="AT200" s="194">
        <v>48</v>
      </c>
      <c r="AU200" s="194">
        <v>62</v>
      </c>
      <c r="AV200" s="194">
        <v>47</v>
      </c>
      <c r="AW200" s="194">
        <v>63</v>
      </c>
      <c r="AX200" s="194">
        <v>63</v>
      </c>
      <c r="AY200" s="194">
        <v>61</v>
      </c>
      <c r="AZ200" s="194">
        <v>49</v>
      </c>
      <c r="BA200" s="194">
        <v>47</v>
      </c>
      <c r="BB200" s="194">
        <v>52</v>
      </c>
      <c r="BC200" s="194">
        <v>44</v>
      </c>
      <c r="BD200" s="194">
        <v>41</v>
      </c>
      <c r="BE200" s="194">
        <v>31</v>
      </c>
      <c r="BF200" s="194">
        <v>48</v>
      </c>
      <c r="BG200" s="194">
        <v>45</v>
      </c>
      <c r="BH200" s="194">
        <v>44</v>
      </c>
      <c r="BI200" s="194">
        <v>37</v>
      </c>
      <c r="BJ200" s="194">
        <v>34</v>
      </c>
      <c r="BK200" s="194">
        <v>36</v>
      </c>
      <c r="BL200" s="194">
        <v>31</v>
      </c>
      <c r="BM200" s="194">
        <v>28</v>
      </c>
      <c r="BN200" s="194">
        <v>30</v>
      </c>
      <c r="BO200" s="194">
        <v>27</v>
      </c>
      <c r="BP200" s="194">
        <v>35</v>
      </c>
      <c r="BQ200" s="194">
        <v>21</v>
      </c>
      <c r="BR200" s="194">
        <v>32</v>
      </c>
      <c r="BS200" s="194">
        <v>29</v>
      </c>
      <c r="BT200" s="194">
        <v>25</v>
      </c>
      <c r="BU200" s="194">
        <v>26</v>
      </c>
      <c r="BV200" s="194">
        <v>37</v>
      </c>
      <c r="BW200" s="194">
        <v>34</v>
      </c>
      <c r="BX200" s="194">
        <v>25</v>
      </c>
      <c r="BY200" s="194">
        <v>13</v>
      </c>
      <c r="BZ200" s="194">
        <v>18</v>
      </c>
      <c r="CA200" s="194">
        <v>13</v>
      </c>
      <c r="CB200" s="194">
        <v>22</v>
      </c>
      <c r="CC200" s="194">
        <v>23</v>
      </c>
      <c r="CD200" s="194">
        <v>15</v>
      </c>
      <c r="CE200" s="194">
        <v>11</v>
      </c>
      <c r="CF200" s="194">
        <v>22</v>
      </c>
      <c r="CG200" s="194">
        <v>19</v>
      </c>
      <c r="CH200" s="194">
        <v>25</v>
      </c>
      <c r="CI200" s="194">
        <v>22</v>
      </c>
      <c r="CJ200" s="194">
        <v>15</v>
      </c>
      <c r="CK200" s="194">
        <v>18</v>
      </c>
      <c r="CL200" s="194">
        <v>20</v>
      </c>
      <c r="CM200" s="194">
        <v>8</v>
      </c>
      <c r="CN200" s="194">
        <v>12</v>
      </c>
      <c r="CO200" s="194">
        <v>13</v>
      </c>
      <c r="CP200" s="194">
        <v>13</v>
      </c>
      <c r="CQ200" s="194">
        <v>7</v>
      </c>
      <c r="CR200" s="194">
        <v>7</v>
      </c>
      <c r="CS200" s="194">
        <v>5</v>
      </c>
      <c r="CT200" s="194">
        <v>6</v>
      </c>
      <c r="CU200" s="194">
        <v>3</v>
      </c>
      <c r="CV200" s="194">
        <v>1</v>
      </c>
      <c r="CW200" s="194">
        <v>0</v>
      </c>
      <c r="CX200" s="194">
        <v>3</v>
      </c>
      <c r="CY200" s="194">
        <v>0</v>
      </c>
      <c r="CZ200" s="194">
        <v>0</v>
      </c>
      <c r="DA200" s="194">
        <v>0</v>
      </c>
      <c r="DB200" s="194">
        <v>0</v>
      </c>
    </row>
    <row r="201" spans="1:106" ht="21" customHeight="1">
      <c r="A201" s="187" t="s">
        <v>297</v>
      </c>
      <c r="B201" s="190">
        <v>12</v>
      </c>
      <c r="C201" s="194">
        <v>10</v>
      </c>
      <c r="D201" s="194">
        <v>9</v>
      </c>
      <c r="E201" s="194">
        <v>9</v>
      </c>
      <c r="F201" s="194">
        <v>12</v>
      </c>
      <c r="G201" s="194">
        <v>8</v>
      </c>
      <c r="H201" s="194">
        <v>11</v>
      </c>
      <c r="I201" s="194">
        <v>12</v>
      </c>
      <c r="J201" s="194">
        <v>12</v>
      </c>
      <c r="K201" s="194">
        <v>9</v>
      </c>
      <c r="L201" s="194">
        <v>7</v>
      </c>
      <c r="M201" s="194">
        <v>12</v>
      </c>
      <c r="N201" s="194">
        <v>7</v>
      </c>
      <c r="O201" s="194">
        <v>13</v>
      </c>
      <c r="P201" s="194">
        <v>10</v>
      </c>
      <c r="Q201" s="194">
        <v>15</v>
      </c>
      <c r="R201" s="194">
        <v>9</v>
      </c>
      <c r="S201" s="194">
        <v>18</v>
      </c>
      <c r="T201" s="194">
        <v>18</v>
      </c>
      <c r="U201" s="194">
        <v>24</v>
      </c>
      <c r="V201" s="194">
        <v>22</v>
      </c>
      <c r="W201" s="194">
        <v>23</v>
      </c>
      <c r="X201" s="194">
        <v>29</v>
      </c>
      <c r="Y201" s="194">
        <v>39</v>
      </c>
      <c r="Z201" s="194">
        <v>44</v>
      </c>
      <c r="AA201" s="194">
        <v>26</v>
      </c>
      <c r="AB201" s="194">
        <v>43</v>
      </c>
      <c r="AC201" s="194">
        <v>49</v>
      </c>
      <c r="AD201" s="194">
        <v>49</v>
      </c>
      <c r="AE201" s="194">
        <v>43</v>
      </c>
      <c r="AF201" s="194">
        <v>42</v>
      </c>
      <c r="AG201" s="194">
        <v>38</v>
      </c>
      <c r="AH201" s="194">
        <v>33</v>
      </c>
      <c r="AI201" s="194">
        <v>34</v>
      </c>
      <c r="AJ201" s="194">
        <v>39</v>
      </c>
      <c r="AK201" s="194">
        <v>28</v>
      </c>
      <c r="AL201" s="194">
        <v>37</v>
      </c>
      <c r="AM201" s="194">
        <v>33</v>
      </c>
      <c r="AN201" s="194">
        <v>25</v>
      </c>
      <c r="AO201" s="194">
        <v>30</v>
      </c>
      <c r="AP201" s="194">
        <v>32</v>
      </c>
      <c r="AQ201" s="194">
        <v>19</v>
      </c>
      <c r="AR201" s="194">
        <v>23</v>
      </c>
      <c r="AS201" s="194">
        <v>34</v>
      </c>
      <c r="AT201" s="194">
        <v>32</v>
      </c>
      <c r="AU201" s="194">
        <v>45</v>
      </c>
      <c r="AV201" s="194">
        <v>32</v>
      </c>
      <c r="AW201" s="194">
        <v>37</v>
      </c>
      <c r="AX201" s="194">
        <v>43</v>
      </c>
      <c r="AY201" s="194">
        <v>40</v>
      </c>
      <c r="AZ201" s="194">
        <v>46</v>
      </c>
      <c r="BA201" s="194">
        <v>28</v>
      </c>
      <c r="BB201" s="194">
        <v>28</v>
      </c>
      <c r="BC201" s="194">
        <v>32</v>
      </c>
      <c r="BD201" s="194">
        <v>34</v>
      </c>
      <c r="BE201" s="194">
        <v>29</v>
      </c>
      <c r="BF201" s="194">
        <v>36</v>
      </c>
      <c r="BG201" s="194">
        <v>38</v>
      </c>
      <c r="BH201" s="194">
        <v>33</v>
      </c>
      <c r="BI201" s="194">
        <v>24</v>
      </c>
      <c r="BJ201" s="194">
        <v>30</v>
      </c>
      <c r="BK201" s="194">
        <v>28</v>
      </c>
      <c r="BL201" s="194">
        <v>21</v>
      </c>
      <c r="BM201" s="194">
        <v>35</v>
      </c>
      <c r="BN201" s="194">
        <v>20</v>
      </c>
      <c r="BO201" s="194">
        <v>20</v>
      </c>
      <c r="BP201" s="194">
        <v>30</v>
      </c>
      <c r="BQ201" s="194">
        <v>20</v>
      </c>
      <c r="BR201" s="194">
        <v>25</v>
      </c>
      <c r="BS201" s="194">
        <v>32</v>
      </c>
      <c r="BT201" s="194">
        <v>28</v>
      </c>
      <c r="BU201" s="194">
        <v>25</v>
      </c>
      <c r="BV201" s="194">
        <v>30</v>
      </c>
      <c r="BW201" s="194">
        <v>31</v>
      </c>
      <c r="BX201" s="194">
        <v>18</v>
      </c>
      <c r="BY201" s="194">
        <v>17</v>
      </c>
      <c r="BZ201" s="194">
        <v>17</v>
      </c>
      <c r="CA201" s="194">
        <v>18</v>
      </c>
      <c r="CB201" s="194">
        <v>22</v>
      </c>
      <c r="CC201" s="194">
        <v>13</v>
      </c>
      <c r="CD201" s="194">
        <v>24</v>
      </c>
      <c r="CE201" s="194">
        <v>17</v>
      </c>
      <c r="CF201" s="194">
        <v>8</v>
      </c>
      <c r="CG201" s="194">
        <v>12</v>
      </c>
      <c r="CH201" s="194">
        <v>8</v>
      </c>
      <c r="CI201" s="194">
        <v>19</v>
      </c>
      <c r="CJ201" s="194">
        <v>24</v>
      </c>
      <c r="CK201" s="194">
        <v>14</v>
      </c>
      <c r="CL201" s="194">
        <v>8</v>
      </c>
      <c r="CM201" s="194">
        <v>14</v>
      </c>
      <c r="CN201" s="194">
        <v>6</v>
      </c>
      <c r="CO201" s="194">
        <v>12</v>
      </c>
      <c r="CP201" s="194">
        <v>9</v>
      </c>
      <c r="CQ201" s="194">
        <v>8</v>
      </c>
      <c r="CR201" s="194">
        <v>9</v>
      </c>
      <c r="CS201" s="194">
        <v>4</v>
      </c>
      <c r="CT201" s="194">
        <v>4</v>
      </c>
      <c r="CU201" s="194">
        <v>6</v>
      </c>
      <c r="CV201" s="194">
        <v>1</v>
      </c>
      <c r="CW201" s="194">
        <v>1</v>
      </c>
      <c r="CX201" s="194">
        <v>0</v>
      </c>
      <c r="CY201" s="194">
        <v>1</v>
      </c>
      <c r="CZ201" s="194">
        <v>0</v>
      </c>
      <c r="DA201" s="194">
        <v>0</v>
      </c>
      <c r="DB201" s="194">
        <v>0</v>
      </c>
    </row>
    <row r="202" spans="1:106" ht="21" customHeight="1">
      <c r="A202" s="187" t="s">
        <v>233</v>
      </c>
      <c r="B202" s="190">
        <v>7</v>
      </c>
      <c r="C202" s="194">
        <v>15</v>
      </c>
      <c r="D202" s="194">
        <v>7</v>
      </c>
      <c r="E202" s="194">
        <v>10</v>
      </c>
      <c r="F202" s="194">
        <v>7</v>
      </c>
      <c r="G202" s="194">
        <v>11</v>
      </c>
      <c r="H202" s="194">
        <v>7</v>
      </c>
      <c r="I202" s="194">
        <v>13</v>
      </c>
      <c r="J202" s="194">
        <v>7</v>
      </c>
      <c r="K202" s="194">
        <v>5</v>
      </c>
      <c r="L202" s="194">
        <v>7</v>
      </c>
      <c r="M202" s="194">
        <v>10</v>
      </c>
      <c r="N202" s="194">
        <v>9</v>
      </c>
      <c r="O202" s="194">
        <v>7</v>
      </c>
      <c r="P202" s="194">
        <v>5</v>
      </c>
      <c r="Q202" s="194">
        <v>6</v>
      </c>
      <c r="R202" s="194">
        <v>8</v>
      </c>
      <c r="S202" s="194">
        <v>5</v>
      </c>
      <c r="T202" s="194">
        <v>1</v>
      </c>
      <c r="U202" s="194">
        <v>8</v>
      </c>
      <c r="V202" s="194">
        <v>8</v>
      </c>
      <c r="W202" s="194">
        <v>18</v>
      </c>
      <c r="X202" s="194">
        <v>19</v>
      </c>
      <c r="Y202" s="194">
        <v>31</v>
      </c>
      <c r="Z202" s="194">
        <v>24</v>
      </c>
      <c r="AA202" s="194">
        <v>38</v>
      </c>
      <c r="AB202" s="194">
        <v>41</v>
      </c>
      <c r="AC202" s="194">
        <v>42</v>
      </c>
      <c r="AD202" s="194">
        <v>33</v>
      </c>
      <c r="AE202" s="194">
        <v>40</v>
      </c>
      <c r="AF202" s="194">
        <v>36</v>
      </c>
      <c r="AG202" s="194">
        <v>47</v>
      </c>
      <c r="AH202" s="194">
        <v>36</v>
      </c>
      <c r="AI202" s="194">
        <v>37</v>
      </c>
      <c r="AJ202" s="194">
        <v>30</v>
      </c>
      <c r="AK202" s="194">
        <v>30</v>
      </c>
      <c r="AL202" s="194">
        <v>31</v>
      </c>
      <c r="AM202" s="194">
        <v>29</v>
      </c>
      <c r="AN202" s="194">
        <v>33</v>
      </c>
      <c r="AO202" s="194">
        <v>23</v>
      </c>
      <c r="AP202" s="194">
        <v>35</v>
      </c>
      <c r="AQ202" s="194">
        <v>27</v>
      </c>
      <c r="AR202" s="194">
        <v>27</v>
      </c>
      <c r="AS202" s="194">
        <v>24</v>
      </c>
      <c r="AT202" s="194">
        <v>21</v>
      </c>
      <c r="AU202" s="194">
        <v>30</v>
      </c>
      <c r="AV202" s="194">
        <v>17</v>
      </c>
      <c r="AW202" s="194">
        <v>22</v>
      </c>
      <c r="AX202" s="194">
        <v>29</v>
      </c>
      <c r="AY202" s="194">
        <v>31</v>
      </c>
      <c r="AZ202" s="194">
        <v>19</v>
      </c>
      <c r="BA202" s="194">
        <v>26</v>
      </c>
      <c r="BB202" s="194">
        <v>12</v>
      </c>
      <c r="BC202" s="194">
        <v>21</v>
      </c>
      <c r="BD202" s="194">
        <v>21</v>
      </c>
      <c r="BE202" s="194">
        <v>16</v>
      </c>
      <c r="BF202" s="194">
        <v>17</v>
      </c>
      <c r="BG202" s="194">
        <v>16</v>
      </c>
      <c r="BH202" s="194">
        <v>23</v>
      </c>
      <c r="BI202" s="194">
        <v>16</v>
      </c>
      <c r="BJ202" s="194">
        <v>21</v>
      </c>
      <c r="BK202" s="194">
        <v>16</v>
      </c>
      <c r="BL202" s="194">
        <v>15</v>
      </c>
      <c r="BM202" s="194">
        <v>15</v>
      </c>
      <c r="BN202" s="194">
        <v>20</v>
      </c>
      <c r="BO202" s="194">
        <v>12</v>
      </c>
      <c r="BP202" s="194">
        <v>14</v>
      </c>
      <c r="BQ202" s="194">
        <v>14</v>
      </c>
      <c r="BR202" s="194">
        <v>14</v>
      </c>
      <c r="BS202" s="194">
        <v>15</v>
      </c>
      <c r="BT202" s="194">
        <v>17</v>
      </c>
      <c r="BU202" s="194">
        <v>13</v>
      </c>
      <c r="BV202" s="194">
        <v>18</v>
      </c>
      <c r="BW202" s="194">
        <v>20</v>
      </c>
      <c r="BX202" s="194">
        <v>19</v>
      </c>
      <c r="BY202" s="194">
        <v>12</v>
      </c>
      <c r="BZ202" s="194">
        <v>15</v>
      </c>
      <c r="CA202" s="194">
        <v>17</v>
      </c>
      <c r="CB202" s="194">
        <v>13</v>
      </c>
      <c r="CC202" s="194">
        <v>19</v>
      </c>
      <c r="CD202" s="194">
        <v>12</v>
      </c>
      <c r="CE202" s="194">
        <v>13</v>
      </c>
      <c r="CF202" s="194">
        <v>12</v>
      </c>
      <c r="CG202" s="194">
        <v>5</v>
      </c>
      <c r="CH202" s="194">
        <v>13</v>
      </c>
      <c r="CI202" s="194">
        <v>8</v>
      </c>
      <c r="CJ202" s="194">
        <v>10</v>
      </c>
      <c r="CK202" s="194">
        <v>5</v>
      </c>
      <c r="CL202" s="194">
        <v>6</v>
      </c>
      <c r="CM202" s="194">
        <v>3</v>
      </c>
      <c r="CN202" s="194">
        <v>7</v>
      </c>
      <c r="CO202" s="194">
        <v>6</v>
      </c>
      <c r="CP202" s="194">
        <v>3</v>
      </c>
      <c r="CQ202" s="194">
        <v>6</v>
      </c>
      <c r="CR202" s="194">
        <v>6</v>
      </c>
      <c r="CS202" s="194">
        <v>5</v>
      </c>
      <c r="CT202" s="194">
        <v>4</v>
      </c>
      <c r="CU202" s="194">
        <v>2</v>
      </c>
      <c r="CV202" s="194">
        <v>1</v>
      </c>
      <c r="CW202" s="194">
        <v>0</v>
      </c>
      <c r="CX202" s="194">
        <v>0</v>
      </c>
      <c r="CY202" s="194">
        <v>0</v>
      </c>
      <c r="CZ202" s="194">
        <v>0</v>
      </c>
      <c r="DA202" s="194">
        <v>0</v>
      </c>
      <c r="DB202" s="194">
        <v>0</v>
      </c>
    </row>
    <row r="203" spans="1:106" ht="21" customHeight="1">
      <c r="A203" s="183" t="s">
        <v>863</v>
      </c>
      <c r="B203" s="190">
        <v>21</v>
      </c>
      <c r="C203" s="194">
        <v>21</v>
      </c>
      <c r="D203" s="194">
        <v>15</v>
      </c>
      <c r="E203" s="194">
        <v>17</v>
      </c>
      <c r="F203" s="194">
        <v>10</v>
      </c>
      <c r="G203" s="194">
        <v>11</v>
      </c>
      <c r="H203" s="194">
        <v>10</v>
      </c>
      <c r="I203" s="194">
        <v>13</v>
      </c>
      <c r="J203" s="194">
        <v>8</v>
      </c>
      <c r="K203" s="194">
        <v>6</v>
      </c>
      <c r="L203" s="194">
        <v>13</v>
      </c>
      <c r="M203" s="194">
        <v>9</v>
      </c>
      <c r="N203" s="194">
        <v>8</v>
      </c>
      <c r="O203" s="194">
        <v>10</v>
      </c>
      <c r="P203" s="194">
        <v>8</v>
      </c>
      <c r="Q203" s="194">
        <v>14</v>
      </c>
      <c r="R203" s="194">
        <v>5</v>
      </c>
      <c r="S203" s="194">
        <v>9</v>
      </c>
      <c r="T203" s="194">
        <v>6</v>
      </c>
      <c r="U203" s="194">
        <v>10</v>
      </c>
      <c r="V203" s="194">
        <v>16</v>
      </c>
      <c r="W203" s="194">
        <v>30</v>
      </c>
      <c r="X203" s="194">
        <v>33</v>
      </c>
      <c r="Y203" s="194">
        <v>40</v>
      </c>
      <c r="Z203" s="194">
        <v>46</v>
      </c>
      <c r="AA203" s="194">
        <v>52</v>
      </c>
      <c r="AB203" s="194">
        <v>47</v>
      </c>
      <c r="AC203" s="194">
        <v>56</v>
      </c>
      <c r="AD203" s="194">
        <v>47</v>
      </c>
      <c r="AE203" s="194">
        <v>44</v>
      </c>
      <c r="AF203" s="194">
        <v>40</v>
      </c>
      <c r="AG203" s="194">
        <v>29</v>
      </c>
      <c r="AH203" s="194">
        <v>40</v>
      </c>
      <c r="AI203" s="194">
        <v>39</v>
      </c>
      <c r="AJ203" s="194">
        <v>40</v>
      </c>
      <c r="AK203" s="194">
        <v>36</v>
      </c>
      <c r="AL203" s="194">
        <v>39</v>
      </c>
      <c r="AM203" s="194">
        <v>28</v>
      </c>
      <c r="AN203" s="194">
        <v>37</v>
      </c>
      <c r="AO203" s="194">
        <v>33</v>
      </c>
      <c r="AP203" s="194">
        <v>37</v>
      </c>
      <c r="AQ203" s="194">
        <v>33</v>
      </c>
      <c r="AR203" s="194">
        <v>42</v>
      </c>
      <c r="AS203" s="194">
        <v>30</v>
      </c>
      <c r="AT203" s="194">
        <v>31</v>
      </c>
      <c r="AU203" s="194">
        <v>45</v>
      </c>
      <c r="AV203" s="194">
        <v>35</v>
      </c>
      <c r="AW203" s="194">
        <v>38</v>
      </c>
      <c r="AX203" s="194">
        <v>38</v>
      </c>
      <c r="AY203" s="194">
        <v>32</v>
      </c>
      <c r="AZ203" s="194">
        <v>43</v>
      </c>
      <c r="BA203" s="194">
        <v>25</v>
      </c>
      <c r="BB203" s="194">
        <v>32</v>
      </c>
      <c r="BC203" s="194">
        <v>32</v>
      </c>
      <c r="BD203" s="194">
        <v>33</v>
      </c>
      <c r="BE203" s="194">
        <v>17</v>
      </c>
      <c r="BF203" s="194">
        <v>24</v>
      </c>
      <c r="BG203" s="194">
        <v>18</v>
      </c>
      <c r="BH203" s="194">
        <v>30</v>
      </c>
      <c r="BI203" s="194">
        <v>19</v>
      </c>
      <c r="BJ203" s="194">
        <v>21</v>
      </c>
      <c r="BK203" s="194">
        <v>18</v>
      </c>
      <c r="BL203" s="194">
        <v>25</v>
      </c>
      <c r="BM203" s="194">
        <v>27</v>
      </c>
      <c r="BN203" s="194">
        <v>18</v>
      </c>
      <c r="BO203" s="194">
        <v>8</v>
      </c>
      <c r="BP203" s="194">
        <v>16</v>
      </c>
      <c r="BQ203" s="194">
        <v>18</v>
      </c>
      <c r="BR203" s="194">
        <v>22</v>
      </c>
      <c r="BS203" s="194">
        <v>14</v>
      </c>
      <c r="BT203" s="194">
        <v>18</v>
      </c>
      <c r="BU203" s="194">
        <v>25</v>
      </c>
      <c r="BV203" s="194">
        <v>22</v>
      </c>
      <c r="BW203" s="194">
        <v>22</v>
      </c>
      <c r="BX203" s="194">
        <v>23</v>
      </c>
      <c r="BY203" s="194">
        <v>22</v>
      </c>
      <c r="BZ203" s="194">
        <v>11</v>
      </c>
      <c r="CA203" s="194">
        <v>12</v>
      </c>
      <c r="CB203" s="194">
        <v>23</v>
      </c>
      <c r="CC203" s="194">
        <v>21</v>
      </c>
      <c r="CD203" s="194">
        <v>19</v>
      </c>
      <c r="CE203" s="194">
        <v>10</v>
      </c>
      <c r="CF203" s="194">
        <v>10</v>
      </c>
      <c r="CG203" s="194">
        <v>9</v>
      </c>
      <c r="CH203" s="194">
        <v>21</v>
      </c>
      <c r="CI203" s="194">
        <v>18</v>
      </c>
      <c r="CJ203" s="194">
        <v>12</v>
      </c>
      <c r="CK203" s="194">
        <v>13</v>
      </c>
      <c r="CL203" s="194">
        <v>10</v>
      </c>
      <c r="CM203" s="194">
        <v>13</v>
      </c>
      <c r="CN203" s="194">
        <v>10</v>
      </c>
      <c r="CO203" s="194">
        <v>1</v>
      </c>
      <c r="CP203" s="194">
        <v>6</v>
      </c>
      <c r="CQ203" s="194">
        <v>6</v>
      </c>
      <c r="CR203" s="194">
        <v>6</v>
      </c>
      <c r="CS203" s="194">
        <v>1</v>
      </c>
      <c r="CT203" s="194">
        <v>2</v>
      </c>
      <c r="CU203" s="194">
        <v>2</v>
      </c>
      <c r="CV203" s="194">
        <v>4</v>
      </c>
      <c r="CW203" s="194">
        <v>0</v>
      </c>
      <c r="CX203" s="194">
        <v>0</v>
      </c>
      <c r="CY203" s="194">
        <v>0</v>
      </c>
      <c r="CZ203" s="194">
        <v>1</v>
      </c>
      <c r="DA203" s="194">
        <v>0</v>
      </c>
      <c r="DB203" s="194">
        <v>0</v>
      </c>
    </row>
    <row r="204" spans="1:106" ht="21" customHeight="1">
      <c r="A204" s="184" t="s">
        <v>859</v>
      </c>
      <c r="B204" s="191">
        <v>31</v>
      </c>
      <c r="C204" s="195">
        <v>28</v>
      </c>
      <c r="D204" s="195">
        <v>21</v>
      </c>
      <c r="E204" s="195">
        <v>20</v>
      </c>
      <c r="F204" s="195">
        <v>18</v>
      </c>
      <c r="G204" s="195">
        <v>22</v>
      </c>
      <c r="H204" s="195">
        <v>14</v>
      </c>
      <c r="I204" s="195">
        <v>18</v>
      </c>
      <c r="J204" s="195">
        <v>10</v>
      </c>
      <c r="K204" s="195">
        <v>14</v>
      </c>
      <c r="L204" s="195">
        <v>9</v>
      </c>
      <c r="M204" s="195">
        <v>14</v>
      </c>
      <c r="N204" s="195">
        <v>11</v>
      </c>
      <c r="O204" s="195">
        <v>7</v>
      </c>
      <c r="P204" s="195">
        <v>16</v>
      </c>
      <c r="Q204" s="195">
        <v>11</v>
      </c>
      <c r="R204" s="195">
        <v>7</v>
      </c>
      <c r="S204" s="195">
        <v>12</v>
      </c>
      <c r="T204" s="195">
        <v>5</v>
      </c>
      <c r="U204" s="195">
        <v>9</v>
      </c>
      <c r="V204" s="195">
        <v>22</v>
      </c>
      <c r="W204" s="195">
        <v>19</v>
      </c>
      <c r="X204" s="195">
        <v>19</v>
      </c>
      <c r="Y204" s="195">
        <v>23</v>
      </c>
      <c r="Z204" s="195">
        <v>27</v>
      </c>
      <c r="AA204" s="195">
        <v>35</v>
      </c>
      <c r="AB204" s="195">
        <v>32</v>
      </c>
      <c r="AC204" s="195">
        <v>41</v>
      </c>
      <c r="AD204" s="195">
        <v>48</v>
      </c>
      <c r="AE204" s="195">
        <v>45</v>
      </c>
      <c r="AF204" s="195">
        <v>40</v>
      </c>
      <c r="AG204" s="195">
        <v>48</v>
      </c>
      <c r="AH204" s="195">
        <v>46</v>
      </c>
      <c r="AI204" s="195">
        <v>44</v>
      </c>
      <c r="AJ204" s="195">
        <v>36</v>
      </c>
      <c r="AK204" s="195">
        <v>50</v>
      </c>
      <c r="AL204" s="195">
        <v>57</v>
      </c>
      <c r="AM204" s="195">
        <v>44</v>
      </c>
      <c r="AN204" s="195">
        <v>42</v>
      </c>
      <c r="AO204" s="195">
        <v>46</v>
      </c>
      <c r="AP204" s="195">
        <v>33</v>
      </c>
      <c r="AQ204" s="195">
        <v>38</v>
      </c>
      <c r="AR204" s="195">
        <v>48</v>
      </c>
      <c r="AS204" s="195">
        <v>40</v>
      </c>
      <c r="AT204" s="195">
        <v>44</v>
      </c>
      <c r="AU204" s="195">
        <v>36</v>
      </c>
      <c r="AV204" s="195">
        <v>45</v>
      </c>
      <c r="AW204" s="195">
        <v>43</v>
      </c>
      <c r="AX204" s="195">
        <v>33</v>
      </c>
      <c r="AY204" s="195">
        <v>40</v>
      </c>
      <c r="AZ204" s="195">
        <v>49</v>
      </c>
      <c r="BA204" s="195">
        <v>49</v>
      </c>
      <c r="BB204" s="195">
        <v>35</v>
      </c>
      <c r="BC204" s="195">
        <v>51</v>
      </c>
      <c r="BD204" s="195">
        <v>35</v>
      </c>
      <c r="BE204" s="195">
        <v>27</v>
      </c>
      <c r="BF204" s="195">
        <v>33</v>
      </c>
      <c r="BG204" s="195">
        <v>40</v>
      </c>
      <c r="BH204" s="195">
        <v>37</v>
      </c>
      <c r="BI204" s="195">
        <v>28</v>
      </c>
      <c r="BJ204" s="195">
        <v>24</v>
      </c>
      <c r="BK204" s="195">
        <v>25</v>
      </c>
      <c r="BL204" s="195">
        <v>27</v>
      </c>
      <c r="BM204" s="195">
        <v>22</v>
      </c>
      <c r="BN204" s="195">
        <v>14</v>
      </c>
      <c r="BO204" s="195">
        <v>18</v>
      </c>
      <c r="BP204" s="195">
        <v>15</v>
      </c>
      <c r="BQ204" s="195">
        <v>21</v>
      </c>
      <c r="BR204" s="195">
        <v>10</v>
      </c>
      <c r="BS204" s="195">
        <v>12</v>
      </c>
      <c r="BT204" s="195">
        <v>15</v>
      </c>
      <c r="BU204" s="195">
        <v>20</v>
      </c>
      <c r="BV204" s="195">
        <v>35</v>
      </c>
      <c r="BW204" s="195">
        <v>17</v>
      </c>
      <c r="BX204" s="195">
        <v>25</v>
      </c>
      <c r="BY204" s="195">
        <v>17</v>
      </c>
      <c r="BZ204" s="195">
        <v>12</v>
      </c>
      <c r="CA204" s="195">
        <v>15</v>
      </c>
      <c r="CB204" s="195">
        <v>17</v>
      </c>
      <c r="CC204" s="195">
        <v>29</v>
      </c>
      <c r="CD204" s="195">
        <v>22</v>
      </c>
      <c r="CE204" s="195">
        <v>16</v>
      </c>
      <c r="CF204" s="195">
        <v>14</v>
      </c>
      <c r="CG204" s="195">
        <v>16</v>
      </c>
      <c r="CH204" s="195">
        <v>9</v>
      </c>
      <c r="CI204" s="195">
        <v>10</v>
      </c>
      <c r="CJ204" s="195">
        <v>19</v>
      </c>
      <c r="CK204" s="195">
        <v>10</v>
      </c>
      <c r="CL204" s="195">
        <v>9</v>
      </c>
      <c r="CM204" s="195">
        <v>11</v>
      </c>
      <c r="CN204" s="195">
        <v>6</v>
      </c>
      <c r="CO204" s="195">
        <v>10</v>
      </c>
      <c r="CP204" s="195">
        <v>10</v>
      </c>
      <c r="CQ204" s="195">
        <v>9</v>
      </c>
      <c r="CR204" s="195">
        <v>3</v>
      </c>
      <c r="CS204" s="195">
        <v>3</v>
      </c>
      <c r="CT204" s="195">
        <v>4</v>
      </c>
      <c r="CU204" s="195">
        <v>2</v>
      </c>
      <c r="CV204" s="195">
        <v>4</v>
      </c>
      <c r="CW204" s="195">
        <v>0</v>
      </c>
      <c r="CX204" s="195">
        <v>0</v>
      </c>
      <c r="CY204" s="195">
        <v>1</v>
      </c>
      <c r="CZ204" s="195">
        <v>0</v>
      </c>
      <c r="DA204" s="195">
        <v>0</v>
      </c>
      <c r="DB204" s="195">
        <v>0</v>
      </c>
    </row>
    <row r="205" spans="1:106" ht="21" customHeight="1">
      <c r="A205" s="183" t="s">
        <v>439</v>
      </c>
      <c r="B205" s="190">
        <v>21</v>
      </c>
      <c r="C205" s="194">
        <v>20</v>
      </c>
      <c r="D205" s="194">
        <v>21</v>
      </c>
      <c r="E205" s="194">
        <v>20</v>
      </c>
      <c r="F205" s="194">
        <v>29</v>
      </c>
      <c r="G205" s="194">
        <v>21</v>
      </c>
      <c r="H205" s="194">
        <v>20</v>
      </c>
      <c r="I205" s="194">
        <v>28</v>
      </c>
      <c r="J205" s="194">
        <v>17</v>
      </c>
      <c r="K205" s="194">
        <v>17</v>
      </c>
      <c r="L205" s="194">
        <v>8</v>
      </c>
      <c r="M205" s="194">
        <v>17</v>
      </c>
      <c r="N205" s="194">
        <v>19</v>
      </c>
      <c r="O205" s="194">
        <v>16</v>
      </c>
      <c r="P205" s="194">
        <v>17</v>
      </c>
      <c r="Q205" s="194">
        <v>14</v>
      </c>
      <c r="R205" s="194">
        <v>16</v>
      </c>
      <c r="S205" s="194">
        <v>19</v>
      </c>
      <c r="T205" s="194">
        <v>19</v>
      </c>
      <c r="U205" s="194">
        <v>21</v>
      </c>
      <c r="V205" s="194">
        <v>19</v>
      </c>
      <c r="W205" s="194">
        <v>33</v>
      </c>
      <c r="X205" s="194">
        <v>33</v>
      </c>
      <c r="Y205" s="194">
        <v>60</v>
      </c>
      <c r="Z205" s="194">
        <v>51</v>
      </c>
      <c r="AA205" s="194">
        <v>53</v>
      </c>
      <c r="AB205" s="194">
        <v>50</v>
      </c>
      <c r="AC205" s="194">
        <v>55</v>
      </c>
      <c r="AD205" s="194">
        <v>40</v>
      </c>
      <c r="AE205" s="194">
        <v>43</v>
      </c>
      <c r="AF205" s="194">
        <v>46</v>
      </c>
      <c r="AG205" s="194">
        <v>48</v>
      </c>
      <c r="AH205" s="194">
        <v>45</v>
      </c>
      <c r="AI205" s="194">
        <v>44</v>
      </c>
      <c r="AJ205" s="194">
        <v>55</v>
      </c>
      <c r="AK205" s="194">
        <v>58</v>
      </c>
      <c r="AL205" s="194">
        <v>40</v>
      </c>
      <c r="AM205" s="194">
        <v>46</v>
      </c>
      <c r="AN205" s="194">
        <v>51</v>
      </c>
      <c r="AO205" s="194">
        <v>42</v>
      </c>
      <c r="AP205" s="194">
        <v>43</v>
      </c>
      <c r="AQ205" s="194">
        <v>43</v>
      </c>
      <c r="AR205" s="194">
        <v>44</v>
      </c>
      <c r="AS205" s="194">
        <v>33</v>
      </c>
      <c r="AT205" s="194">
        <v>28</v>
      </c>
      <c r="AU205" s="194">
        <v>36</v>
      </c>
      <c r="AV205" s="194">
        <v>42</v>
      </c>
      <c r="AW205" s="194">
        <v>46</v>
      </c>
      <c r="AX205" s="194">
        <v>47</v>
      </c>
      <c r="AY205" s="194">
        <v>43</v>
      </c>
      <c r="AZ205" s="194">
        <v>37</v>
      </c>
      <c r="BA205" s="194">
        <v>38</v>
      </c>
      <c r="BB205" s="194">
        <v>38</v>
      </c>
      <c r="BC205" s="194">
        <v>40</v>
      </c>
      <c r="BD205" s="194">
        <v>45</v>
      </c>
      <c r="BE205" s="194">
        <v>28</v>
      </c>
      <c r="BF205" s="194">
        <v>33</v>
      </c>
      <c r="BG205" s="194">
        <v>29</v>
      </c>
      <c r="BH205" s="194">
        <v>32</v>
      </c>
      <c r="BI205" s="194">
        <v>32</v>
      </c>
      <c r="BJ205" s="194">
        <v>35</v>
      </c>
      <c r="BK205" s="194">
        <v>26</v>
      </c>
      <c r="BL205" s="194">
        <v>37</v>
      </c>
      <c r="BM205" s="194">
        <v>23</v>
      </c>
      <c r="BN205" s="194">
        <v>19</v>
      </c>
      <c r="BO205" s="194">
        <v>24</v>
      </c>
      <c r="BP205" s="194">
        <v>27</v>
      </c>
      <c r="BQ205" s="194">
        <v>21</v>
      </c>
      <c r="BR205" s="194">
        <v>22</v>
      </c>
      <c r="BS205" s="194">
        <v>25</v>
      </c>
      <c r="BT205" s="194">
        <v>24</v>
      </c>
      <c r="BU205" s="194">
        <v>36</v>
      </c>
      <c r="BV205" s="194">
        <v>31</v>
      </c>
      <c r="BW205" s="194">
        <v>32</v>
      </c>
      <c r="BX205" s="194">
        <v>39</v>
      </c>
      <c r="BY205" s="194">
        <v>30</v>
      </c>
      <c r="BZ205" s="194">
        <v>17</v>
      </c>
      <c r="CA205" s="194">
        <v>16</v>
      </c>
      <c r="CB205" s="194">
        <v>30</v>
      </c>
      <c r="CC205" s="194">
        <v>19</v>
      </c>
      <c r="CD205" s="194">
        <v>22</v>
      </c>
      <c r="CE205" s="194">
        <v>26</v>
      </c>
      <c r="CF205" s="194">
        <v>14</v>
      </c>
      <c r="CG205" s="194">
        <v>14</v>
      </c>
      <c r="CH205" s="194">
        <v>20</v>
      </c>
      <c r="CI205" s="194">
        <v>21</v>
      </c>
      <c r="CJ205" s="194">
        <v>13</v>
      </c>
      <c r="CK205" s="194">
        <v>23</v>
      </c>
      <c r="CL205" s="194">
        <v>14</v>
      </c>
      <c r="CM205" s="194">
        <v>21</v>
      </c>
      <c r="CN205" s="194">
        <v>16</v>
      </c>
      <c r="CO205" s="194">
        <v>14</v>
      </c>
      <c r="CP205" s="194">
        <v>6</v>
      </c>
      <c r="CQ205" s="194">
        <v>3</v>
      </c>
      <c r="CR205" s="194">
        <v>7</v>
      </c>
      <c r="CS205" s="194">
        <v>10</v>
      </c>
      <c r="CT205" s="194">
        <v>6</v>
      </c>
      <c r="CU205" s="194">
        <v>3</v>
      </c>
      <c r="CV205" s="194">
        <v>1</v>
      </c>
      <c r="CW205" s="194">
        <v>1</v>
      </c>
      <c r="CX205" s="194">
        <v>2</v>
      </c>
      <c r="CY205" s="194">
        <v>0</v>
      </c>
      <c r="CZ205" s="194">
        <v>0</v>
      </c>
      <c r="DA205" s="194">
        <v>1</v>
      </c>
      <c r="DB205" s="194">
        <v>0</v>
      </c>
    </row>
    <row r="206" spans="1:106" ht="21" customHeight="1">
      <c r="A206" s="187" t="s">
        <v>845</v>
      </c>
      <c r="B206" s="190">
        <v>24</v>
      </c>
      <c r="C206" s="194">
        <v>16</v>
      </c>
      <c r="D206" s="194">
        <v>7</v>
      </c>
      <c r="E206" s="194">
        <v>12</v>
      </c>
      <c r="F206" s="194">
        <v>10</v>
      </c>
      <c r="G206" s="194">
        <v>14</v>
      </c>
      <c r="H206" s="194">
        <v>11</v>
      </c>
      <c r="I206" s="194">
        <v>7</v>
      </c>
      <c r="J206" s="194">
        <v>11</v>
      </c>
      <c r="K206" s="194">
        <v>12</v>
      </c>
      <c r="L206" s="194">
        <v>10</v>
      </c>
      <c r="M206" s="194">
        <v>7</v>
      </c>
      <c r="N206" s="194">
        <v>9</v>
      </c>
      <c r="O206" s="194">
        <v>6</v>
      </c>
      <c r="P206" s="194">
        <v>5</v>
      </c>
      <c r="Q206" s="194">
        <v>2</v>
      </c>
      <c r="R206" s="194">
        <v>4</v>
      </c>
      <c r="S206" s="194">
        <v>2</v>
      </c>
      <c r="T206" s="194">
        <v>6</v>
      </c>
      <c r="U206" s="194">
        <v>6</v>
      </c>
      <c r="V206" s="194">
        <v>10</v>
      </c>
      <c r="W206" s="194">
        <v>15</v>
      </c>
      <c r="X206" s="194">
        <v>12</v>
      </c>
      <c r="Y206" s="194">
        <v>18</v>
      </c>
      <c r="Z206" s="194">
        <v>20</v>
      </c>
      <c r="AA206" s="194">
        <v>20</v>
      </c>
      <c r="AB206" s="194">
        <v>24</v>
      </c>
      <c r="AC206" s="194">
        <v>26</v>
      </c>
      <c r="AD206" s="194">
        <v>24</v>
      </c>
      <c r="AE206" s="194">
        <v>24</v>
      </c>
      <c r="AF206" s="194">
        <v>32</v>
      </c>
      <c r="AG206" s="194">
        <v>34</v>
      </c>
      <c r="AH206" s="194">
        <v>24</v>
      </c>
      <c r="AI206" s="194">
        <v>33</v>
      </c>
      <c r="AJ206" s="194">
        <v>30</v>
      </c>
      <c r="AK206" s="194">
        <v>32</v>
      </c>
      <c r="AL206" s="194">
        <v>24</v>
      </c>
      <c r="AM206" s="194">
        <v>27</v>
      </c>
      <c r="AN206" s="194">
        <v>26</v>
      </c>
      <c r="AO206" s="194">
        <v>24</v>
      </c>
      <c r="AP206" s="194">
        <v>14</v>
      </c>
      <c r="AQ206" s="194">
        <v>20</v>
      </c>
      <c r="AR206" s="194">
        <v>23</v>
      </c>
      <c r="AS206" s="194">
        <v>22</v>
      </c>
      <c r="AT206" s="194">
        <v>23</v>
      </c>
      <c r="AU206" s="194">
        <v>25</v>
      </c>
      <c r="AV206" s="194">
        <v>10</v>
      </c>
      <c r="AW206" s="194">
        <v>20</v>
      </c>
      <c r="AX206" s="194">
        <v>15</v>
      </c>
      <c r="AY206" s="194">
        <v>15</v>
      </c>
      <c r="AZ206" s="194">
        <v>25</v>
      </c>
      <c r="BA206" s="194">
        <v>15</v>
      </c>
      <c r="BB206" s="194">
        <v>22</v>
      </c>
      <c r="BC206" s="194">
        <v>20</v>
      </c>
      <c r="BD206" s="194">
        <v>21</v>
      </c>
      <c r="BE206" s="194">
        <v>16</v>
      </c>
      <c r="BF206" s="194">
        <v>15</v>
      </c>
      <c r="BG206" s="194">
        <v>15</v>
      </c>
      <c r="BH206" s="194">
        <v>13</v>
      </c>
      <c r="BI206" s="194">
        <v>14</v>
      </c>
      <c r="BJ206" s="194">
        <v>15</v>
      </c>
      <c r="BK206" s="194">
        <v>13</v>
      </c>
      <c r="BL206" s="194">
        <v>10</v>
      </c>
      <c r="BM206" s="194">
        <v>16</v>
      </c>
      <c r="BN206" s="194">
        <v>11</v>
      </c>
      <c r="BO206" s="194">
        <v>12</v>
      </c>
      <c r="BP206" s="194">
        <v>9</v>
      </c>
      <c r="BQ206" s="194">
        <v>9</v>
      </c>
      <c r="BR206" s="194">
        <v>11</v>
      </c>
      <c r="BS206" s="194">
        <v>11</v>
      </c>
      <c r="BT206" s="194">
        <v>20</v>
      </c>
      <c r="BU206" s="194">
        <v>10</v>
      </c>
      <c r="BV206" s="194">
        <v>16</v>
      </c>
      <c r="BW206" s="194">
        <v>7</v>
      </c>
      <c r="BX206" s="194">
        <v>19</v>
      </c>
      <c r="BY206" s="194">
        <v>12</v>
      </c>
      <c r="BZ206" s="194">
        <v>10</v>
      </c>
      <c r="CA206" s="194">
        <v>7</v>
      </c>
      <c r="CB206" s="194">
        <v>16</v>
      </c>
      <c r="CC206" s="194">
        <v>10</v>
      </c>
      <c r="CD206" s="194">
        <v>9</v>
      </c>
      <c r="CE206" s="194">
        <v>3</v>
      </c>
      <c r="CF206" s="194">
        <v>15</v>
      </c>
      <c r="CG206" s="194">
        <v>9</v>
      </c>
      <c r="CH206" s="194">
        <v>15</v>
      </c>
      <c r="CI206" s="194">
        <v>12</v>
      </c>
      <c r="CJ206" s="194">
        <v>12</v>
      </c>
      <c r="CK206" s="194">
        <v>11</v>
      </c>
      <c r="CL206" s="194">
        <v>10</v>
      </c>
      <c r="CM206" s="194">
        <v>3</v>
      </c>
      <c r="CN206" s="194">
        <v>7</v>
      </c>
      <c r="CO206" s="194">
        <v>4</v>
      </c>
      <c r="CP206" s="194">
        <v>5</v>
      </c>
      <c r="CQ206" s="194">
        <v>4</v>
      </c>
      <c r="CR206" s="194">
        <v>6</v>
      </c>
      <c r="CS206" s="194">
        <v>5</v>
      </c>
      <c r="CT206" s="194">
        <v>3</v>
      </c>
      <c r="CU206" s="194">
        <v>1</v>
      </c>
      <c r="CV206" s="194">
        <v>1</v>
      </c>
      <c r="CW206" s="194">
        <v>0</v>
      </c>
      <c r="CX206" s="194">
        <v>0</v>
      </c>
      <c r="CY206" s="194">
        <v>0</v>
      </c>
      <c r="CZ206" s="194">
        <v>0</v>
      </c>
      <c r="DA206" s="194">
        <v>0</v>
      </c>
      <c r="DB206" s="194">
        <v>1</v>
      </c>
    </row>
    <row r="207" spans="1:106" ht="21" customHeight="1">
      <c r="A207" s="187" t="s">
        <v>840</v>
      </c>
      <c r="B207" s="190">
        <v>13</v>
      </c>
      <c r="C207" s="194">
        <v>20</v>
      </c>
      <c r="D207" s="194">
        <v>11</v>
      </c>
      <c r="E207" s="194">
        <v>16</v>
      </c>
      <c r="F207" s="194">
        <v>18</v>
      </c>
      <c r="G207" s="194">
        <v>20</v>
      </c>
      <c r="H207" s="194">
        <v>19</v>
      </c>
      <c r="I207" s="194">
        <v>21</v>
      </c>
      <c r="J207" s="194">
        <v>13</v>
      </c>
      <c r="K207" s="194">
        <v>18</v>
      </c>
      <c r="L207" s="194">
        <v>16</v>
      </c>
      <c r="M207" s="194">
        <v>15</v>
      </c>
      <c r="N207" s="194">
        <v>13</v>
      </c>
      <c r="O207" s="194">
        <v>11</v>
      </c>
      <c r="P207" s="194">
        <v>11</v>
      </c>
      <c r="Q207" s="194">
        <v>12</v>
      </c>
      <c r="R207" s="194">
        <v>10</v>
      </c>
      <c r="S207" s="194">
        <v>12</v>
      </c>
      <c r="T207" s="194">
        <v>8</v>
      </c>
      <c r="U207" s="194">
        <v>13</v>
      </c>
      <c r="V207" s="194">
        <v>12</v>
      </c>
      <c r="W207" s="194">
        <v>19</v>
      </c>
      <c r="X207" s="194">
        <v>22</v>
      </c>
      <c r="Y207" s="194">
        <v>49</v>
      </c>
      <c r="Z207" s="194">
        <v>37</v>
      </c>
      <c r="AA207" s="194">
        <v>58</v>
      </c>
      <c r="AB207" s="194">
        <v>41</v>
      </c>
      <c r="AC207" s="194">
        <v>57</v>
      </c>
      <c r="AD207" s="194">
        <v>58</v>
      </c>
      <c r="AE207" s="194">
        <v>55</v>
      </c>
      <c r="AF207" s="194">
        <v>62</v>
      </c>
      <c r="AG207" s="194">
        <v>56</v>
      </c>
      <c r="AH207" s="194">
        <v>40</v>
      </c>
      <c r="AI207" s="194">
        <v>44</v>
      </c>
      <c r="AJ207" s="194">
        <v>40</v>
      </c>
      <c r="AK207" s="194">
        <v>53</v>
      </c>
      <c r="AL207" s="194">
        <v>40</v>
      </c>
      <c r="AM207" s="194">
        <v>40</v>
      </c>
      <c r="AN207" s="194">
        <v>44</v>
      </c>
      <c r="AO207" s="194">
        <v>43</v>
      </c>
      <c r="AP207" s="194">
        <v>42</v>
      </c>
      <c r="AQ207" s="194">
        <v>52</v>
      </c>
      <c r="AR207" s="194">
        <v>43</v>
      </c>
      <c r="AS207" s="194">
        <v>66</v>
      </c>
      <c r="AT207" s="194">
        <v>51</v>
      </c>
      <c r="AU207" s="194">
        <v>41</v>
      </c>
      <c r="AV207" s="194">
        <v>38</v>
      </c>
      <c r="AW207" s="194">
        <v>49</v>
      </c>
      <c r="AX207" s="194">
        <v>44</v>
      </c>
      <c r="AY207" s="194">
        <v>53</v>
      </c>
      <c r="AZ207" s="194">
        <v>38</v>
      </c>
      <c r="BA207" s="194">
        <v>45</v>
      </c>
      <c r="BB207" s="194">
        <v>50</v>
      </c>
      <c r="BC207" s="194">
        <v>46</v>
      </c>
      <c r="BD207" s="194">
        <v>43</v>
      </c>
      <c r="BE207" s="194">
        <v>31</v>
      </c>
      <c r="BF207" s="194">
        <v>42</v>
      </c>
      <c r="BG207" s="194">
        <v>43</v>
      </c>
      <c r="BH207" s="194">
        <v>38</v>
      </c>
      <c r="BI207" s="194">
        <v>45</v>
      </c>
      <c r="BJ207" s="194">
        <v>28</v>
      </c>
      <c r="BK207" s="194">
        <v>22</v>
      </c>
      <c r="BL207" s="194">
        <v>32</v>
      </c>
      <c r="BM207" s="194">
        <v>27</v>
      </c>
      <c r="BN207" s="194">
        <v>22</v>
      </c>
      <c r="BO207" s="194">
        <v>22</v>
      </c>
      <c r="BP207" s="194">
        <v>26</v>
      </c>
      <c r="BQ207" s="194">
        <v>36</v>
      </c>
      <c r="BR207" s="194">
        <v>22</v>
      </c>
      <c r="BS207" s="194">
        <v>27</v>
      </c>
      <c r="BT207" s="194">
        <v>27</v>
      </c>
      <c r="BU207" s="194">
        <v>32</v>
      </c>
      <c r="BV207" s="194">
        <v>27</v>
      </c>
      <c r="BW207" s="194">
        <v>26</v>
      </c>
      <c r="BX207" s="194">
        <v>33</v>
      </c>
      <c r="BY207" s="194">
        <v>24</v>
      </c>
      <c r="BZ207" s="194">
        <v>18</v>
      </c>
      <c r="CA207" s="194">
        <v>25</v>
      </c>
      <c r="CB207" s="194">
        <v>20</v>
      </c>
      <c r="CC207" s="194">
        <v>14</v>
      </c>
      <c r="CD207" s="194">
        <v>22</v>
      </c>
      <c r="CE207" s="194">
        <v>25</v>
      </c>
      <c r="CF207" s="194">
        <v>22</v>
      </c>
      <c r="CG207" s="194">
        <v>21</v>
      </c>
      <c r="CH207" s="194">
        <v>25</v>
      </c>
      <c r="CI207" s="194">
        <v>21</v>
      </c>
      <c r="CJ207" s="194">
        <v>18</v>
      </c>
      <c r="CK207" s="194">
        <v>22</v>
      </c>
      <c r="CL207" s="194">
        <v>19</v>
      </c>
      <c r="CM207" s="194">
        <v>12</v>
      </c>
      <c r="CN207" s="194">
        <v>6</v>
      </c>
      <c r="CO207" s="194">
        <v>4</v>
      </c>
      <c r="CP207" s="194">
        <v>11</v>
      </c>
      <c r="CQ207" s="194">
        <v>9</v>
      </c>
      <c r="CR207" s="194">
        <v>10</v>
      </c>
      <c r="CS207" s="194">
        <v>7</v>
      </c>
      <c r="CT207" s="194">
        <v>5</v>
      </c>
      <c r="CU207" s="194">
        <v>6</v>
      </c>
      <c r="CV207" s="194">
        <v>1</v>
      </c>
      <c r="CW207" s="194">
        <v>4</v>
      </c>
      <c r="CX207" s="194">
        <v>0</v>
      </c>
      <c r="CY207" s="194">
        <v>2</v>
      </c>
      <c r="CZ207" s="194">
        <v>0</v>
      </c>
      <c r="DA207" s="194">
        <v>0</v>
      </c>
      <c r="DB207" s="194">
        <v>0</v>
      </c>
    </row>
    <row r="208" spans="1:106" ht="21" customHeight="1">
      <c r="A208" s="187" t="s">
        <v>51</v>
      </c>
      <c r="B208" s="190">
        <v>6</v>
      </c>
      <c r="C208" s="194">
        <v>2</v>
      </c>
      <c r="D208" s="194">
        <v>4</v>
      </c>
      <c r="E208" s="194">
        <v>3</v>
      </c>
      <c r="F208" s="194">
        <v>3</v>
      </c>
      <c r="G208" s="194">
        <v>9</v>
      </c>
      <c r="H208" s="194">
        <v>3</v>
      </c>
      <c r="I208" s="194">
        <v>5</v>
      </c>
      <c r="J208" s="194">
        <v>2</v>
      </c>
      <c r="K208" s="194">
        <v>5</v>
      </c>
      <c r="L208" s="194">
        <v>2</v>
      </c>
      <c r="M208" s="194">
        <v>1</v>
      </c>
      <c r="N208" s="194">
        <v>5</v>
      </c>
      <c r="O208" s="194">
        <v>5</v>
      </c>
      <c r="P208" s="194">
        <v>4</v>
      </c>
      <c r="Q208" s="194">
        <v>1</v>
      </c>
      <c r="R208" s="194">
        <v>3</v>
      </c>
      <c r="S208" s="194">
        <v>0</v>
      </c>
      <c r="T208" s="194">
        <v>20</v>
      </c>
      <c r="U208" s="194">
        <v>61</v>
      </c>
      <c r="V208" s="194">
        <v>52</v>
      </c>
      <c r="W208" s="194">
        <v>18</v>
      </c>
      <c r="X208" s="194">
        <v>10</v>
      </c>
      <c r="Y208" s="194">
        <v>15</v>
      </c>
      <c r="Z208" s="194">
        <v>5</v>
      </c>
      <c r="AA208" s="194">
        <v>14</v>
      </c>
      <c r="AB208" s="194">
        <v>11</v>
      </c>
      <c r="AC208" s="194">
        <v>11</v>
      </c>
      <c r="AD208" s="194">
        <v>8</v>
      </c>
      <c r="AE208" s="194">
        <v>5</v>
      </c>
      <c r="AF208" s="194">
        <v>10</v>
      </c>
      <c r="AG208" s="194">
        <v>9</v>
      </c>
      <c r="AH208" s="194">
        <v>9</v>
      </c>
      <c r="AI208" s="194">
        <v>8</v>
      </c>
      <c r="AJ208" s="194">
        <v>7</v>
      </c>
      <c r="AK208" s="194">
        <v>5</v>
      </c>
      <c r="AL208" s="194">
        <v>6</v>
      </c>
      <c r="AM208" s="194">
        <v>6</v>
      </c>
      <c r="AN208" s="194">
        <v>4</v>
      </c>
      <c r="AO208" s="194">
        <v>10</v>
      </c>
      <c r="AP208" s="194">
        <v>16</v>
      </c>
      <c r="AQ208" s="194">
        <v>4</v>
      </c>
      <c r="AR208" s="194">
        <v>13</v>
      </c>
      <c r="AS208" s="194">
        <v>4</v>
      </c>
      <c r="AT208" s="194">
        <v>5</v>
      </c>
      <c r="AU208" s="194">
        <v>8</v>
      </c>
      <c r="AV208" s="194">
        <v>10</v>
      </c>
      <c r="AW208" s="194">
        <v>10</v>
      </c>
      <c r="AX208" s="194">
        <v>6</v>
      </c>
      <c r="AY208" s="194">
        <v>7</v>
      </c>
      <c r="AZ208" s="194">
        <v>6</v>
      </c>
      <c r="BA208" s="194">
        <v>12</v>
      </c>
      <c r="BB208" s="194">
        <v>8</v>
      </c>
      <c r="BC208" s="194">
        <v>10</v>
      </c>
      <c r="BD208" s="194">
        <v>6</v>
      </c>
      <c r="BE208" s="194">
        <v>6</v>
      </c>
      <c r="BF208" s="194">
        <v>14</v>
      </c>
      <c r="BG208" s="194">
        <v>6</v>
      </c>
      <c r="BH208" s="194">
        <v>7</v>
      </c>
      <c r="BI208" s="194">
        <v>6</v>
      </c>
      <c r="BJ208" s="194">
        <v>6</v>
      </c>
      <c r="BK208" s="194">
        <v>12</v>
      </c>
      <c r="BL208" s="194">
        <v>6</v>
      </c>
      <c r="BM208" s="194">
        <v>3</v>
      </c>
      <c r="BN208" s="194">
        <v>10</v>
      </c>
      <c r="BO208" s="194">
        <v>7</v>
      </c>
      <c r="BP208" s="194">
        <v>11</v>
      </c>
      <c r="BQ208" s="194">
        <v>4</v>
      </c>
      <c r="BR208" s="194">
        <v>2</v>
      </c>
      <c r="BS208" s="194">
        <v>7</v>
      </c>
      <c r="BT208" s="194">
        <v>6</v>
      </c>
      <c r="BU208" s="194">
        <v>5</v>
      </c>
      <c r="BV208" s="194">
        <v>5</v>
      </c>
      <c r="BW208" s="194">
        <v>11</v>
      </c>
      <c r="BX208" s="194">
        <v>7</v>
      </c>
      <c r="BY208" s="194">
        <v>3</v>
      </c>
      <c r="BZ208" s="194">
        <v>8</v>
      </c>
      <c r="CA208" s="194">
        <v>4</v>
      </c>
      <c r="CB208" s="194">
        <v>5</v>
      </c>
      <c r="CC208" s="194">
        <v>4</v>
      </c>
      <c r="CD208" s="194">
        <v>5</v>
      </c>
      <c r="CE208" s="194">
        <v>5</v>
      </c>
      <c r="CF208" s="194">
        <v>4</v>
      </c>
      <c r="CG208" s="194">
        <v>2</v>
      </c>
      <c r="CH208" s="194">
        <v>6</v>
      </c>
      <c r="CI208" s="194">
        <v>3</v>
      </c>
      <c r="CJ208" s="194">
        <v>4</v>
      </c>
      <c r="CK208" s="194">
        <v>0</v>
      </c>
      <c r="CL208" s="194">
        <v>4</v>
      </c>
      <c r="CM208" s="194">
        <v>6</v>
      </c>
      <c r="CN208" s="194">
        <v>5</v>
      </c>
      <c r="CO208" s="194">
        <v>5</v>
      </c>
      <c r="CP208" s="194">
        <v>1</v>
      </c>
      <c r="CQ208" s="194">
        <v>1</v>
      </c>
      <c r="CR208" s="194">
        <v>1</v>
      </c>
      <c r="CS208" s="194">
        <v>1</v>
      </c>
      <c r="CT208" s="194">
        <v>1</v>
      </c>
      <c r="CU208" s="194">
        <v>0</v>
      </c>
      <c r="CV208" s="194">
        <v>1</v>
      </c>
      <c r="CW208" s="194">
        <v>0</v>
      </c>
      <c r="CX208" s="194">
        <v>1</v>
      </c>
      <c r="CY208" s="194">
        <v>0</v>
      </c>
      <c r="CZ208" s="194">
        <v>0</v>
      </c>
      <c r="DA208" s="194">
        <v>0</v>
      </c>
      <c r="DB208" s="194">
        <v>0</v>
      </c>
    </row>
    <row r="209" spans="1:106" ht="21" customHeight="1">
      <c r="A209" s="183" t="s">
        <v>754</v>
      </c>
      <c r="B209" s="190">
        <v>20</v>
      </c>
      <c r="C209" s="194">
        <v>19</v>
      </c>
      <c r="D209" s="194">
        <v>19</v>
      </c>
      <c r="E209" s="194">
        <v>14</v>
      </c>
      <c r="F209" s="194">
        <v>14</v>
      </c>
      <c r="G209" s="194">
        <v>18</v>
      </c>
      <c r="H209" s="194">
        <v>20</v>
      </c>
      <c r="I209" s="194">
        <v>11</v>
      </c>
      <c r="J209" s="194">
        <v>13</v>
      </c>
      <c r="K209" s="194">
        <v>13</v>
      </c>
      <c r="L209" s="194">
        <v>15</v>
      </c>
      <c r="M209" s="194">
        <v>11</v>
      </c>
      <c r="N209" s="194">
        <v>10</v>
      </c>
      <c r="O209" s="194">
        <v>15</v>
      </c>
      <c r="P209" s="194">
        <v>9</v>
      </c>
      <c r="Q209" s="194">
        <v>6</v>
      </c>
      <c r="R209" s="194">
        <v>13</v>
      </c>
      <c r="S209" s="194">
        <v>14</v>
      </c>
      <c r="T209" s="194">
        <v>16</v>
      </c>
      <c r="U209" s="194">
        <v>20</v>
      </c>
      <c r="V209" s="194">
        <v>30</v>
      </c>
      <c r="W209" s="194">
        <v>37</v>
      </c>
      <c r="X209" s="194">
        <v>46</v>
      </c>
      <c r="Y209" s="194">
        <v>56</v>
      </c>
      <c r="Z209" s="194">
        <v>64</v>
      </c>
      <c r="AA209" s="194">
        <v>59</v>
      </c>
      <c r="AB209" s="194">
        <v>82</v>
      </c>
      <c r="AC209" s="194">
        <v>77</v>
      </c>
      <c r="AD209" s="194">
        <v>77</v>
      </c>
      <c r="AE209" s="194">
        <v>76</v>
      </c>
      <c r="AF209" s="194">
        <v>54</v>
      </c>
      <c r="AG209" s="194">
        <v>57</v>
      </c>
      <c r="AH209" s="194">
        <v>51</v>
      </c>
      <c r="AI209" s="194">
        <v>55</v>
      </c>
      <c r="AJ209" s="194">
        <v>42</v>
      </c>
      <c r="AK209" s="194">
        <v>49</v>
      </c>
      <c r="AL209" s="194">
        <v>55</v>
      </c>
      <c r="AM209" s="194">
        <v>40</v>
      </c>
      <c r="AN209" s="194">
        <v>46</v>
      </c>
      <c r="AO209" s="194">
        <v>45</v>
      </c>
      <c r="AP209" s="194">
        <v>46</v>
      </c>
      <c r="AQ209" s="194">
        <v>45</v>
      </c>
      <c r="AR209" s="194">
        <v>53</v>
      </c>
      <c r="AS209" s="194">
        <v>51</v>
      </c>
      <c r="AT209" s="194">
        <v>48</v>
      </c>
      <c r="AU209" s="194">
        <v>41</v>
      </c>
      <c r="AV209" s="194">
        <v>45</v>
      </c>
      <c r="AW209" s="194">
        <v>48</v>
      </c>
      <c r="AX209" s="194">
        <v>50</v>
      </c>
      <c r="AY209" s="194">
        <v>45</v>
      </c>
      <c r="AZ209" s="194">
        <v>38</v>
      </c>
      <c r="BA209" s="194">
        <v>53</v>
      </c>
      <c r="BB209" s="194">
        <v>42</v>
      </c>
      <c r="BC209" s="194">
        <v>52</v>
      </c>
      <c r="BD209" s="194">
        <v>45</v>
      </c>
      <c r="BE209" s="194">
        <v>39</v>
      </c>
      <c r="BF209" s="194">
        <v>57</v>
      </c>
      <c r="BG209" s="194">
        <v>34</v>
      </c>
      <c r="BH209" s="194">
        <v>52</v>
      </c>
      <c r="BI209" s="194">
        <v>43</v>
      </c>
      <c r="BJ209" s="194">
        <v>40</v>
      </c>
      <c r="BK209" s="194">
        <v>29</v>
      </c>
      <c r="BL209" s="194">
        <v>16</v>
      </c>
      <c r="BM209" s="194">
        <v>34</v>
      </c>
      <c r="BN209" s="194">
        <v>25</v>
      </c>
      <c r="BO209" s="194">
        <v>30</v>
      </c>
      <c r="BP209" s="194">
        <v>28</v>
      </c>
      <c r="BQ209" s="194">
        <v>26</v>
      </c>
      <c r="BR209" s="194">
        <v>34</v>
      </c>
      <c r="BS209" s="194">
        <v>30</v>
      </c>
      <c r="BT209" s="194">
        <v>24</v>
      </c>
      <c r="BU209" s="194">
        <v>41</v>
      </c>
      <c r="BV209" s="194">
        <v>32</v>
      </c>
      <c r="BW209" s="194">
        <v>44</v>
      </c>
      <c r="BX209" s="194">
        <v>34</v>
      </c>
      <c r="BY209" s="194">
        <v>34</v>
      </c>
      <c r="BZ209" s="194">
        <v>16</v>
      </c>
      <c r="CA209" s="194">
        <v>23</v>
      </c>
      <c r="CB209" s="194">
        <v>32</v>
      </c>
      <c r="CC209" s="194">
        <v>31</v>
      </c>
      <c r="CD209" s="194">
        <v>39</v>
      </c>
      <c r="CE209" s="194">
        <v>26</v>
      </c>
      <c r="CF209" s="194">
        <v>21</v>
      </c>
      <c r="CG209" s="194">
        <v>16</v>
      </c>
      <c r="CH209" s="194">
        <v>30</v>
      </c>
      <c r="CI209" s="194">
        <v>22</v>
      </c>
      <c r="CJ209" s="194">
        <v>25</v>
      </c>
      <c r="CK209" s="194">
        <v>21</v>
      </c>
      <c r="CL209" s="194">
        <v>17</v>
      </c>
      <c r="CM209" s="194">
        <v>17</v>
      </c>
      <c r="CN209" s="194">
        <v>14</v>
      </c>
      <c r="CO209" s="194">
        <v>10</v>
      </c>
      <c r="CP209" s="194">
        <v>16</v>
      </c>
      <c r="CQ209" s="194">
        <v>12</v>
      </c>
      <c r="CR209" s="194">
        <v>5</v>
      </c>
      <c r="CS209" s="194">
        <v>7</v>
      </c>
      <c r="CT209" s="194">
        <v>2</v>
      </c>
      <c r="CU209" s="194">
        <v>7</v>
      </c>
      <c r="CV209" s="194">
        <v>1</v>
      </c>
      <c r="CW209" s="194">
        <v>2</v>
      </c>
      <c r="CX209" s="194">
        <v>0</v>
      </c>
      <c r="CY209" s="194">
        <v>1</v>
      </c>
      <c r="CZ209" s="194">
        <v>2</v>
      </c>
      <c r="DA209" s="194">
        <v>1</v>
      </c>
      <c r="DB209" s="194">
        <v>0</v>
      </c>
    </row>
    <row r="210" spans="1:106" ht="21" customHeight="1">
      <c r="A210" s="184" t="s">
        <v>835</v>
      </c>
      <c r="B210" s="191">
        <v>20</v>
      </c>
      <c r="C210" s="195">
        <v>16</v>
      </c>
      <c r="D210" s="195">
        <v>10</v>
      </c>
      <c r="E210" s="195">
        <v>19</v>
      </c>
      <c r="F210" s="195">
        <v>15</v>
      </c>
      <c r="G210" s="195">
        <v>12</v>
      </c>
      <c r="H210" s="195">
        <v>9</v>
      </c>
      <c r="I210" s="195">
        <v>12</v>
      </c>
      <c r="J210" s="195">
        <v>7</v>
      </c>
      <c r="K210" s="195">
        <v>15</v>
      </c>
      <c r="L210" s="195">
        <v>10</v>
      </c>
      <c r="M210" s="195">
        <v>18</v>
      </c>
      <c r="N210" s="195">
        <v>12</v>
      </c>
      <c r="O210" s="195">
        <v>12</v>
      </c>
      <c r="P210" s="195">
        <v>12</v>
      </c>
      <c r="Q210" s="195">
        <v>10</v>
      </c>
      <c r="R210" s="195">
        <v>10</v>
      </c>
      <c r="S210" s="195">
        <v>14</v>
      </c>
      <c r="T210" s="195">
        <v>12</v>
      </c>
      <c r="U210" s="195">
        <v>21</v>
      </c>
      <c r="V210" s="195">
        <v>25</v>
      </c>
      <c r="W210" s="195">
        <v>29</v>
      </c>
      <c r="X210" s="195">
        <v>27</v>
      </c>
      <c r="Y210" s="195">
        <v>24</v>
      </c>
      <c r="Z210" s="195">
        <v>29</v>
      </c>
      <c r="AA210" s="195">
        <v>25</v>
      </c>
      <c r="AB210" s="195">
        <v>32</v>
      </c>
      <c r="AC210" s="195">
        <v>42</v>
      </c>
      <c r="AD210" s="195">
        <v>25</v>
      </c>
      <c r="AE210" s="195">
        <v>33</v>
      </c>
      <c r="AF210" s="195">
        <v>31</v>
      </c>
      <c r="AG210" s="195">
        <v>36</v>
      </c>
      <c r="AH210" s="195">
        <v>29</v>
      </c>
      <c r="AI210" s="195">
        <v>27</v>
      </c>
      <c r="AJ210" s="195">
        <v>22</v>
      </c>
      <c r="AK210" s="195">
        <v>25</v>
      </c>
      <c r="AL210" s="195">
        <v>36</v>
      </c>
      <c r="AM210" s="195">
        <v>24</v>
      </c>
      <c r="AN210" s="195">
        <v>34</v>
      </c>
      <c r="AO210" s="195">
        <v>29</v>
      </c>
      <c r="AP210" s="195">
        <v>27</v>
      </c>
      <c r="AQ210" s="195">
        <v>20</v>
      </c>
      <c r="AR210" s="195">
        <v>11</v>
      </c>
      <c r="AS210" s="195">
        <v>26</v>
      </c>
      <c r="AT210" s="195">
        <v>33</v>
      </c>
      <c r="AU210" s="195">
        <v>22</v>
      </c>
      <c r="AV210" s="195">
        <v>28</v>
      </c>
      <c r="AW210" s="195">
        <v>27</v>
      </c>
      <c r="AX210" s="195">
        <v>21</v>
      </c>
      <c r="AY210" s="195">
        <v>30</v>
      </c>
      <c r="AZ210" s="195">
        <v>26</v>
      </c>
      <c r="BA210" s="195">
        <v>40</v>
      </c>
      <c r="BB210" s="195">
        <v>29</v>
      </c>
      <c r="BC210" s="195">
        <v>30</v>
      </c>
      <c r="BD210" s="195">
        <v>32</v>
      </c>
      <c r="BE210" s="195">
        <v>19</v>
      </c>
      <c r="BF210" s="195">
        <v>29</v>
      </c>
      <c r="BG210" s="195">
        <v>26</v>
      </c>
      <c r="BH210" s="195">
        <v>20</v>
      </c>
      <c r="BI210" s="195">
        <v>28</v>
      </c>
      <c r="BJ210" s="195">
        <v>17</v>
      </c>
      <c r="BK210" s="195">
        <v>14</v>
      </c>
      <c r="BL210" s="195">
        <v>24</v>
      </c>
      <c r="BM210" s="195">
        <v>14</v>
      </c>
      <c r="BN210" s="195">
        <v>15</v>
      </c>
      <c r="BO210" s="195">
        <v>15</v>
      </c>
      <c r="BP210" s="195">
        <v>14</v>
      </c>
      <c r="BQ210" s="195">
        <v>21</v>
      </c>
      <c r="BR210" s="195">
        <v>17</v>
      </c>
      <c r="BS210" s="195">
        <v>17</v>
      </c>
      <c r="BT210" s="195">
        <v>16</v>
      </c>
      <c r="BU210" s="195">
        <v>10</v>
      </c>
      <c r="BV210" s="195">
        <v>18</v>
      </c>
      <c r="BW210" s="195">
        <v>18</v>
      </c>
      <c r="BX210" s="195">
        <v>14</v>
      </c>
      <c r="BY210" s="195">
        <v>11</v>
      </c>
      <c r="BZ210" s="195">
        <v>11</v>
      </c>
      <c r="CA210" s="195">
        <v>10</v>
      </c>
      <c r="CB210" s="195">
        <v>11</v>
      </c>
      <c r="CC210" s="195">
        <v>15</v>
      </c>
      <c r="CD210" s="195">
        <v>13</v>
      </c>
      <c r="CE210" s="195">
        <v>18</v>
      </c>
      <c r="CF210" s="195">
        <v>17</v>
      </c>
      <c r="CG210" s="195">
        <v>9</v>
      </c>
      <c r="CH210" s="195">
        <v>8</v>
      </c>
      <c r="CI210" s="195">
        <v>13</v>
      </c>
      <c r="CJ210" s="195">
        <v>11</v>
      </c>
      <c r="CK210" s="195">
        <v>10</v>
      </c>
      <c r="CL210" s="195">
        <v>5</v>
      </c>
      <c r="CM210" s="195">
        <v>6</v>
      </c>
      <c r="CN210" s="195">
        <v>8</v>
      </c>
      <c r="CO210" s="195">
        <v>2</v>
      </c>
      <c r="CP210" s="195">
        <v>2</v>
      </c>
      <c r="CQ210" s="195">
        <v>3</v>
      </c>
      <c r="CR210" s="195">
        <v>2</v>
      </c>
      <c r="CS210" s="195">
        <v>4</v>
      </c>
      <c r="CT210" s="195">
        <v>3</v>
      </c>
      <c r="CU210" s="195">
        <v>0</v>
      </c>
      <c r="CV210" s="195">
        <v>1</v>
      </c>
      <c r="CW210" s="195">
        <v>2</v>
      </c>
      <c r="CX210" s="195">
        <v>0</v>
      </c>
      <c r="CY210" s="195">
        <v>0</v>
      </c>
      <c r="CZ210" s="195">
        <v>0</v>
      </c>
      <c r="DA210" s="195">
        <v>0</v>
      </c>
      <c r="DB210" s="195">
        <v>0</v>
      </c>
    </row>
    <row r="211" spans="1:106" ht="21" customHeight="1">
      <c r="A211" s="183" t="s">
        <v>821</v>
      </c>
      <c r="B211" s="190">
        <v>18</v>
      </c>
      <c r="C211" s="194">
        <v>10</v>
      </c>
      <c r="D211" s="194">
        <v>19</v>
      </c>
      <c r="E211" s="194">
        <v>12</v>
      </c>
      <c r="F211" s="194">
        <v>8</v>
      </c>
      <c r="G211" s="194">
        <v>12</v>
      </c>
      <c r="H211" s="194">
        <v>21</v>
      </c>
      <c r="I211" s="194">
        <v>14</v>
      </c>
      <c r="J211" s="194">
        <v>15</v>
      </c>
      <c r="K211" s="194">
        <v>14</v>
      </c>
      <c r="L211" s="194">
        <v>19</v>
      </c>
      <c r="M211" s="194">
        <v>11</v>
      </c>
      <c r="N211" s="194">
        <v>23</v>
      </c>
      <c r="O211" s="194">
        <v>5</v>
      </c>
      <c r="P211" s="194">
        <v>17</v>
      </c>
      <c r="Q211" s="194">
        <v>8</v>
      </c>
      <c r="R211" s="194">
        <v>12</v>
      </c>
      <c r="S211" s="194">
        <v>14</v>
      </c>
      <c r="T211" s="194">
        <v>14</v>
      </c>
      <c r="U211" s="194">
        <v>24</v>
      </c>
      <c r="V211" s="194">
        <v>32</v>
      </c>
      <c r="W211" s="194">
        <v>25</v>
      </c>
      <c r="X211" s="194">
        <v>35</v>
      </c>
      <c r="Y211" s="194">
        <v>43</v>
      </c>
      <c r="Z211" s="194">
        <v>53</v>
      </c>
      <c r="AA211" s="194">
        <v>52</v>
      </c>
      <c r="AB211" s="194">
        <v>48</v>
      </c>
      <c r="AC211" s="194">
        <v>37</v>
      </c>
      <c r="AD211" s="194">
        <v>43</v>
      </c>
      <c r="AE211" s="194">
        <v>52</v>
      </c>
      <c r="AF211" s="194">
        <v>45</v>
      </c>
      <c r="AG211" s="194">
        <v>44</v>
      </c>
      <c r="AH211" s="194">
        <v>36</v>
      </c>
      <c r="AI211" s="194">
        <v>46</v>
      </c>
      <c r="AJ211" s="194">
        <v>46</v>
      </c>
      <c r="AK211" s="194">
        <v>48</v>
      </c>
      <c r="AL211" s="194">
        <v>27</v>
      </c>
      <c r="AM211" s="194">
        <v>36</v>
      </c>
      <c r="AN211" s="194">
        <v>47</v>
      </c>
      <c r="AO211" s="194">
        <v>29</v>
      </c>
      <c r="AP211" s="194">
        <v>40</v>
      </c>
      <c r="AQ211" s="194">
        <v>36</v>
      </c>
      <c r="AR211" s="194">
        <v>35</v>
      </c>
      <c r="AS211" s="194">
        <v>40</v>
      </c>
      <c r="AT211" s="194">
        <v>40</v>
      </c>
      <c r="AU211" s="194">
        <v>39</v>
      </c>
      <c r="AV211" s="194">
        <v>34</v>
      </c>
      <c r="AW211" s="194">
        <v>39</v>
      </c>
      <c r="AX211" s="194">
        <v>39</v>
      </c>
      <c r="AY211" s="194">
        <v>43</v>
      </c>
      <c r="AZ211" s="194">
        <v>35</v>
      </c>
      <c r="BA211" s="194">
        <v>38</v>
      </c>
      <c r="BB211" s="194">
        <v>40</v>
      </c>
      <c r="BC211" s="194">
        <v>35</v>
      </c>
      <c r="BD211" s="194">
        <v>41</v>
      </c>
      <c r="BE211" s="194">
        <v>24</v>
      </c>
      <c r="BF211" s="194">
        <v>36</v>
      </c>
      <c r="BG211" s="194">
        <v>29</v>
      </c>
      <c r="BH211" s="194">
        <v>31</v>
      </c>
      <c r="BI211" s="194">
        <v>16</v>
      </c>
      <c r="BJ211" s="194">
        <v>27</v>
      </c>
      <c r="BK211" s="194">
        <v>27</v>
      </c>
      <c r="BL211" s="194">
        <v>20</v>
      </c>
      <c r="BM211" s="194">
        <v>23</v>
      </c>
      <c r="BN211" s="194">
        <v>18</v>
      </c>
      <c r="BO211" s="194">
        <v>21</v>
      </c>
      <c r="BP211" s="194">
        <v>30</v>
      </c>
      <c r="BQ211" s="194">
        <v>26</v>
      </c>
      <c r="BR211" s="194">
        <v>15</v>
      </c>
      <c r="BS211" s="194">
        <v>20</v>
      </c>
      <c r="BT211" s="194">
        <v>30</v>
      </c>
      <c r="BU211" s="194">
        <v>26</v>
      </c>
      <c r="BV211" s="194">
        <v>38</v>
      </c>
      <c r="BW211" s="194">
        <v>28</v>
      </c>
      <c r="BX211" s="194">
        <v>35</v>
      </c>
      <c r="BY211" s="194">
        <v>23</v>
      </c>
      <c r="BZ211" s="194">
        <v>15</v>
      </c>
      <c r="CA211" s="194">
        <v>26</v>
      </c>
      <c r="CB211" s="194">
        <v>26</v>
      </c>
      <c r="CC211" s="194">
        <v>20</v>
      </c>
      <c r="CD211" s="194">
        <v>27</v>
      </c>
      <c r="CE211" s="194">
        <v>17</v>
      </c>
      <c r="CF211" s="194">
        <v>22</v>
      </c>
      <c r="CG211" s="194">
        <v>15</v>
      </c>
      <c r="CH211" s="194">
        <v>18</v>
      </c>
      <c r="CI211" s="194">
        <v>14</v>
      </c>
      <c r="CJ211" s="194">
        <v>23</v>
      </c>
      <c r="CK211" s="194">
        <v>23</v>
      </c>
      <c r="CL211" s="194">
        <v>20</v>
      </c>
      <c r="CM211" s="194">
        <v>16</v>
      </c>
      <c r="CN211" s="194">
        <v>13</v>
      </c>
      <c r="CO211" s="194">
        <v>14</v>
      </c>
      <c r="CP211" s="194">
        <v>8</v>
      </c>
      <c r="CQ211" s="194">
        <v>15</v>
      </c>
      <c r="CR211" s="194">
        <v>7</v>
      </c>
      <c r="CS211" s="194">
        <v>5</v>
      </c>
      <c r="CT211" s="194">
        <v>1</v>
      </c>
      <c r="CU211" s="194">
        <v>4</v>
      </c>
      <c r="CV211" s="194">
        <v>3</v>
      </c>
      <c r="CW211" s="194">
        <v>3</v>
      </c>
      <c r="CX211" s="194">
        <v>0</v>
      </c>
      <c r="CY211" s="194">
        <v>1</v>
      </c>
      <c r="CZ211" s="194">
        <v>0</v>
      </c>
      <c r="DA211" s="194">
        <v>0</v>
      </c>
      <c r="DB211" s="194">
        <v>2</v>
      </c>
    </row>
    <row r="212" spans="1:106" ht="21" customHeight="1">
      <c r="A212" s="187" t="s">
        <v>815</v>
      </c>
      <c r="B212" s="190">
        <v>13</v>
      </c>
      <c r="C212" s="194">
        <v>9</v>
      </c>
      <c r="D212" s="194">
        <v>14</v>
      </c>
      <c r="E212" s="194">
        <v>19</v>
      </c>
      <c r="F212" s="194">
        <v>15</v>
      </c>
      <c r="G212" s="194">
        <v>15</v>
      </c>
      <c r="H212" s="194">
        <v>10</v>
      </c>
      <c r="I212" s="194">
        <v>21</v>
      </c>
      <c r="J212" s="194">
        <v>15</v>
      </c>
      <c r="K212" s="194">
        <v>16</v>
      </c>
      <c r="L212" s="194">
        <v>9</v>
      </c>
      <c r="M212" s="194">
        <v>11</v>
      </c>
      <c r="N212" s="194">
        <v>11</v>
      </c>
      <c r="O212" s="194">
        <v>13</v>
      </c>
      <c r="P212" s="194">
        <v>16</v>
      </c>
      <c r="Q212" s="194">
        <v>6</v>
      </c>
      <c r="R212" s="194">
        <v>10</v>
      </c>
      <c r="S212" s="194">
        <v>11</v>
      </c>
      <c r="T212" s="194">
        <v>6</v>
      </c>
      <c r="U212" s="194">
        <v>15</v>
      </c>
      <c r="V212" s="194">
        <v>20</v>
      </c>
      <c r="W212" s="194">
        <v>18</v>
      </c>
      <c r="X212" s="194">
        <v>23</v>
      </c>
      <c r="Y212" s="194">
        <v>45</v>
      </c>
      <c r="Z212" s="194">
        <v>49</v>
      </c>
      <c r="AA212" s="194">
        <v>31</v>
      </c>
      <c r="AB212" s="194">
        <v>37</v>
      </c>
      <c r="AC212" s="194">
        <v>42</v>
      </c>
      <c r="AD212" s="194">
        <v>46</v>
      </c>
      <c r="AE212" s="194">
        <v>42</v>
      </c>
      <c r="AF212" s="194">
        <v>51</v>
      </c>
      <c r="AG212" s="194">
        <v>36</v>
      </c>
      <c r="AH212" s="194">
        <v>31</v>
      </c>
      <c r="AI212" s="194">
        <v>40</v>
      </c>
      <c r="AJ212" s="194">
        <v>34</v>
      </c>
      <c r="AK212" s="194">
        <v>38</v>
      </c>
      <c r="AL212" s="194">
        <v>31</v>
      </c>
      <c r="AM212" s="194">
        <v>39</v>
      </c>
      <c r="AN212" s="194">
        <v>38</v>
      </c>
      <c r="AO212" s="194">
        <v>33</v>
      </c>
      <c r="AP212" s="194">
        <v>28</v>
      </c>
      <c r="AQ212" s="194">
        <v>21</v>
      </c>
      <c r="AR212" s="194">
        <v>31</v>
      </c>
      <c r="AS212" s="194">
        <v>35</v>
      </c>
      <c r="AT212" s="194">
        <v>42</v>
      </c>
      <c r="AU212" s="194">
        <v>27</v>
      </c>
      <c r="AV212" s="194">
        <v>35</v>
      </c>
      <c r="AW212" s="194">
        <v>29</v>
      </c>
      <c r="AX212" s="194">
        <v>39</v>
      </c>
      <c r="AY212" s="194">
        <v>37</v>
      </c>
      <c r="AZ212" s="194">
        <v>33</v>
      </c>
      <c r="BA212" s="194">
        <v>32</v>
      </c>
      <c r="BB212" s="194">
        <v>28</v>
      </c>
      <c r="BC212" s="194">
        <v>34</v>
      </c>
      <c r="BD212" s="194">
        <v>25</v>
      </c>
      <c r="BE212" s="194">
        <v>27</v>
      </c>
      <c r="BF212" s="194">
        <v>29</v>
      </c>
      <c r="BG212" s="194">
        <v>21</v>
      </c>
      <c r="BH212" s="194">
        <v>15</v>
      </c>
      <c r="BI212" s="194">
        <v>21</v>
      </c>
      <c r="BJ212" s="194">
        <v>20</v>
      </c>
      <c r="BK212" s="194">
        <v>17</v>
      </c>
      <c r="BL212" s="194">
        <v>29</v>
      </c>
      <c r="BM212" s="194">
        <v>23</v>
      </c>
      <c r="BN212" s="194">
        <v>15</v>
      </c>
      <c r="BO212" s="194">
        <v>21</v>
      </c>
      <c r="BP212" s="194">
        <v>16</v>
      </c>
      <c r="BQ212" s="194">
        <v>11</v>
      </c>
      <c r="BR212" s="194">
        <v>18</v>
      </c>
      <c r="BS212" s="194">
        <v>25</v>
      </c>
      <c r="BT212" s="194">
        <v>21</v>
      </c>
      <c r="BU212" s="194">
        <v>26</v>
      </c>
      <c r="BV212" s="194">
        <v>27</v>
      </c>
      <c r="BW212" s="194">
        <v>24</v>
      </c>
      <c r="BX212" s="194">
        <v>29</v>
      </c>
      <c r="BY212" s="194">
        <v>23</v>
      </c>
      <c r="BZ212" s="194">
        <v>18</v>
      </c>
      <c r="CA212" s="194">
        <v>19</v>
      </c>
      <c r="CB212" s="194">
        <v>19</v>
      </c>
      <c r="CC212" s="194">
        <v>24</v>
      </c>
      <c r="CD212" s="194">
        <v>26</v>
      </c>
      <c r="CE212" s="194">
        <v>15</v>
      </c>
      <c r="CF212" s="194">
        <v>19</v>
      </c>
      <c r="CG212" s="194">
        <v>16</v>
      </c>
      <c r="CH212" s="194">
        <v>21</v>
      </c>
      <c r="CI212" s="194">
        <v>17</v>
      </c>
      <c r="CJ212" s="194">
        <v>16</v>
      </c>
      <c r="CK212" s="194">
        <v>15</v>
      </c>
      <c r="CL212" s="194">
        <v>9</v>
      </c>
      <c r="CM212" s="194">
        <v>20</v>
      </c>
      <c r="CN212" s="194">
        <v>10</v>
      </c>
      <c r="CO212" s="194">
        <v>8</v>
      </c>
      <c r="CP212" s="194">
        <v>6</v>
      </c>
      <c r="CQ212" s="194">
        <v>8</v>
      </c>
      <c r="CR212" s="194">
        <v>4</v>
      </c>
      <c r="CS212" s="194">
        <v>3</v>
      </c>
      <c r="CT212" s="194">
        <v>3</v>
      </c>
      <c r="CU212" s="194">
        <v>4</v>
      </c>
      <c r="CV212" s="194">
        <v>1</v>
      </c>
      <c r="CW212" s="194">
        <v>1</v>
      </c>
      <c r="CX212" s="194">
        <v>1</v>
      </c>
      <c r="CY212" s="194">
        <v>1</v>
      </c>
      <c r="CZ212" s="194">
        <v>0</v>
      </c>
      <c r="DA212" s="194">
        <v>0</v>
      </c>
      <c r="DB212" s="194">
        <v>0</v>
      </c>
    </row>
    <row r="213" spans="1:106" ht="21" customHeight="1">
      <c r="A213" s="187" t="s">
        <v>751</v>
      </c>
      <c r="B213" s="190">
        <v>5</v>
      </c>
      <c r="C213" s="194">
        <v>8</v>
      </c>
      <c r="D213" s="194">
        <v>9</v>
      </c>
      <c r="E213" s="194">
        <v>7</v>
      </c>
      <c r="F213" s="194">
        <v>10</v>
      </c>
      <c r="G213" s="194">
        <v>7</v>
      </c>
      <c r="H213" s="194">
        <v>8</v>
      </c>
      <c r="I213" s="194">
        <v>9</v>
      </c>
      <c r="J213" s="194">
        <v>11</v>
      </c>
      <c r="K213" s="194">
        <v>8</v>
      </c>
      <c r="L213" s="194">
        <v>10</v>
      </c>
      <c r="M213" s="194">
        <v>15</v>
      </c>
      <c r="N213" s="194">
        <v>12</v>
      </c>
      <c r="O213" s="194">
        <v>10</v>
      </c>
      <c r="P213" s="194">
        <v>6</v>
      </c>
      <c r="Q213" s="194">
        <v>6</v>
      </c>
      <c r="R213" s="194">
        <v>7</v>
      </c>
      <c r="S213" s="194">
        <v>9</v>
      </c>
      <c r="T213" s="194">
        <v>12</v>
      </c>
      <c r="U213" s="194">
        <v>11</v>
      </c>
      <c r="V213" s="194">
        <v>7</v>
      </c>
      <c r="W213" s="194">
        <v>13</v>
      </c>
      <c r="X213" s="194">
        <v>26</v>
      </c>
      <c r="Y213" s="194">
        <v>33</v>
      </c>
      <c r="Z213" s="194">
        <v>32</v>
      </c>
      <c r="AA213" s="194">
        <v>41</v>
      </c>
      <c r="AB213" s="194">
        <v>33</v>
      </c>
      <c r="AC213" s="194">
        <v>36</v>
      </c>
      <c r="AD213" s="194">
        <v>29</v>
      </c>
      <c r="AE213" s="194">
        <v>31</v>
      </c>
      <c r="AF213" s="194">
        <v>24</v>
      </c>
      <c r="AG213" s="194">
        <v>23</v>
      </c>
      <c r="AH213" s="194">
        <v>25</v>
      </c>
      <c r="AI213" s="194">
        <v>24</v>
      </c>
      <c r="AJ213" s="194">
        <v>27</v>
      </c>
      <c r="AK213" s="194">
        <v>27</v>
      </c>
      <c r="AL213" s="194">
        <v>31</v>
      </c>
      <c r="AM213" s="194">
        <v>32</v>
      </c>
      <c r="AN213" s="194">
        <v>32</v>
      </c>
      <c r="AO213" s="194">
        <v>19</v>
      </c>
      <c r="AP213" s="194">
        <v>26</v>
      </c>
      <c r="AQ213" s="194">
        <v>29</v>
      </c>
      <c r="AR213" s="194">
        <v>26</v>
      </c>
      <c r="AS213" s="194">
        <v>20</v>
      </c>
      <c r="AT213" s="194">
        <v>31</v>
      </c>
      <c r="AU213" s="194">
        <v>19</v>
      </c>
      <c r="AV213" s="194">
        <v>23</v>
      </c>
      <c r="AW213" s="194">
        <v>20</v>
      </c>
      <c r="AX213" s="194">
        <v>27</v>
      </c>
      <c r="AY213" s="194">
        <v>23</v>
      </c>
      <c r="AZ213" s="194">
        <v>25</v>
      </c>
      <c r="BA213" s="194">
        <v>25</v>
      </c>
      <c r="BB213" s="194">
        <v>21</v>
      </c>
      <c r="BC213" s="194">
        <v>27</v>
      </c>
      <c r="BD213" s="194">
        <v>26</v>
      </c>
      <c r="BE213" s="194">
        <v>11</v>
      </c>
      <c r="BF213" s="194">
        <v>20</v>
      </c>
      <c r="BG213" s="194">
        <v>18</v>
      </c>
      <c r="BH213" s="194">
        <v>15</v>
      </c>
      <c r="BI213" s="194">
        <v>18</v>
      </c>
      <c r="BJ213" s="194">
        <v>14</v>
      </c>
      <c r="BK213" s="194">
        <v>14</v>
      </c>
      <c r="BL213" s="194">
        <v>12</v>
      </c>
      <c r="BM213" s="194">
        <v>18</v>
      </c>
      <c r="BN213" s="194">
        <v>8</v>
      </c>
      <c r="BO213" s="194">
        <v>19</v>
      </c>
      <c r="BP213" s="194">
        <v>13</v>
      </c>
      <c r="BQ213" s="194">
        <v>18</v>
      </c>
      <c r="BR213" s="194">
        <v>16</v>
      </c>
      <c r="BS213" s="194">
        <v>8</v>
      </c>
      <c r="BT213" s="194">
        <v>17</v>
      </c>
      <c r="BU213" s="194">
        <v>17</v>
      </c>
      <c r="BV213" s="194">
        <v>18</v>
      </c>
      <c r="BW213" s="194">
        <v>15</v>
      </c>
      <c r="BX213" s="194">
        <v>16</v>
      </c>
      <c r="BY213" s="194">
        <v>11</v>
      </c>
      <c r="BZ213" s="194">
        <v>15</v>
      </c>
      <c r="CA213" s="194">
        <v>15</v>
      </c>
      <c r="CB213" s="194">
        <v>12</v>
      </c>
      <c r="CC213" s="194">
        <v>17</v>
      </c>
      <c r="CD213" s="194">
        <v>10</v>
      </c>
      <c r="CE213" s="194">
        <v>9</v>
      </c>
      <c r="CF213" s="194">
        <v>8</v>
      </c>
      <c r="CG213" s="194">
        <v>9</v>
      </c>
      <c r="CH213" s="194">
        <v>9</v>
      </c>
      <c r="CI213" s="194">
        <v>10</v>
      </c>
      <c r="CJ213" s="194">
        <v>12</v>
      </c>
      <c r="CK213" s="194">
        <v>8</v>
      </c>
      <c r="CL213" s="194">
        <v>8</v>
      </c>
      <c r="CM213" s="194">
        <v>9</v>
      </c>
      <c r="CN213" s="194">
        <v>9</v>
      </c>
      <c r="CO213" s="194">
        <v>4</v>
      </c>
      <c r="CP213" s="194">
        <v>7</v>
      </c>
      <c r="CQ213" s="194">
        <v>3</v>
      </c>
      <c r="CR213" s="194">
        <v>4</v>
      </c>
      <c r="CS213" s="194">
        <v>3</v>
      </c>
      <c r="CT213" s="194">
        <v>5</v>
      </c>
      <c r="CU213" s="194">
        <v>2</v>
      </c>
      <c r="CV213" s="194">
        <v>0</v>
      </c>
      <c r="CW213" s="194">
        <v>1</v>
      </c>
      <c r="CX213" s="194">
        <v>0</v>
      </c>
      <c r="CY213" s="194">
        <v>0</v>
      </c>
      <c r="CZ213" s="194">
        <v>0</v>
      </c>
      <c r="DA213" s="194">
        <v>0</v>
      </c>
      <c r="DB213" s="194">
        <v>0</v>
      </c>
    </row>
    <row r="214" spans="1:106" ht="21" customHeight="1">
      <c r="A214" s="183" t="s">
        <v>812</v>
      </c>
      <c r="B214" s="190">
        <v>11</v>
      </c>
      <c r="C214" s="194">
        <v>11</v>
      </c>
      <c r="D214" s="194">
        <v>11</v>
      </c>
      <c r="E214" s="194">
        <v>11</v>
      </c>
      <c r="F214" s="194">
        <v>12</v>
      </c>
      <c r="G214" s="194">
        <v>7</v>
      </c>
      <c r="H214" s="194">
        <v>17</v>
      </c>
      <c r="I214" s="194">
        <v>7</v>
      </c>
      <c r="J214" s="194">
        <v>8</v>
      </c>
      <c r="K214" s="194">
        <v>17</v>
      </c>
      <c r="L214" s="194">
        <v>9</v>
      </c>
      <c r="M214" s="194">
        <v>15</v>
      </c>
      <c r="N214" s="194">
        <v>12</v>
      </c>
      <c r="O214" s="194">
        <v>12</v>
      </c>
      <c r="P214" s="194">
        <v>7</v>
      </c>
      <c r="Q214" s="194">
        <v>14</v>
      </c>
      <c r="R214" s="194">
        <v>11</v>
      </c>
      <c r="S214" s="194">
        <v>5</v>
      </c>
      <c r="T214" s="194">
        <v>10</v>
      </c>
      <c r="U214" s="194">
        <v>13</v>
      </c>
      <c r="V214" s="194">
        <v>5</v>
      </c>
      <c r="W214" s="194">
        <v>10</v>
      </c>
      <c r="X214" s="194">
        <v>16</v>
      </c>
      <c r="Y214" s="194">
        <v>19</v>
      </c>
      <c r="Z214" s="194">
        <v>20</v>
      </c>
      <c r="AA214" s="194">
        <v>22</v>
      </c>
      <c r="AB214" s="194">
        <v>37</v>
      </c>
      <c r="AC214" s="194">
        <v>36</v>
      </c>
      <c r="AD214" s="194">
        <v>29</v>
      </c>
      <c r="AE214" s="194">
        <v>24</v>
      </c>
      <c r="AF214" s="194">
        <v>32</v>
      </c>
      <c r="AG214" s="194">
        <v>25</v>
      </c>
      <c r="AH214" s="194">
        <v>34</v>
      </c>
      <c r="AI214" s="194">
        <v>37</v>
      </c>
      <c r="AJ214" s="194">
        <v>25</v>
      </c>
      <c r="AK214" s="194">
        <v>30</v>
      </c>
      <c r="AL214" s="194">
        <v>31</v>
      </c>
      <c r="AM214" s="194">
        <v>20</v>
      </c>
      <c r="AN214" s="194">
        <v>36</v>
      </c>
      <c r="AO214" s="194">
        <v>33</v>
      </c>
      <c r="AP214" s="194">
        <v>19</v>
      </c>
      <c r="AQ214" s="194">
        <v>40</v>
      </c>
      <c r="AR214" s="194">
        <v>20</v>
      </c>
      <c r="AS214" s="194">
        <v>26</v>
      </c>
      <c r="AT214" s="194">
        <v>34</v>
      </c>
      <c r="AU214" s="194">
        <v>35</v>
      </c>
      <c r="AV214" s="194">
        <v>26</v>
      </c>
      <c r="AW214" s="194">
        <v>28</v>
      </c>
      <c r="AX214" s="194">
        <v>31</v>
      </c>
      <c r="AY214" s="194">
        <v>19</v>
      </c>
      <c r="AZ214" s="194">
        <v>27</v>
      </c>
      <c r="BA214" s="194">
        <v>25</v>
      </c>
      <c r="BB214" s="194">
        <v>27</v>
      </c>
      <c r="BC214" s="194">
        <v>19</v>
      </c>
      <c r="BD214" s="194">
        <v>18</v>
      </c>
      <c r="BE214" s="194">
        <v>15</v>
      </c>
      <c r="BF214" s="194">
        <v>19</v>
      </c>
      <c r="BG214" s="194">
        <v>20</v>
      </c>
      <c r="BH214" s="194">
        <v>23</v>
      </c>
      <c r="BI214" s="194">
        <v>16</v>
      </c>
      <c r="BJ214" s="194">
        <v>16</v>
      </c>
      <c r="BK214" s="194">
        <v>16</v>
      </c>
      <c r="BL214" s="194">
        <v>20</v>
      </c>
      <c r="BM214" s="194">
        <v>17</v>
      </c>
      <c r="BN214" s="194">
        <v>14</v>
      </c>
      <c r="BO214" s="194">
        <v>11</v>
      </c>
      <c r="BP214" s="194">
        <v>15</v>
      </c>
      <c r="BQ214" s="194">
        <v>26</v>
      </c>
      <c r="BR214" s="194">
        <v>23</v>
      </c>
      <c r="BS214" s="194">
        <v>22</v>
      </c>
      <c r="BT214" s="194">
        <v>25</v>
      </c>
      <c r="BU214" s="194">
        <v>25</v>
      </c>
      <c r="BV214" s="194">
        <v>31</v>
      </c>
      <c r="BW214" s="194">
        <v>25</v>
      </c>
      <c r="BX214" s="194">
        <v>32</v>
      </c>
      <c r="BY214" s="194">
        <v>20</v>
      </c>
      <c r="BZ214" s="194">
        <v>12</v>
      </c>
      <c r="CA214" s="194">
        <v>17</v>
      </c>
      <c r="CB214" s="194">
        <v>22</v>
      </c>
      <c r="CC214" s="194">
        <v>17</v>
      </c>
      <c r="CD214" s="194">
        <v>22</v>
      </c>
      <c r="CE214" s="194">
        <v>24</v>
      </c>
      <c r="CF214" s="194">
        <v>13</v>
      </c>
      <c r="CG214" s="194">
        <v>26</v>
      </c>
      <c r="CH214" s="194">
        <v>18</v>
      </c>
      <c r="CI214" s="194">
        <v>14</v>
      </c>
      <c r="CJ214" s="194">
        <v>10</v>
      </c>
      <c r="CK214" s="194">
        <v>10</v>
      </c>
      <c r="CL214" s="194">
        <v>6</v>
      </c>
      <c r="CM214" s="194">
        <v>12</v>
      </c>
      <c r="CN214" s="194">
        <v>8</v>
      </c>
      <c r="CO214" s="194">
        <v>6</v>
      </c>
      <c r="CP214" s="194">
        <v>1</v>
      </c>
      <c r="CQ214" s="194">
        <v>6</v>
      </c>
      <c r="CR214" s="194">
        <v>5</v>
      </c>
      <c r="CS214" s="194">
        <v>2</v>
      </c>
      <c r="CT214" s="194">
        <v>4</v>
      </c>
      <c r="CU214" s="194">
        <v>2</v>
      </c>
      <c r="CV214" s="194">
        <v>3</v>
      </c>
      <c r="CW214" s="194">
        <v>0</v>
      </c>
      <c r="CX214" s="194">
        <v>0</v>
      </c>
      <c r="CY214" s="194">
        <v>0</v>
      </c>
      <c r="CZ214" s="194">
        <v>1</v>
      </c>
      <c r="DA214" s="194">
        <v>0</v>
      </c>
      <c r="DB214" s="194">
        <v>1</v>
      </c>
    </row>
    <row r="215" spans="1:106" ht="21" customHeight="1">
      <c r="A215" s="184" t="s">
        <v>358</v>
      </c>
      <c r="B215" s="191">
        <v>11</v>
      </c>
      <c r="C215" s="195">
        <v>10</v>
      </c>
      <c r="D215" s="195">
        <v>15</v>
      </c>
      <c r="E215" s="195">
        <v>7</v>
      </c>
      <c r="F215" s="195">
        <v>12</v>
      </c>
      <c r="G215" s="195">
        <v>10</v>
      </c>
      <c r="H215" s="195">
        <v>7</v>
      </c>
      <c r="I215" s="195">
        <v>9</v>
      </c>
      <c r="J215" s="195">
        <v>7</v>
      </c>
      <c r="K215" s="195">
        <v>9</v>
      </c>
      <c r="L215" s="195">
        <v>9</v>
      </c>
      <c r="M215" s="195">
        <v>4</v>
      </c>
      <c r="N215" s="195">
        <v>4</v>
      </c>
      <c r="O215" s="195">
        <v>7</v>
      </c>
      <c r="P215" s="195">
        <v>7</v>
      </c>
      <c r="Q215" s="195">
        <v>5</v>
      </c>
      <c r="R215" s="195">
        <v>6</v>
      </c>
      <c r="S215" s="195">
        <v>5</v>
      </c>
      <c r="T215" s="195">
        <v>5</v>
      </c>
      <c r="U215" s="195">
        <v>13</v>
      </c>
      <c r="V215" s="195">
        <v>19</v>
      </c>
      <c r="W215" s="195">
        <v>15</v>
      </c>
      <c r="X215" s="195">
        <v>18</v>
      </c>
      <c r="Y215" s="195">
        <v>24</v>
      </c>
      <c r="Z215" s="195">
        <v>24</v>
      </c>
      <c r="AA215" s="195">
        <v>42</v>
      </c>
      <c r="AB215" s="195">
        <v>25</v>
      </c>
      <c r="AC215" s="195">
        <v>34</v>
      </c>
      <c r="AD215" s="195">
        <v>34</v>
      </c>
      <c r="AE215" s="195">
        <v>21</v>
      </c>
      <c r="AF215" s="195">
        <v>26</v>
      </c>
      <c r="AG215" s="195">
        <v>28</v>
      </c>
      <c r="AH215" s="195">
        <v>24</v>
      </c>
      <c r="AI215" s="195">
        <v>30</v>
      </c>
      <c r="AJ215" s="195">
        <v>23</v>
      </c>
      <c r="AK215" s="195">
        <v>31</v>
      </c>
      <c r="AL215" s="195">
        <v>27</v>
      </c>
      <c r="AM215" s="195">
        <v>24</v>
      </c>
      <c r="AN215" s="195">
        <v>15</v>
      </c>
      <c r="AO215" s="195">
        <v>23</v>
      </c>
      <c r="AP215" s="195">
        <v>17</v>
      </c>
      <c r="AQ215" s="195">
        <v>15</v>
      </c>
      <c r="AR215" s="195">
        <v>23</v>
      </c>
      <c r="AS215" s="195">
        <v>28</v>
      </c>
      <c r="AT215" s="195">
        <v>25</v>
      </c>
      <c r="AU215" s="195">
        <v>20</v>
      </c>
      <c r="AV215" s="195">
        <v>13</v>
      </c>
      <c r="AW215" s="195">
        <v>18</v>
      </c>
      <c r="AX215" s="195">
        <v>19</v>
      </c>
      <c r="AY215" s="195">
        <v>13</v>
      </c>
      <c r="AZ215" s="195">
        <v>18</v>
      </c>
      <c r="BA215" s="195">
        <v>12</v>
      </c>
      <c r="BB215" s="195">
        <v>26</v>
      </c>
      <c r="BC215" s="195">
        <v>25</v>
      </c>
      <c r="BD215" s="195">
        <v>21</v>
      </c>
      <c r="BE215" s="195">
        <v>17</v>
      </c>
      <c r="BF215" s="195">
        <v>23</v>
      </c>
      <c r="BG215" s="195">
        <v>11</v>
      </c>
      <c r="BH215" s="195">
        <v>15</v>
      </c>
      <c r="BI215" s="195">
        <v>24</v>
      </c>
      <c r="BJ215" s="195">
        <v>19</v>
      </c>
      <c r="BK215" s="195">
        <v>15</v>
      </c>
      <c r="BL215" s="195">
        <v>16</v>
      </c>
      <c r="BM215" s="195">
        <v>17</v>
      </c>
      <c r="BN215" s="195">
        <v>11</v>
      </c>
      <c r="BO215" s="195">
        <v>18</v>
      </c>
      <c r="BP215" s="195">
        <v>15</v>
      </c>
      <c r="BQ215" s="195">
        <v>12</v>
      </c>
      <c r="BR215" s="195">
        <v>16</v>
      </c>
      <c r="BS215" s="195">
        <v>17</v>
      </c>
      <c r="BT215" s="195">
        <v>12</v>
      </c>
      <c r="BU215" s="195">
        <v>18</v>
      </c>
      <c r="BV215" s="195">
        <v>15</v>
      </c>
      <c r="BW215" s="195">
        <v>14</v>
      </c>
      <c r="BX215" s="195">
        <v>18</v>
      </c>
      <c r="BY215" s="195">
        <v>13</v>
      </c>
      <c r="BZ215" s="195">
        <v>11</v>
      </c>
      <c r="CA215" s="195">
        <v>8</v>
      </c>
      <c r="CB215" s="195">
        <v>18</v>
      </c>
      <c r="CC215" s="195">
        <v>12</v>
      </c>
      <c r="CD215" s="195">
        <v>11</v>
      </c>
      <c r="CE215" s="195">
        <v>15</v>
      </c>
      <c r="CF215" s="195">
        <v>6</v>
      </c>
      <c r="CG215" s="195">
        <v>9</v>
      </c>
      <c r="CH215" s="195">
        <v>10</v>
      </c>
      <c r="CI215" s="195">
        <v>9</v>
      </c>
      <c r="CJ215" s="195">
        <v>13</v>
      </c>
      <c r="CK215" s="195">
        <v>6</v>
      </c>
      <c r="CL215" s="195">
        <v>16</v>
      </c>
      <c r="CM215" s="195">
        <v>5</v>
      </c>
      <c r="CN215" s="195">
        <v>6</v>
      </c>
      <c r="CO215" s="195">
        <v>5</v>
      </c>
      <c r="CP215" s="195">
        <v>6</v>
      </c>
      <c r="CQ215" s="195">
        <v>8</v>
      </c>
      <c r="CR215" s="195">
        <v>5</v>
      </c>
      <c r="CS215" s="195">
        <v>3</v>
      </c>
      <c r="CT215" s="195">
        <v>1</v>
      </c>
      <c r="CU215" s="195">
        <v>2</v>
      </c>
      <c r="CV215" s="195">
        <v>0</v>
      </c>
      <c r="CW215" s="195">
        <v>1</v>
      </c>
      <c r="CX215" s="195">
        <v>1</v>
      </c>
      <c r="CY215" s="195">
        <v>0</v>
      </c>
      <c r="CZ215" s="195">
        <v>0</v>
      </c>
      <c r="DA215" s="195">
        <v>0</v>
      </c>
      <c r="DB215" s="195">
        <v>0</v>
      </c>
    </row>
    <row r="216" spans="1:106" ht="21" customHeight="1">
      <c r="A216" s="183" t="s">
        <v>808</v>
      </c>
      <c r="B216" s="190">
        <v>14</v>
      </c>
      <c r="C216" s="194">
        <v>10</v>
      </c>
      <c r="D216" s="194">
        <v>8</v>
      </c>
      <c r="E216" s="194">
        <v>7</v>
      </c>
      <c r="F216" s="194">
        <v>15</v>
      </c>
      <c r="G216" s="194">
        <v>7</v>
      </c>
      <c r="H216" s="194">
        <v>6</v>
      </c>
      <c r="I216" s="194">
        <v>5</v>
      </c>
      <c r="J216" s="194">
        <v>8</v>
      </c>
      <c r="K216" s="194">
        <v>4</v>
      </c>
      <c r="L216" s="194">
        <v>7</v>
      </c>
      <c r="M216" s="194">
        <v>5</v>
      </c>
      <c r="N216" s="194">
        <v>9</v>
      </c>
      <c r="O216" s="194">
        <v>5</v>
      </c>
      <c r="P216" s="194">
        <v>5</v>
      </c>
      <c r="Q216" s="194">
        <v>3</v>
      </c>
      <c r="R216" s="194">
        <v>7</v>
      </c>
      <c r="S216" s="194">
        <v>9</v>
      </c>
      <c r="T216" s="194">
        <v>8</v>
      </c>
      <c r="U216" s="194">
        <v>8</v>
      </c>
      <c r="V216" s="194">
        <v>16</v>
      </c>
      <c r="W216" s="194">
        <v>15</v>
      </c>
      <c r="X216" s="194">
        <v>21</v>
      </c>
      <c r="Y216" s="194">
        <v>30</v>
      </c>
      <c r="Z216" s="194">
        <v>38</v>
      </c>
      <c r="AA216" s="194">
        <v>42</v>
      </c>
      <c r="AB216" s="194">
        <v>37</v>
      </c>
      <c r="AC216" s="194">
        <v>43</v>
      </c>
      <c r="AD216" s="194">
        <v>35</v>
      </c>
      <c r="AE216" s="194">
        <v>45</v>
      </c>
      <c r="AF216" s="194">
        <v>45</v>
      </c>
      <c r="AG216" s="194">
        <v>46</v>
      </c>
      <c r="AH216" s="194">
        <v>42</v>
      </c>
      <c r="AI216" s="194">
        <v>49</v>
      </c>
      <c r="AJ216" s="194">
        <v>33</v>
      </c>
      <c r="AK216" s="194">
        <v>35</v>
      </c>
      <c r="AL216" s="194">
        <v>41</v>
      </c>
      <c r="AM216" s="194">
        <v>40</v>
      </c>
      <c r="AN216" s="194">
        <v>33</v>
      </c>
      <c r="AO216" s="194">
        <v>41</v>
      </c>
      <c r="AP216" s="194">
        <v>29</v>
      </c>
      <c r="AQ216" s="194">
        <v>36</v>
      </c>
      <c r="AR216" s="194">
        <v>41</v>
      </c>
      <c r="AS216" s="194">
        <v>30</v>
      </c>
      <c r="AT216" s="194">
        <v>32</v>
      </c>
      <c r="AU216" s="194">
        <v>29</v>
      </c>
      <c r="AV216" s="194">
        <v>23</v>
      </c>
      <c r="AW216" s="194">
        <v>27</v>
      </c>
      <c r="AX216" s="194">
        <v>37</v>
      </c>
      <c r="AY216" s="194">
        <v>24</v>
      </c>
      <c r="AZ216" s="194">
        <v>31</v>
      </c>
      <c r="BA216" s="194">
        <v>28</v>
      </c>
      <c r="BB216" s="194">
        <v>36</v>
      </c>
      <c r="BC216" s="194">
        <v>29</v>
      </c>
      <c r="BD216" s="194">
        <v>30</v>
      </c>
      <c r="BE216" s="194">
        <v>23</v>
      </c>
      <c r="BF216" s="194">
        <v>22</v>
      </c>
      <c r="BG216" s="194">
        <v>18</v>
      </c>
      <c r="BH216" s="194">
        <v>25</v>
      </c>
      <c r="BI216" s="194">
        <v>26</v>
      </c>
      <c r="BJ216" s="194">
        <v>26</v>
      </c>
      <c r="BK216" s="194">
        <v>28</v>
      </c>
      <c r="BL216" s="194">
        <v>17</v>
      </c>
      <c r="BM216" s="194">
        <v>19</v>
      </c>
      <c r="BN216" s="194">
        <v>17</v>
      </c>
      <c r="BO216" s="194">
        <v>17</v>
      </c>
      <c r="BP216" s="194">
        <v>14</v>
      </c>
      <c r="BQ216" s="194">
        <v>12</v>
      </c>
      <c r="BR216" s="194">
        <v>19</v>
      </c>
      <c r="BS216" s="194">
        <v>14</v>
      </c>
      <c r="BT216" s="194">
        <v>22</v>
      </c>
      <c r="BU216" s="194">
        <v>16</v>
      </c>
      <c r="BV216" s="194">
        <v>22</v>
      </c>
      <c r="BW216" s="194">
        <v>17</v>
      </c>
      <c r="BX216" s="194">
        <v>29</v>
      </c>
      <c r="BY216" s="194">
        <v>18</v>
      </c>
      <c r="BZ216" s="194">
        <v>10</v>
      </c>
      <c r="CA216" s="194">
        <v>15</v>
      </c>
      <c r="CB216" s="194">
        <v>24</v>
      </c>
      <c r="CC216" s="194">
        <v>15</v>
      </c>
      <c r="CD216" s="194">
        <v>25</v>
      </c>
      <c r="CE216" s="194">
        <v>22</v>
      </c>
      <c r="CF216" s="194">
        <v>11</v>
      </c>
      <c r="CG216" s="194">
        <v>12</v>
      </c>
      <c r="CH216" s="194">
        <v>16</v>
      </c>
      <c r="CI216" s="194">
        <v>16</v>
      </c>
      <c r="CJ216" s="194">
        <v>14</v>
      </c>
      <c r="CK216" s="194">
        <v>11</v>
      </c>
      <c r="CL216" s="194">
        <v>10</v>
      </c>
      <c r="CM216" s="194">
        <v>9</v>
      </c>
      <c r="CN216" s="194">
        <v>7</v>
      </c>
      <c r="CO216" s="194">
        <v>13</v>
      </c>
      <c r="CP216" s="194">
        <v>8</v>
      </c>
      <c r="CQ216" s="194">
        <v>10</v>
      </c>
      <c r="CR216" s="194">
        <v>5</v>
      </c>
      <c r="CS216" s="194">
        <v>1</v>
      </c>
      <c r="CT216" s="194">
        <v>0</v>
      </c>
      <c r="CU216" s="194">
        <v>4</v>
      </c>
      <c r="CV216" s="194">
        <v>0</v>
      </c>
      <c r="CW216" s="194">
        <v>2</v>
      </c>
      <c r="CX216" s="194">
        <v>0</v>
      </c>
      <c r="CY216" s="194">
        <v>1</v>
      </c>
      <c r="CZ216" s="194">
        <v>0</v>
      </c>
      <c r="DA216" s="194">
        <v>1</v>
      </c>
      <c r="DB216" s="194">
        <v>1</v>
      </c>
    </row>
    <row r="217" spans="1:106" ht="21" customHeight="1">
      <c r="A217" s="187" t="s">
        <v>215</v>
      </c>
      <c r="B217" s="190">
        <v>21</v>
      </c>
      <c r="C217" s="194">
        <v>26</v>
      </c>
      <c r="D217" s="194">
        <v>17</v>
      </c>
      <c r="E217" s="194">
        <v>22</v>
      </c>
      <c r="F217" s="194">
        <v>24</v>
      </c>
      <c r="G217" s="194">
        <v>13</v>
      </c>
      <c r="H217" s="194">
        <v>14</v>
      </c>
      <c r="I217" s="194">
        <v>24</v>
      </c>
      <c r="J217" s="194">
        <v>17</v>
      </c>
      <c r="K217" s="194">
        <v>12</v>
      </c>
      <c r="L217" s="194">
        <v>15</v>
      </c>
      <c r="M217" s="194">
        <v>14</v>
      </c>
      <c r="N217" s="194">
        <v>14</v>
      </c>
      <c r="O217" s="194">
        <v>10</v>
      </c>
      <c r="P217" s="194">
        <v>14</v>
      </c>
      <c r="Q217" s="194">
        <v>11</v>
      </c>
      <c r="R217" s="194">
        <v>11</v>
      </c>
      <c r="S217" s="194">
        <v>11</v>
      </c>
      <c r="T217" s="194">
        <v>7</v>
      </c>
      <c r="U217" s="194">
        <v>23</v>
      </c>
      <c r="V217" s="194">
        <v>17</v>
      </c>
      <c r="W217" s="194">
        <v>23</v>
      </c>
      <c r="X217" s="194">
        <v>22</v>
      </c>
      <c r="Y217" s="194">
        <v>39</v>
      </c>
      <c r="Z217" s="194">
        <v>39</v>
      </c>
      <c r="AA217" s="194">
        <v>39</v>
      </c>
      <c r="AB217" s="194">
        <v>36</v>
      </c>
      <c r="AC217" s="194">
        <v>52</v>
      </c>
      <c r="AD217" s="194">
        <v>55</v>
      </c>
      <c r="AE217" s="194">
        <v>52</v>
      </c>
      <c r="AF217" s="194">
        <v>50</v>
      </c>
      <c r="AG217" s="194">
        <v>58</v>
      </c>
      <c r="AH217" s="194">
        <v>71</v>
      </c>
      <c r="AI217" s="194">
        <v>41</v>
      </c>
      <c r="AJ217" s="194">
        <v>37</v>
      </c>
      <c r="AK217" s="194">
        <v>54</v>
      </c>
      <c r="AL217" s="194">
        <v>56</v>
      </c>
      <c r="AM217" s="194">
        <v>45</v>
      </c>
      <c r="AN217" s="194">
        <v>47</v>
      </c>
      <c r="AO217" s="194">
        <v>51</v>
      </c>
      <c r="AP217" s="194">
        <v>29</v>
      </c>
      <c r="AQ217" s="194">
        <v>52</v>
      </c>
      <c r="AR217" s="194">
        <v>47</v>
      </c>
      <c r="AS217" s="194">
        <v>44</v>
      </c>
      <c r="AT217" s="194">
        <v>39</v>
      </c>
      <c r="AU217" s="194">
        <v>38</v>
      </c>
      <c r="AV217" s="194">
        <v>45</v>
      </c>
      <c r="AW217" s="194">
        <v>52</v>
      </c>
      <c r="AX217" s="194">
        <v>33</v>
      </c>
      <c r="AY217" s="194">
        <v>46</v>
      </c>
      <c r="AZ217" s="194">
        <v>42</v>
      </c>
      <c r="BA217" s="194">
        <v>45</v>
      </c>
      <c r="BB217" s="194">
        <v>44</v>
      </c>
      <c r="BC217" s="194">
        <v>40</v>
      </c>
      <c r="BD217" s="194">
        <v>34</v>
      </c>
      <c r="BE217" s="194">
        <v>28</v>
      </c>
      <c r="BF217" s="194">
        <v>30</v>
      </c>
      <c r="BG217" s="194">
        <v>34</v>
      </c>
      <c r="BH217" s="194">
        <v>28</v>
      </c>
      <c r="BI217" s="194">
        <v>29</v>
      </c>
      <c r="BJ217" s="194">
        <v>36</v>
      </c>
      <c r="BK217" s="194">
        <v>22</v>
      </c>
      <c r="BL217" s="194">
        <v>22</v>
      </c>
      <c r="BM217" s="194">
        <v>27</v>
      </c>
      <c r="BN217" s="194">
        <v>21</v>
      </c>
      <c r="BO217" s="194">
        <v>23</v>
      </c>
      <c r="BP217" s="194">
        <v>22</v>
      </c>
      <c r="BQ217" s="194">
        <v>15</v>
      </c>
      <c r="BR217" s="194">
        <v>25</v>
      </c>
      <c r="BS217" s="194">
        <v>15</v>
      </c>
      <c r="BT217" s="194">
        <v>27</v>
      </c>
      <c r="BU217" s="194">
        <v>22</v>
      </c>
      <c r="BV217" s="194">
        <v>26</v>
      </c>
      <c r="BW217" s="194">
        <v>22</v>
      </c>
      <c r="BX217" s="194">
        <v>24</v>
      </c>
      <c r="BY217" s="194">
        <v>26</v>
      </c>
      <c r="BZ217" s="194">
        <v>11</v>
      </c>
      <c r="CA217" s="194">
        <v>18</v>
      </c>
      <c r="CB217" s="194">
        <v>21</v>
      </c>
      <c r="CC217" s="194">
        <v>19</v>
      </c>
      <c r="CD217" s="194">
        <v>13</v>
      </c>
      <c r="CE217" s="194">
        <v>21</v>
      </c>
      <c r="CF217" s="194">
        <v>12</v>
      </c>
      <c r="CG217" s="194">
        <v>13</v>
      </c>
      <c r="CH217" s="194">
        <v>6</v>
      </c>
      <c r="CI217" s="194">
        <v>14</v>
      </c>
      <c r="CJ217" s="194">
        <v>18</v>
      </c>
      <c r="CK217" s="194">
        <v>15</v>
      </c>
      <c r="CL217" s="194">
        <v>11</v>
      </c>
      <c r="CM217" s="194">
        <v>12</v>
      </c>
      <c r="CN217" s="194">
        <v>9</v>
      </c>
      <c r="CO217" s="194">
        <v>4</v>
      </c>
      <c r="CP217" s="194">
        <v>8</v>
      </c>
      <c r="CQ217" s="194">
        <v>6</v>
      </c>
      <c r="CR217" s="194">
        <v>5</v>
      </c>
      <c r="CS217" s="194">
        <v>4</v>
      </c>
      <c r="CT217" s="194">
        <v>2</v>
      </c>
      <c r="CU217" s="194">
        <v>2</v>
      </c>
      <c r="CV217" s="194">
        <v>2</v>
      </c>
      <c r="CW217" s="194">
        <v>0</v>
      </c>
      <c r="CX217" s="194">
        <v>0</v>
      </c>
      <c r="CY217" s="194">
        <v>2</v>
      </c>
      <c r="CZ217" s="194">
        <v>0</v>
      </c>
      <c r="DA217" s="194">
        <v>0</v>
      </c>
      <c r="DB217" s="194">
        <v>0</v>
      </c>
    </row>
    <row r="218" spans="1:106" ht="21" customHeight="1">
      <c r="A218" s="187" t="s">
        <v>807</v>
      </c>
      <c r="B218" s="190">
        <v>11</v>
      </c>
      <c r="C218" s="194">
        <v>12</v>
      </c>
      <c r="D218" s="194">
        <v>15</v>
      </c>
      <c r="E218" s="194">
        <v>12</v>
      </c>
      <c r="F218" s="194">
        <v>14</v>
      </c>
      <c r="G218" s="194">
        <v>13</v>
      </c>
      <c r="H218" s="194">
        <v>5</v>
      </c>
      <c r="I218" s="194">
        <v>13</v>
      </c>
      <c r="J218" s="194">
        <v>10</v>
      </c>
      <c r="K218" s="194">
        <v>10</v>
      </c>
      <c r="L218" s="194">
        <v>17</v>
      </c>
      <c r="M218" s="194">
        <v>12</v>
      </c>
      <c r="N218" s="194">
        <v>14</v>
      </c>
      <c r="O218" s="194">
        <v>9</v>
      </c>
      <c r="P218" s="194">
        <v>7</v>
      </c>
      <c r="Q218" s="194">
        <v>10</v>
      </c>
      <c r="R218" s="194">
        <v>9</v>
      </c>
      <c r="S218" s="194">
        <v>11</v>
      </c>
      <c r="T218" s="194">
        <v>6</v>
      </c>
      <c r="U218" s="194">
        <v>10</v>
      </c>
      <c r="V218" s="194">
        <v>12</v>
      </c>
      <c r="W218" s="194">
        <v>16</v>
      </c>
      <c r="X218" s="194">
        <v>13</v>
      </c>
      <c r="Y218" s="194">
        <v>22</v>
      </c>
      <c r="Z218" s="194">
        <v>19</v>
      </c>
      <c r="AA218" s="194">
        <v>11</v>
      </c>
      <c r="AB218" s="194">
        <v>14</v>
      </c>
      <c r="AC218" s="194">
        <v>27</v>
      </c>
      <c r="AD218" s="194">
        <v>16</v>
      </c>
      <c r="AE218" s="194">
        <v>15</v>
      </c>
      <c r="AF218" s="194">
        <v>19</v>
      </c>
      <c r="AG218" s="194">
        <v>12</v>
      </c>
      <c r="AH218" s="194">
        <v>17</v>
      </c>
      <c r="AI218" s="194">
        <v>21</v>
      </c>
      <c r="AJ218" s="194">
        <v>21</v>
      </c>
      <c r="AK218" s="194">
        <v>24</v>
      </c>
      <c r="AL218" s="194">
        <v>31</v>
      </c>
      <c r="AM218" s="194">
        <v>23</v>
      </c>
      <c r="AN218" s="194">
        <v>29</v>
      </c>
      <c r="AO218" s="194">
        <v>18</v>
      </c>
      <c r="AP218" s="194">
        <v>20</v>
      </c>
      <c r="AQ218" s="194">
        <v>36</v>
      </c>
      <c r="AR218" s="194">
        <v>16</v>
      </c>
      <c r="AS218" s="194">
        <v>23</v>
      </c>
      <c r="AT218" s="194">
        <v>22</v>
      </c>
      <c r="AU218" s="194">
        <v>24</v>
      </c>
      <c r="AV218" s="194">
        <v>19</v>
      </c>
      <c r="AW218" s="194">
        <v>24</v>
      </c>
      <c r="AX218" s="194">
        <v>28</v>
      </c>
      <c r="AY218" s="194">
        <v>21</v>
      </c>
      <c r="AZ218" s="194">
        <v>24</v>
      </c>
      <c r="BA218" s="194">
        <v>22</v>
      </c>
      <c r="BB218" s="194">
        <v>21</v>
      </c>
      <c r="BC218" s="194">
        <v>22</v>
      </c>
      <c r="BD218" s="194">
        <v>17</v>
      </c>
      <c r="BE218" s="194">
        <v>13</v>
      </c>
      <c r="BF218" s="194">
        <v>17</v>
      </c>
      <c r="BG218" s="194">
        <v>22</v>
      </c>
      <c r="BH218" s="194">
        <v>9</v>
      </c>
      <c r="BI218" s="194">
        <v>13</v>
      </c>
      <c r="BJ218" s="194">
        <v>8</v>
      </c>
      <c r="BK218" s="194">
        <v>12</v>
      </c>
      <c r="BL218" s="194">
        <v>13</v>
      </c>
      <c r="BM218" s="194">
        <v>14</v>
      </c>
      <c r="BN218" s="194">
        <v>14</v>
      </c>
      <c r="BO218" s="194">
        <v>7</v>
      </c>
      <c r="BP218" s="194">
        <v>8</v>
      </c>
      <c r="BQ218" s="194">
        <v>5</v>
      </c>
      <c r="BR218" s="194">
        <v>3</v>
      </c>
      <c r="BS218" s="194">
        <v>9</v>
      </c>
      <c r="BT218" s="194">
        <v>12</v>
      </c>
      <c r="BU218" s="194">
        <v>9</v>
      </c>
      <c r="BV218" s="194">
        <v>25</v>
      </c>
      <c r="BW218" s="194">
        <v>17</v>
      </c>
      <c r="BX218" s="194">
        <v>16</v>
      </c>
      <c r="BY218" s="194">
        <v>10</v>
      </c>
      <c r="BZ218" s="194">
        <v>11</v>
      </c>
      <c r="CA218" s="194">
        <v>13</v>
      </c>
      <c r="CB218" s="194">
        <v>10</v>
      </c>
      <c r="CC218" s="194">
        <v>11</v>
      </c>
      <c r="CD218" s="194">
        <v>13</v>
      </c>
      <c r="CE218" s="194">
        <v>13</v>
      </c>
      <c r="CF218" s="194">
        <v>3</v>
      </c>
      <c r="CG218" s="194">
        <v>9</v>
      </c>
      <c r="CH218" s="194">
        <v>7</v>
      </c>
      <c r="CI218" s="194">
        <v>4</v>
      </c>
      <c r="CJ218" s="194">
        <v>7</v>
      </c>
      <c r="CK218" s="194">
        <v>8</v>
      </c>
      <c r="CL218" s="194">
        <v>7</v>
      </c>
      <c r="CM218" s="194">
        <v>6</v>
      </c>
      <c r="CN218" s="194">
        <v>3</v>
      </c>
      <c r="CO218" s="194">
        <v>5</v>
      </c>
      <c r="CP218" s="194">
        <v>7</v>
      </c>
      <c r="CQ218" s="194">
        <v>3</v>
      </c>
      <c r="CR218" s="194">
        <v>2</v>
      </c>
      <c r="CS218" s="194">
        <v>1</v>
      </c>
      <c r="CT218" s="194">
        <v>4</v>
      </c>
      <c r="CU218" s="194">
        <v>1</v>
      </c>
      <c r="CV218" s="194">
        <v>2</v>
      </c>
      <c r="CW218" s="194">
        <v>0</v>
      </c>
      <c r="CX218" s="194">
        <v>0</v>
      </c>
      <c r="CY218" s="194">
        <v>0</v>
      </c>
      <c r="CZ218" s="194">
        <v>0</v>
      </c>
      <c r="DA218" s="194">
        <v>0</v>
      </c>
      <c r="DB218" s="194">
        <v>0</v>
      </c>
    </row>
    <row r="219" spans="1:106" ht="21" customHeight="1">
      <c r="A219" s="183" t="s">
        <v>339</v>
      </c>
      <c r="B219" s="190">
        <v>8</v>
      </c>
      <c r="C219" s="194">
        <v>19</v>
      </c>
      <c r="D219" s="194">
        <v>7</v>
      </c>
      <c r="E219" s="194">
        <v>10</v>
      </c>
      <c r="F219" s="194">
        <v>7</v>
      </c>
      <c r="G219" s="194">
        <v>9</v>
      </c>
      <c r="H219" s="194">
        <v>15</v>
      </c>
      <c r="I219" s="194">
        <v>11</v>
      </c>
      <c r="J219" s="194">
        <v>7</v>
      </c>
      <c r="K219" s="194">
        <v>9</v>
      </c>
      <c r="L219" s="194">
        <v>6</v>
      </c>
      <c r="M219" s="194">
        <v>7</v>
      </c>
      <c r="N219" s="194">
        <v>11</v>
      </c>
      <c r="O219" s="194">
        <v>6</v>
      </c>
      <c r="P219" s="194">
        <v>4</v>
      </c>
      <c r="Q219" s="194">
        <v>14</v>
      </c>
      <c r="R219" s="194">
        <v>6</v>
      </c>
      <c r="S219" s="194">
        <v>9</v>
      </c>
      <c r="T219" s="194">
        <v>4</v>
      </c>
      <c r="U219" s="194">
        <v>15</v>
      </c>
      <c r="V219" s="194">
        <v>12</v>
      </c>
      <c r="W219" s="194">
        <v>18</v>
      </c>
      <c r="X219" s="194">
        <v>5</v>
      </c>
      <c r="Y219" s="194">
        <v>25</v>
      </c>
      <c r="Z219" s="194">
        <v>21</v>
      </c>
      <c r="AA219" s="194">
        <v>22</v>
      </c>
      <c r="AB219" s="194">
        <v>15</v>
      </c>
      <c r="AC219" s="194">
        <v>30</v>
      </c>
      <c r="AD219" s="194">
        <v>29</v>
      </c>
      <c r="AE219" s="194">
        <v>21</v>
      </c>
      <c r="AF219" s="194">
        <v>27</v>
      </c>
      <c r="AG219" s="194">
        <v>25</v>
      </c>
      <c r="AH219" s="194">
        <v>17</v>
      </c>
      <c r="AI219" s="194">
        <v>24</v>
      </c>
      <c r="AJ219" s="194">
        <v>39</v>
      </c>
      <c r="AK219" s="194">
        <v>27</v>
      </c>
      <c r="AL219" s="194">
        <v>29</v>
      </c>
      <c r="AM219" s="194">
        <v>23</v>
      </c>
      <c r="AN219" s="194">
        <v>21</v>
      </c>
      <c r="AO219" s="194">
        <v>25</v>
      </c>
      <c r="AP219" s="194">
        <v>16</v>
      </c>
      <c r="AQ219" s="194">
        <v>27</v>
      </c>
      <c r="AR219" s="194">
        <v>24</v>
      </c>
      <c r="AS219" s="194">
        <v>23</v>
      </c>
      <c r="AT219" s="194">
        <v>25</v>
      </c>
      <c r="AU219" s="194">
        <v>30</v>
      </c>
      <c r="AV219" s="194">
        <v>28</v>
      </c>
      <c r="AW219" s="194">
        <v>22</v>
      </c>
      <c r="AX219" s="194">
        <v>28</v>
      </c>
      <c r="AY219" s="194">
        <v>28</v>
      </c>
      <c r="AZ219" s="194">
        <v>17</v>
      </c>
      <c r="BA219" s="194">
        <v>22</v>
      </c>
      <c r="BB219" s="194">
        <v>20</v>
      </c>
      <c r="BC219" s="194">
        <v>17</v>
      </c>
      <c r="BD219" s="194">
        <v>26</v>
      </c>
      <c r="BE219" s="194">
        <v>19</v>
      </c>
      <c r="BF219" s="194">
        <v>21</v>
      </c>
      <c r="BG219" s="194">
        <v>20</v>
      </c>
      <c r="BH219" s="194">
        <v>19</v>
      </c>
      <c r="BI219" s="194">
        <v>20</v>
      </c>
      <c r="BJ219" s="194">
        <v>14</v>
      </c>
      <c r="BK219" s="194">
        <v>9</v>
      </c>
      <c r="BL219" s="194">
        <v>12</v>
      </c>
      <c r="BM219" s="194">
        <v>17</v>
      </c>
      <c r="BN219" s="194">
        <v>20</v>
      </c>
      <c r="BO219" s="194">
        <v>13</v>
      </c>
      <c r="BP219" s="194">
        <v>17</v>
      </c>
      <c r="BQ219" s="194">
        <v>10</v>
      </c>
      <c r="BR219" s="194">
        <v>25</v>
      </c>
      <c r="BS219" s="194">
        <v>13</v>
      </c>
      <c r="BT219" s="194">
        <v>11</v>
      </c>
      <c r="BU219" s="194">
        <v>29</v>
      </c>
      <c r="BV219" s="194">
        <v>11</v>
      </c>
      <c r="BW219" s="194">
        <v>18</v>
      </c>
      <c r="BX219" s="194">
        <v>15</v>
      </c>
      <c r="BY219" s="194">
        <v>15</v>
      </c>
      <c r="BZ219" s="194">
        <v>11</v>
      </c>
      <c r="CA219" s="194">
        <v>15</v>
      </c>
      <c r="CB219" s="194">
        <v>18</v>
      </c>
      <c r="CC219" s="194">
        <v>19</v>
      </c>
      <c r="CD219" s="194">
        <v>16</v>
      </c>
      <c r="CE219" s="194">
        <v>14</v>
      </c>
      <c r="CF219" s="194">
        <v>12</v>
      </c>
      <c r="CG219" s="194">
        <v>15</v>
      </c>
      <c r="CH219" s="194">
        <v>17</v>
      </c>
      <c r="CI219" s="194">
        <v>6</v>
      </c>
      <c r="CJ219" s="194">
        <v>12</v>
      </c>
      <c r="CK219" s="194">
        <v>12</v>
      </c>
      <c r="CL219" s="194">
        <v>6</v>
      </c>
      <c r="CM219" s="194">
        <v>8</v>
      </c>
      <c r="CN219" s="194">
        <v>5</v>
      </c>
      <c r="CO219" s="194">
        <v>8</v>
      </c>
      <c r="CP219" s="194">
        <v>3</v>
      </c>
      <c r="CQ219" s="194">
        <v>4</v>
      </c>
      <c r="CR219" s="194">
        <v>5</v>
      </c>
      <c r="CS219" s="194">
        <v>3</v>
      </c>
      <c r="CT219" s="194">
        <v>1</v>
      </c>
      <c r="CU219" s="194">
        <v>3</v>
      </c>
      <c r="CV219" s="194">
        <v>0</v>
      </c>
      <c r="CW219" s="194">
        <v>0</v>
      </c>
      <c r="CX219" s="194">
        <v>0</v>
      </c>
      <c r="CY219" s="194">
        <v>0</v>
      </c>
      <c r="CZ219" s="194">
        <v>0</v>
      </c>
      <c r="DA219" s="194">
        <v>0</v>
      </c>
      <c r="DB219" s="194">
        <v>0</v>
      </c>
    </row>
    <row r="220" spans="1:106" ht="21" customHeight="1">
      <c r="A220" s="184" t="s">
        <v>681</v>
      </c>
      <c r="B220" s="191">
        <v>8</v>
      </c>
      <c r="C220" s="195">
        <v>5</v>
      </c>
      <c r="D220" s="195">
        <v>6</v>
      </c>
      <c r="E220" s="195">
        <v>13</v>
      </c>
      <c r="F220" s="195">
        <v>4</v>
      </c>
      <c r="G220" s="195">
        <v>2</v>
      </c>
      <c r="H220" s="195">
        <v>7</v>
      </c>
      <c r="I220" s="195">
        <v>4</v>
      </c>
      <c r="J220" s="195">
        <v>3</v>
      </c>
      <c r="K220" s="195">
        <v>8</v>
      </c>
      <c r="L220" s="195">
        <v>7</v>
      </c>
      <c r="M220" s="195">
        <v>3</v>
      </c>
      <c r="N220" s="195">
        <v>5</v>
      </c>
      <c r="O220" s="195">
        <v>3</v>
      </c>
      <c r="P220" s="195">
        <v>3</v>
      </c>
      <c r="Q220" s="195">
        <v>6</v>
      </c>
      <c r="R220" s="195">
        <v>8</v>
      </c>
      <c r="S220" s="195">
        <v>3</v>
      </c>
      <c r="T220" s="195">
        <v>1</v>
      </c>
      <c r="U220" s="195">
        <v>9</v>
      </c>
      <c r="V220" s="195">
        <v>10</v>
      </c>
      <c r="W220" s="195">
        <v>8</v>
      </c>
      <c r="X220" s="195">
        <v>12</v>
      </c>
      <c r="Y220" s="195">
        <v>19</v>
      </c>
      <c r="Z220" s="195">
        <v>28</v>
      </c>
      <c r="AA220" s="195">
        <v>23</v>
      </c>
      <c r="AB220" s="195">
        <v>20</v>
      </c>
      <c r="AC220" s="195">
        <v>24</v>
      </c>
      <c r="AD220" s="195">
        <v>19</v>
      </c>
      <c r="AE220" s="195">
        <v>25</v>
      </c>
      <c r="AF220" s="195">
        <v>24</v>
      </c>
      <c r="AG220" s="195">
        <v>33</v>
      </c>
      <c r="AH220" s="195">
        <v>28</v>
      </c>
      <c r="AI220" s="195">
        <v>11</v>
      </c>
      <c r="AJ220" s="195">
        <v>17</v>
      </c>
      <c r="AK220" s="195">
        <v>20</v>
      </c>
      <c r="AL220" s="195">
        <v>17</v>
      </c>
      <c r="AM220" s="195">
        <v>23</v>
      </c>
      <c r="AN220" s="195">
        <v>17</v>
      </c>
      <c r="AO220" s="195">
        <v>16</v>
      </c>
      <c r="AP220" s="195">
        <v>18</v>
      </c>
      <c r="AQ220" s="195">
        <v>15</v>
      </c>
      <c r="AR220" s="195">
        <v>18</v>
      </c>
      <c r="AS220" s="195">
        <v>16</v>
      </c>
      <c r="AT220" s="195">
        <v>19</v>
      </c>
      <c r="AU220" s="195">
        <v>17</v>
      </c>
      <c r="AV220" s="195">
        <v>19</v>
      </c>
      <c r="AW220" s="195">
        <v>21</v>
      </c>
      <c r="AX220" s="195">
        <v>34</v>
      </c>
      <c r="AY220" s="195">
        <v>17</v>
      </c>
      <c r="AZ220" s="195">
        <v>20</v>
      </c>
      <c r="BA220" s="195">
        <v>16</v>
      </c>
      <c r="BB220" s="195">
        <v>26</v>
      </c>
      <c r="BC220" s="195">
        <v>15</v>
      </c>
      <c r="BD220" s="195">
        <v>15</v>
      </c>
      <c r="BE220" s="195">
        <v>15</v>
      </c>
      <c r="BF220" s="195">
        <v>12</v>
      </c>
      <c r="BG220" s="195">
        <v>14</v>
      </c>
      <c r="BH220" s="195">
        <v>20</v>
      </c>
      <c r="BI220" s="195">
        <v>16</v>
      </c>
      <c r="BJ220" s="195">
        <v>12</v>
      </c>
      <c r="BK220" s="195">
        <v>8</v>
      </c>
      <c r="BL220" s="195">
        <v>13</v>
      </c>
      <c r="BM220" s="195">
        <v>6</v>
      </c>
      <c r="BN220" s="195">
        <v>15</v>
      </c>
      <c r="BO220" s="195">
        <v>9</v>
      </c>
      <c r="BP220" s="195">
        <v>8</v>
      </c>
      <c r="BQ220" s="195">
        <v>6</v>
      </c>
      <c r="BR220" s="195">
        <v>7</v>
      </c>
      <c r="BS220" s="195">
        <v>12</v>
      </c>
      <c r="BT220" s="195">
        <v>12</v>
      </c>
      <c r="BU220" s="195">
        <v>8</v>
      </c>
      <c r="BV220" s="195">
        <v>10</v>
      </c>
      <c r="BW220" s="195">
        <v>12</v>
      </c>
      <c r="BX220" s="195">
        <v>17</v>
      </c>
      <c r="BY220" s="195">
        <v>2</v>
      </c>
      <c r="BZ220" s="195">
        <v>5</v>
      </c>
      <c r="CA220" s="195">
        <v>8</v>
      </c>
      <c r="CB220" s="195">
        <v>7</v>
      </c>
      <c r="CC220" s="195">
        <v>12</v>
      </c>
      <c r="CD220" s="195">
        <v>8</v>
      </c>
      <c r="CE220" s="195">
        <v>6</v>
      </c>
      <c r="CF220" s="195">
        <v>9</v>
      </c>
      <c r="CG220" s="195">
        <v>3</v>
      </c>
      <c r="CH220" s="195">
        <v>9</v>
      </c>
      <c r="CI220" s="195">
        <v>4</v>
      </c>
      <c r="CJ220" s="195">
        <v>5</v>
      </c>
      <c r="CK220" s="195">
        <v>9</v>
      </c>
      <c r="CL220" s="195">
        <v>8</v>
      </c>
      <c r="CM220" s="195">
        <v>4</v>
      </c>
      <c r="CN220" s="195">
        <v>5</v>
      </c>
      <c r="CO220" s="195">
        <v>7</v>
      </c>
      <c r="CP220" s="195">
        <v>2</v>
      </c>
      <c r="CQ220" s="195">
        <v>3</v>
      </c>
      <c r="CR220" s="195">
        <v>2</v>
      </c>
      <c r="CS220" s="195">
        <v>6</v>
      </c>
      <c r="CT220" s="195">
        <v>1</v>
      </c>
      <c r="CU220" s="195">
        <v>1</v>
      </c>
      <c r="CV220" s="195">
        <v>2</v>
      </c>
      <c r="CW220" s="195">
        <v>0</v>
      </c>
      <c r="CX220" s="195">
        <v>0</v>
      </c>
      <c r="CY220" s="195">
        <v>0</v>
      </c>
      <c r="CZ220" s="195">
        <v>0</v>
      </c>
      <c r="DA220" s="195">
        <v>0</v>
      </c>
      <c r="DB220" s="195">
        <v>0</v>
      </c>
    </row>
    <row r="221" spans="1:106" ht="21" customHeight="1">
      <c r="A221" s="183" t="s">
        <v>577</v>
      </c>
      <c r="B221" s="190">
        <v>6</v>
      </c>
      <c r="C221" s="194">
        <v>2</v>
      </c>
      <c r="D221" s="194">
        <v>2</v>
      </c>
      <c r="E221" s="194">
        <v>7</v>
      </c>
      <c r="F221" s="194">
        <v>6</v>
      </c>
      <c r="G221" s="194">
        <v>4</v>
      </c>
      <c r="H221" s="194">
        <v>8</v>
      </c>
      <c r="I221" s="194">
        <v>7</v>
      </c>
      <c r="J221" s="194">
        <v>8</v>
      </c>
      <c r="K221" s="194">
        <v>6</v>
      </c>
      <c r="L221" s="194">
        <v>10</v>
      </c>
      <c r="M221" s="194">
        <v>6</v>
      </c>
      <c r="N221" s="194">
        <v>4</v>
      </c>
      <c r="O221" s="194">
        <v>6</v>
      </c>
      <c r="P221" s="194">
        <v>7</v>
      </c>
      <c r="Q221" s="194">
        <v>8</v>
      </c>
      <c r="R221" s="194">
        <v>8</v>
      </c>
      <c r="S221" s="194">
        <v>6</v>
      </c>
      <c r="T221" s="194">
        <v>8</v>
      </c>
      <c r="U221" s="194">
        <v>17</v>
      </c>
      <c r="V221" s="194">
        <v>12</v>
      </c>
      <c r="W221" s="194">
        <v>16</v>
      </c>
      <c r="X221" s="194">
        <v>19</v>
      </c>
      <c r="Y221" s="194">
        <v>30</v>
      </c>
      <c r="Z221" s="194">
        <v>27</v>
      </c>
      <c r="AA221" s="194">
        <v>41</v>
      </c>
      <c r="AB221" s="194">
        <v>33</v>
      </c>
      <c r="AC221" s="194">
        <v>28</v>
      </c>
      <c r="AD221" s="194">
        <v>27</v>
      </c>
      <c r="AE221" s="194">
        <v>19</v>
      </c>
      <c r="AF221" s="194">
        <v>31</v>
      </c>
      <c r="AG221" s="194">
        <v>27</v>
      </c>
      <c r="AH221" s="194">
        <v>23</v>
      </c>
      <c r="AI221" s="194">
        <v>18</v>
      </c>
      <c r="AJ221" s="194">
        <v>21</v>
      </c>
      <c r="AK221" s="194">
        <v>19</v>
      </c>
      <c r="AL221" s="194">
        <v>20</v>
      </c>
      <c r="AM221" s="194">
        <v>23</v>
      </c>
      <c r="AN221" s="194">
        <v>16</v>
      </c>
      <c r="AO221" s="194">
        <v>24</v>
      </c>
      <c r="AP221" s="194">
        <v>16</v>
      </c>
      <c r="AQ221" s="194">
        <v>13</v>
      </c>
      <c r="AR221" s="194">
        <v>14</v>
      </c>
      <c r="AS221" s="194">
        <v>24</v>
      </c>
      <c r="AT221" s="194">
        <v>21</v>
      </c>
      <c r="AU221" s="194">
        <v>17</v>
      </c>
      <c r="AV221" s="194">
        <v>24</v>
      </c>
      <c r="AW221" s="194">
        <v>21</v>
      </c>
      <c r="AX221" s="194">
        <v>18</v>
      </c>
      <c r="AY221" s="194">
        <v>26</v>
      </c>
      <c r="AZ221" s="194">
        <v>27</v>
      </c>
      <c r="BA221" s="194">
        <v>24</v>
      </c>
      <c r="BB221" s="194">
        <v>22</v>
      </c>
      <c r="BC221" s="194">
        <v>24</v>
      </c>
      <c r="BD221" s="194">
        <v>29</v>
      </c>
      <c r="BE221" s="194">
        <v>13</v>
      </c>
      <c r="BF221" s="194">
        <v>20</v>
      </c>
      <c r="BG221" s="194">
        <v>12</v>
      </c>
      <c r="BH221" s="194">
        <v>15</v>
      </c>
      <c r="BI221" s="194">
        <v>22</v>
      </c>
      <c r="BJ221" s="194">
        <v>17</v>
      </c>
      <c r="BK221" s="194">
        <v>12</v>
      </c>
      <c r="BL221" s="194">
        <v>15</v>
      </c>
      <c r="BM221" s="194">
        <v>9</v>
      </c>
      <c r="BN221" s="194">
        <v>15</v>
      </c>
      <c r="BO221" s="194">
        <v>19</v>
      </c>
      <c r="BP221" s="194">
        <v>18</v>
      </c>
      <c r="BQ221" s="194">
        <v>17</v>
      </c>
      <c r="BR221" s="194">
        <v>16</v>
      </c>
      <c r="BS221" s="194">
        <v>12</v>
      </c>
      <c r="BT221" s="194">
        <v>15</v>
      </c>
      <c r="BU221" s="194">
        <v>18</v>
      </c>
      <c r="BV221" s="194">
        <v>30</v>
      </c>
      <c r="BW221" s="194">
        <v>22</v>
      </c>
      <c r="BX221" s="194">
        <v>17</v>
      </c>
      <c r="BY221" s="194">
        <v>12</v>
      </c>
      <c r="BZ221" s="194">
        <v>18</v>
      </c>
      <c r="CA221" s="194">
        <v>12</v>
      </c>
      <c r="CB221" s="194">
        <v>20</v>
      </c>
      <c r="CC221" s="194">
        <v>25</v>
      </c>
      <c r="CD221" s="194">
        <v>18</v>
      </c>
      <c r="CE221" s="194">
        <v>19</v>
      </c>
      <c r="CF221" s="194">
        <v>14</v>
      </c>
      <c r="CG221" s="194">
        <v>19</v>
      </c>
      <c r="CH221" s="194">
        <v>16</v>
      </c>
      <c r="CI221" s="194">
        <v>16</v>
      </c>
      <c r="CJ221" s="194">
        <v>15</v>
      </c>
      <c r="CK221" s="194">
        <v>16</v>
      </c>
      <c r="CL221" s="194">
        <v>10</v>
      </c>
      <c r="CM221" s="194">
        <v>15</v>
      </c>
      <c r="CN221" s="194">
        <v>13</v>
      </c>
      <c r="CO221" s="194">
        <v>7</v>
      </c>
      <c r="CP221" s="194">
        <v>7</v>
      </c>
      <c r="CQ221" s="194">
        <v>8</v>
      </c>
      <c r="CR221" s="194">
        <v>3</v>
      </c>
      <c r="CS221" s="194">
        <v>4</v>
      </c>
      <c r="CT221" s="194">
        <v>4</v>
      </c>
      <c r="CU221" s="194">
        <v>0</v>
      </c>
      <c r="CV221" s="194">
        <v>4</v>
      </c>
      <c r="CW221" s="194">
        <v>0</v>
      </c>
      <c r="CX221" s="194">
        <v>0</v>
      </c>
      <c r="CY221" s="194">
        <v>2</v>
      </c>
      <c r="CZ221" s="194">
        <v>0</v>
      </c>
      <c r="DA221" s="194">
        <v>0</v>
      </c>
      <c r="DB221" s="194">
        <v>0</v>
      </c>
    </row>
    <row r="222" spans="1:106" ht="21" customHeight="1">
      <c r="A222" s="187" t="s">
        <v>1070</v>
      </c>
      <c r="B222" s="190">
        <v>7</v>
      </c>
      <c r="C222" s="194">
        <v>2</v>
      </c>
      <c r="D222" s="194">
        <v>14</v>
      </c>
      <c r="E222" s="194">
        <v>8</v>
      </c>
      <c r="F222" s="194">
        <v>12</v>
      </c>
      <c r="G222" s="194">
        <v>13</v>
      </c>
      <c r="H222" s="194">
        <v>13</v>
      </c>
      <c r="I222" s="194">
        <v>11</v>
      </c>
      <c r="J222" s="194">
        <v>6</v>
      </c>
      <c r="K222" s="194">
        <v>6</v>
      </c>
      <c r="L222" s="194">
        <v>3</v>
      </c>
      <c r="M222" s="194">
        <v>9</v>
      </c>
      <c r="N222" s="194">
        <v>8</v>
      </c>
      <c r="O222" s="194">
        <v>9</v>
      </c>
      <c r="P222" s="194">
        <v>8</v>
      </c>
      <c r="Q222" s="194">
        <v>8</v>
      </c>
      <c r="R222" s="194">
        <v>10</v>
      </c>
      <c r="S222" s="194">
        <v>10</v>
      </c>
      <c r="T222" s="194">
        <v>10</v>
      </c>
      <c r="U222" s="194">
        <v>17</v>
      </c>
      <c r="V222" s="194">
        <v>15</v>
      </c>
      <c r="W222" s="194">
        <v>21</v>
      </c>
      <c r="X222" s="194">
        <v>17</v>
      </c>
      <c r="Y222" s="194">
        <v>31</v>
      </c>
      <c r="Z222" s="194">
        <v>30</v>
      </c>
      <c r="AA222" s="194">
        <v>39</v>
      </c>
      <c r="AB222" s="194">
        <v>26</v>
      </c>
      <c r="AC222" s="194">
        <v>29</v>
      </c>
      <c r="AD222" s="194">
        <v>34</v>
      </c>
      <c r="AE222" s="194">
        <v>33</v>
      </c>
      <c r="AF222" s="194">
        <v>26</v>
      </c>
      <c r="AG222" s="194">
        <v>25</v>
      </c>
      <c r="AH222" s="194">
        <v>21</v>
      </c>
      <c r="AI222" s="194">
        <v>19</v>
      </c>
      <c r="AJ222" s="194">
        <v>35</v>
      </c>
      <c r="AK222" s="194">
        <v>20</v>
      </c>
      <c r="AL222" s="194">
        <v>19</v>
      </c>
      <c r="AM222" s="194">
        <v>27</v>
      </c>
      <c r="AN222" s="194">
        <v>19</v>
      </c>
      <c r="AO222" s="194">
        <v>26</v>
      </c>
      <c r="AP222" s="194">
        <v>32</v>
      </c>
      <c r="AQ222" s="194">
        <v>16</v>
      </c>
      <c r="AR222" s="194">
        <v>21</v>
      </c>
      <c r="AS222" s="194">
        <v>19</v>
      </c>
      <c r="AT222" s="194">
        <v>29</v>
      </c>
      <c r="AU222" s="194">
        <v>28</v>
      </c>
      <c r="AV222" s="194">
        <v>26</v>
      </c>
      <c r="AW222" s="194">
        <v>23</v>
      </c>
      <c r="AX222" s="194">
        <v>25</v>
      </c>
      <c r="AY222" s="194">
        <v>28</v>
      </c>
      <c r="AZ222" s="194">
        <v>22</v>
      </c>
      <c r="BA222" s="194">
        <v>19</v>
      </c>
      <c r="BB222" s="194">
        <v>29</v>
      </c>
      <c r="BC222" s="194">
        <v>21</v>
      </c>
      <c r="BD222" s="194">
        <v>30</v>
      </c>
      <c r="BE222" s="194">
        <v>13</v>
      </c>
      <c r="BF222" s="194">
        <v>28</v>
      </c>
      <c r="BG222" s="194">
        <v>17</v>
      </c>
      <c r="BH222" s="194">
        <v>20</v>
      </c>
      <c r="BI222" s="194">
        <v>18</v>
      </c>
      <c r="BJ222" s="194">
        <v>16</v>
      </c>
      <c r="BK222" s="194">
        <v>25</v>
      </c>
      <c r="BL222" s="194">
        <v>16</v>
      </c>
      <c r="BM222" s="194">
        <v>15</v>
      </c>
      <c r="BN222" s="194">
        <v>16</v>
      </c>
      <c r="BO222" s="194">
        <v>24</v>
      </c>
      <c r="BP222" s="194">
        <v>11</v>
      </c>
      <c r="BQ222" s="194">
        <v>20</v>
      </c>
      <c r="BR222" s="194">
        <v>20</v>
      </c>
      <c r="BS222" s="194">
        <v>19</v>
      </c>
      <c r="BT222" s="194">
        <v>23</v>
      </c>
      <c r="BU222" s="194">
        <v>14</v>
      </c>
      <c r="BV222" s="194">
        <v>27</v>
      </c>
      <c r="BW222" s="194">
        <v>20</v>
      </c>
      <c r="BX222" s="194">
        <v>27</v>
      </c>
      <c r="BY222" s="194">
        <v>20</v>
      </c>
      <c r="BZ222" s="194">
        <v>15</v>
      </c>
      <c r="CA222" s="194">
        <v>19</v>
      </c>
      <c r="CB222" s="194">
        <v>17</v>
      </c>
      <c r="CC222" s="194">
        <v>14</v>
      </c>
      <c r="CD222" s="194">
        <v>16</v>
      </c>
      <c r="CE222" s="194">
        <v>9</v>
      </c>
      <c r="CF222" s="194">
        <v>8</v>
      </c>
      <c r="CG222" s="194">
        <v>8</v>
      </c>
      <c r="CH222" s="194">
        <v>14</v>
      </c>
      <c r="CI222" s="194">
        <v>15</v>
      </c>
      <c r="CJ222" s="194">
        <v>17</v>
      </c>
      <c r="CK222" s="194">
        <v>8</v>
      </c>
      <c r="CL222" s="194">
        <v>14</v>
      </c>
      <c r="CM222" s="194">
        <v>10</v>
      </c>
      <c r="CN222" s="194">
        <v>13</v>
      </c>
      <c r="CO222" s="194">
        <v>11</v>
      </c>
      <c r="CP222" s="194">
        <v>4</v>
      </c>
      <c r="CQ222" s="194">
        <v>4</v>
      </c>
      <c r="CR222" s="194">
        <v>6</v>
      </c>
      <c r="CS222" s="194">
        <v>5</v>
      </c>
      <c r="CT222" s="194">
        <v>2</v>
      </c>
      <c r="CU222" s="194">
        <v>2</v>
      </c>
      <c r="CV222" s="194">
        <v>0</v>
      </c>
      <c r="CW222" s="194">
        <v>1</v>
      </c>
      <c r="CX222" s="194">
        <v>3</v>
      </c>
      <c r="CY222" s="194">
        <v>1</v>
      </c>
      <c r="CZ222" s="194">
        <v>0</v>
      </c>
      <c r="DA222" s="194">
        <v>1</v>
      </c>
      <c r="DB222" s="194">
        <v>0</v>
      </c>
    </row>
    <row r="223" spans="1:106" ht="21" customHeight="1">
      <c r="A223" s="183" t="s">
        <v>1068</v>
      </c>
      <c r="B223" s="190">
        <v>5</v>
      </c>
      <c r="C223" s="194">
        <v>8</v>
      </c>
      <c r="D223" s="194">
        <v>5</v>
      </c>
      <c r="E223" s="194">
        <v>1</v>
      </c>
      <c r="F223" s="194">
        <v>7</v>
      </c>
      <c r="G223" s="194">
        <v>11</v>
      </c>
      <c r="H223" s="194">
        <v>11</v>
      </c>
      <c r="I223" s="194">
        <v>13</v>
      </c>
      <c r="J223" s="194">
        <v>8</v>
      </c>
      <c r="K223" s="194">
        <v>10</v>
      </c>
      <c r="L223" s="194">
        <v>7</v>
      </c>
      <c r="M223" s="194">
        <v>9</v>
      </c>
      <c r="N223" s="194">
        <v>5</v>
      </c>
      <c r="O223" s="194">
        <v>4</v>
      </c>
      <c r="P223" s="194">
        <v>7</v>
      </c>
      <c r="Q223" s="194">
        <v>9</v>
      </c>
      <c r="R223" s="194">
        <v>1</v>
      </c>
      <c r="S223" s="194">
        <v>8</v>
      </c>
      <c r="T223" s="194">
        <v>9</v>
      </c>
      <c r="U223" s="194">
        <v>8</v>
      </c>
      <c r="V223" s="194">
        <v>14</v>
      </c>
      <c r="W223" s="194">
        <v>21</v>
      </c>
      <c r="X223" s="194">
        <v>21</v>
      </c>
      <c r="Y223" s="194">
        <v>31</v>
      </c>
      <c r="Z223" s="194">
        <v>26</v>
      </c>
      <c r="AA223" s="194">
        <v>31</v>
      </c>
      <c r="AB223" s="194">
        <v>23</v>
      </c>
      <c r="AC223" s="194">
        <v>33</v>
      </c>
      <c r="AD223" s="194">
        <v>25</v>
      </c>
      <c r="AE223" s="194">
        <v>21</v>
      </c>
      <c r="AF223" s="194">
        <v>24</v>
      </c>
      <c r="AG223" s="194">
        <v>23</v>
      </c>
      <c r="AH223" s="194">
        <v>18</v>
      </c>
      <c r="AI223" s="194">
        <v>24</v>
      </c>
      <c r="AJ223" s="194">
        <v>17</v>
      </c>
      <c r="AK223" s="194">
        <v>13</v>
      </c>
      <c r="AL223" s="194">
        <v>16</v>
      </c>
      <c r="AM223" s="194">
        <v>14</v>
      </c>
      <c r="AN223" s="194">
        <v>22</v>
      </c>
      <c r="AO223" s="194">
        <v>22</v>
      </c>
      <c r="AP223" s="194">
        <v>18</v>
      </c>
      <c r="AQ223" s="194">
        <v>20</v>
      </c>
      <c r="AR223" s="194">
        <v>31</v>
      </c>
      <c r="AS223" s="194">
        <v>20</v>
      </c>
      <c r="AT223" s="194">
        <v>22</v>
      </c>
      <c r="AU223" s="194">
        <v>15</v>
      </c>
      <c r="AV223" s="194">
        <v>21</v>
      </c>
      <c r="AW223" s="194">
        <v>15</v>
      </c>
      <c r="AX223" s="194">
        <v>19</v>
      </c>
      <c r="AY223" s="194">
        <v>26</v>
      </c>
      <c r="AZ223" s="194">
        <v>21</v>
      </c>
      <c r="BA223" s="194">
        <v>17</v>
      </c>
      <c r="BB223" s="194">
        <v>15</v>
      </c>
      <c r="BC223" s="194">
        <v>18</v>
      </c>
      <c r="BD223" s="194">
        <v>13</v>
      </c>
      <c r="BE223" s="194">
        <v>9</v>
      </c>
      <c r="BF223" s="194">
        <v>22</v>
      </c>
      <c r="BG223" s="194">
        <v>17</v>
      </c>
      <c r="BH223" s="194">
        <v>22</v>
      </c>
      <c r="BI223" s="194">
        <v>17</v>
      </c>
      <c r="BJ223" s="194">
        <v>12</v>
      </c>
      <c r="BK223" s="194">
        <v>18</v>
      </c>
      <c r="BL223" s="194">
        <v>12</v>
      </c>
      <c r="BM223" s="194">
        <v>20</v>
      </c>
      <c r="BN223" s="194">
        <v>11</v>
      </c>
      <c r="BO223" s="194">
        <v>7</v>
      </c>
      <c r="BP223" s="194">
        <v>14</v>
      </c>
      <c r="BQ223" s="194">
        <v>16</v>
      </c>
      <c r="BR223" s="194">
        <v>15</v>
      </c>
      <c r="BS223" s="194">
        <v>14</v>
      </c>
      <c r="BT223" s="194">
        <v>18</v>
      </c>
      <c r="BU223" s="194">
        <v>19</v>
      </c>
      <c r="BV223" s="194">
        <v>23</v>
      </c>
      <c r="BW223" s="194">
        <v>26</v>
      </c>
      <c r="BX223" s="194">
        <v>18</v>
      </c>
      <c r="BY223" s="194">
        <v>16</v>
      </c>
      <c r="BZ223" s="194">
        <v>14</v>
      </c>
      <c r="CA223" s="194">
        <v>13</v>
      </c>
      <c r="CB223" s="194">
        <v>4</v>
      </c>
      <c r="CC223" s="194">
        <v>17</v>
      </c>
      <c r="CD223" s="194">
        <v>16</v>
      </c>
      <c r="CE223" s="194">
        <v>11</v>
      </c>
      <c r="CF223" s="194">
        <v>11</v>
      </c>
      <c r="CG223" s="194">
        <v>7</v>
      </c>
      <c r="CH223" s="194">
        <v>17</v>
      </c>
      <c r="CI223" s="194">
        <v>11</v>
      </c>
      <c r="CJ223" s="194">
        <v>19</v>
      </c>
      <c r="CK223" s="194">
        <v>7</v>
      </c>
      <c r="CL223" s="194">
        <v>6</v>
      </c>
      <c r="CM223" s="194">
        <v>11</v>
      </c>
      <c r="CN223" s="194">
        <v>3</v>
      </c>
      <c r="CO223" s="194">
        <v>8</v>
      </c>
      <c r="CP223" s="194">
        <v>3</v>
      </c>
      <c r="CQ223" s="194">
        <v>5</v>
      </c>
      <c r="CR223" s="194">
        <v>3</v>
      </c>
      <c r="CS223" s="194">
        <v>1</v>
      </c>
      <c r="CT223" s="194">
        <v>3</v>
      </c>
      <c r="CU223" s="194">
        <v>0</v>
      </c>
      <c r="CV223" s="194">
        <v>1</v>
      </c>
      <c r="CW223" s="194">
        <v>0</v>
      </c>
      <c r="CX223" s="194">
        <v>0</v>
      </c>
      <c r="CY223" s="194">
        <v>0</v>
      </c>
      <c r="CZ223" s="194">
        <v>1</v>
      </c>
      <c r="DA223" s="194">
        <v>0</v>
      </c>
      <c r="DB223" s="194">
        <v>0</v>
      </c>
    </row>
    <row r="224" spans="1:106" ht="21" customHeight="1">
      <c r="A224" s="184" t="s">
        <v>1062</v>
      </c>
      <c r="B224" s="191">
        <v>10</v>
      </c>
      <c r="C224" s="195">
        <v>9</v>
      </c>
      <c r="D224" s="195">
        <v>8</v>
      </c>
      <c r="E224" s="195">
        <v>13</v>
      </c>
      <c r="F224" s="195">
        <v>13</v>
      </c>
      <c r="G224" s="195">
        <v>9</v>
      </c>
      <c r="H224" s="195">
        <v>5</v>
      </c>
      <c r="I224" s="195">
        <v>14</v>
      </c>
      <c r="J224" s="195">
        <v>12</v>
      </c>
      <c r="K224" s="195">
        <v>5</v>
      </c>
      <c r="L224" s="195">
        <v>11</v>
      </c>
      <c r="M224" s="195">
        <v>12</v>
      </c>
      <c r="N224" s="195">
        <v>9</v>
      </c>
      <c r="O224" s="195">
        <v>11</v>
      </c>
      <c r="P224" s="195">
        <v>9</v>
      </c>
      <c r="Q224" s="195">
        <v>12</v>
      </c>
      <c r="R224" s="195">
        <v>15</v>
      </c>
      <c r="S224" s="195">
        <v>7</v>
      </c>
      <c r="T224" s="195">
        <v>11</v>
      </c>
      <c r="U224" s="195">
        <v>6</v>
      </c>
      <c r="V224" s="195">
        <v>12</v>
      </c>
      <c r="W224" s="195">
        <v>14</v>
      </c>
      <c r="X224" s="195">
        <v>22</v>
      </c>
      <c r="Y224" s="195">
        <v>33</v>
      </c>
      <c r="Z224" s="195">
        <v>27</v>
      </c>
      <c r="AA224" s="195">
        <v>36</v>
      </c>
      <c r="AB224" s="195">
        <v>36</v>
      </c>
      <c r="AC224" s="195">
        <v>22</v>
      </c>
      <c r="AD224" s="195">
        <v>23</v>
      </c>
      <c r="AE224" s="195">
        <v>28</v>
      </c>
      <c r="AF224" s="195">
        <v>24</v>
      </c>
      <c r="AG224" s="195">
        <v>30</v>
      </c>
      <c r="AH224" s="195">
        <v>25</v>
      </c>
      <c r="AI224" s="195">
        <v>28</v>
      </c>
      <c r="AJ224" s="195">
        <v>24</v>
      </c>
      <c r="AK224" s="195">
        <v>23</v>
      </c>
      <c r="AL224" s="195">
        <v>24</v>
      </c>
      <c r="AM224" s="195">
        <v>28</v>
      </c>
      <c r="AN224" s="195">
        <v>18</v>
      </c>
      <c r="AO224" s="195">
        <v>26</v>
      </c>
      <c r="AP224" s="195">
        <v>19</v>
      </c>
      <c r="AQ224" s="195">
        <v>31</v>
      </c>
      <c r="AR224" s="195">
        <v>19</v>
      </c>
      <c r="AS224" s="195">
        <v>29</v>
      </c>
      <c r="AT224" s="195">
        <v>22</v>
      </c>
      <c r="AU224" s="195">
        <v>17</v>
      </c>
      <c r="AV224" s="195">
        <v>26</v>
      </c>
      <c r="AW224" s="195">
        <v>25</v>
      </c>
      <c r="AX224" s="195">
        <v>25</v>
      </c>
      <c r="AY224" s="195">
        <v>21</v>
      </c>
      <c r="AZ224" s="195">
        <v>26</v>
      </c>
      <c r="BA224" s="195">
        <v>28</v>
      </c>
      <c r="BB224" s="195">
        <v>24</v>
      </c>
      <c r="BC224" s="195">
        <v>19</v>
      </c>
      <c r="BD224" s="195">
        <v>22</v>
      </c>
      <c r="BE224" s="195">
        <v>15</v>
      </c>
      <c r="BF224" s="195">
        <v>20</v>
      </c>
      <c r="BG224" s="195">
        <v>23</v>
      </c>
      <c r="BH224" s="195">
        <v>27</v>
      </c>
      <c r="BI224" s="195">
        <v>15</v>
      </c>
      <c r="BJ224" s="195">
        <v>20</v>
      </c>
      <c r="BK224" s="195">
        <v>18</v>
      </c>
      <c r="BL224" s="195">
        <v>15</v>
      </c>
      <c r="BM224" s="195">
        <v>20</v>
      </c>
      <c r="BN224" s="195">
        <v>14</v>
      </c>
      <c r="BO224" s="195">
        <v>21</v>
      </c>
      <c r="BP224" s="195">
        <v>12</v>
      </c>
      <c r="BQ224" s="195">
        <v>28</v>
      </c>
      <c r="BR224" s="195">
        <v>24</v>
      </c>
      <c r="BS224" s="195">
        <v>13</v>
      </c>
      <c r="BT224" s="195">
        <v>27</v>
      </c>
      <c r="BU224" s="195">
        <v>19</v>
      </c>
      <c r="BV224" s="195">
        <v>29</v>
      </c>
      <c r="BW224" s="195">
        <v>25</v>
      </c>
      <c r="BX224" s="195">
        <v>23</v>
      </c>
      <c r="BY224" s="195">
        <v>19</v>
      </c>
      <c r="BZ224" s="195">
        <v>12</v>
      </c>
      <c r="CA224" s="195">
        <v>12</v>
      </c>
      <c r="CB224" s="195">
        <v>17</v>
      </c>
      <c r="CC224" s="195">
        <v>15</v>
      </c>
      <c r="CD224" s="195">
        <v>14</v>
      </c>
      <c r="CE224" s="195">
        <v>11</v>
      </c>
      <c r="CF224" s="195">
        <v>12</v>
      </c>
      <c r="CG224" s="195">
        <v>11</v>
      </c>
      <c r="CH224" s="195">
        <v>15</v>
      </c>
      <c r="CI224" s="195">
        <v>10</v>
      </c>
      <c r="CJ224" s="195">
        <v>15</v>
      </c>
      <c r="CK224" s="195">
        <v>7</v>
      </c>
      <c r="CL224" s="195">
        <v>12</v>
      </c>
      <c r="CM224" s="195">
        <v>12</v>
      </c>
      <c r="CN224" s="195">
        <v>5</v>
      </c>
      <c r="CO224" s="195">
        <v>9</v>
      </c>
      <c r="CP224" s="195">
        <v>6</v>
      </c>
      <c r="CQ224" s="195">
        <v>4</v>
      </c>
      <c r="CR224" s="195">
        <v>3</v>
      </c>
      <c r="CS224" s="195">
        <v>8</v>
      </c>
      <c r="CT224" s="195">
        <v>4</v>
      </c>
      <c r="CU224" s="195">
        <v>3</v>
      </c>
      <c r="CV224" s="195">
        <v>2</v>
      </c>
      <c r="CW224" s="195">
        <v>2</v>
      </c>
      <c r="CX224" s="195">
        <v>3</v>
      </c>
      <c r="CY224" s="195">
        <v>1</v>
      </c>
      <c r="CZ224" s="195">
        <v>0</v>
      </c>
      <c r="DA224" s="195">
        <v>0</v>
      </c>
      <c r="DB224" s="195">
        <v>0</v>
      </c>
    </row>
    <row r="225" spans="1:106" ht="21" customHeight="1">
      <c r="A225" s="183" t="s">
        <v>1059</v>
      </c>
      <c r="B225" s="190">
        <v>3</v>
      </c>
      <c r="C225" s="194">
        <v>5</v>
      </c>
      <c r="D225" s="194">
        <v>9</v>
      </c>
      <c r="E225" s="194">
        <v>8</v>
      </c>
      <c r="F225" s="194">
        <v>4</v>
      </c>
      <c r="G225" s="194">
        <v>7</v>
      </c>
      <c r="H225" s="194">
        <v>6</v>
      </c>
      <c r="I225" s="194">
        <v>2</v>
      </c>
      <c r="J225" s="194">
        <v>4</v>
      </c>
      <c r="K225" s="194">
        <v>4</v>
      </c>
      <c r="L225" s="194">
        <v>12</v>
      </c>
      <c r="M225" s="194">
        <v>6</v>
      </c>
      <c r="N225" s="194">
        <v>4</v>
      </c>
      <c r="O225" s="194">
        <v>7</v>
      </c>
      <c r="P225" s="194">
        <v>8</v>
      </c>
      <c r="Q225" s="194">
        <v>11</v>
      </c>
      <c r="R225" s="194">
        <v>8</v>
      </c>
      <c r="S225" s="194">
        <v>6</v>
      </c>
      <c r="T225" s="194">
        <v>10</v>
      </c>
      <c r="U225" s="194">
        <v>8</v>
      </c>
      <c r="V225" s="194">
        <v>13</v>
      </c>
      <c r="W225" s="194">
        <v>16</v>
      </c>
      <c r="X225" s="194">
        <v>12</v>
      </c>
      <c r="Y225" s="194">
        <v>15</v>
      </c>
      <c r="Z225" s="194">
        <v>30</v>
      </c>
      <c r="AA225" s="194">
        <v>28</v>
      </c>
      <c r="AB225" s="194">
        <v>20</v>
      </c>
      <c r="AC225" s="194">
        <v>16</v>
      </c>
      <c r="AD225" s="194">
        <v>18</v>
      </c>
      <c r="AE225" s="194">
        <v>23</v>
      </c>
      <c r="AF225" s="194">
        <v>24</v>
      </c>
      <c r="AG225" s="194">
        <v>23</v>
      </c>
      <c r="AH225" s="194">
        <v>16</v>
      </c>
      <c r="AI225" s="194">
        <v>28</v>
      </c>
      <c r="AJ225" s="194">
        <v>17</v>
      </c>
      <c r="AK225" s="194">
        <v>27</v>
      </c>
      <c r="AL225" s="194">
        <v>20</v>
      </c>
      <c r="AM225" s="194">
        <v>20</v>
      </c>
      <c r="AN225" s="194">
        <v>14</v>
      </c>
      <c r="AO225" s="194">
        <v>21</v>
      </c>
      <c r="AP225" s="194">
        <v>15</v>
      </c>
      <c r="AQ225" s="194">
        <v>18</v>
      </c>
      <c r="AR225" s="194">
        <v>21</v>
      </c>
      <c r="AS225" s="194">
        <v>19</v>
      </c>
      <c r="AT225" s="194">
        <v>23</v>
      </c>
      <c r="AU225" s="194">
        <v>21</v>
      </c>
      <c r="AV225" s="194">
        <v>21</v>
      </c>
      <c r="AW225" s="194">
        <v>20</v>
      </c>
      <c r="AX225" s="194">
        <v>21</v>
      </c>
      <c r="AY225" s="194">
        <v>26</v>
      </c>
      <c r="AZ225" s="194">
        <v>37</v>
      </c>
      <c r="BA225" s="194">
        <v>17</v>
      </c>
      <c r="BB225" s="194">
        <v>23</v>
      </c>
      <c r="BC225" s="194">
        <v>26</v>
      </c>
      <c r="BD225" s="194">
        <v>30</v>
      </c>
      <c r="BE225" s="194">
        <v>22</v>
      </c>
      <c r="BF225" s="194">
        <v>20</v>
      </c>
      <c r="BG225" s="194">
        <v>17</v>
      </c>
      <c r="BH225" s="194">
        <v>22</v>
      </c>
      <c r="BI225" s="194">
        <v>18</v>
      </c>
      <c r="BJ225" s="194">
        <v>18</v>
      </c>
      <c r="BK225" s="194">
        <v>30</v>
      </c>
      <c r="BL225" s="194">
        <v>25</v>
      </c>
      <c r="BM225" s="194">
        <v>20</v>
      </c>
      <c r="BN225" s="194">
        <v>15</v>
      </c>
      <c r="BO225" s="194">
        <v>13</v>
      </c>
      <c r="BP225" s="194">
        <v>20</v>
      </c>
      <c r="BQ225" s="194">
        <v>19</v>
      </c>
      <c r="BR225" s="194">
        <v>22</v>
      </c>
      <c r="BS225" s="194">
        <v>22</v>
      </c>
      <c r="BT225" s="194">
        <v>25</v>
      </c>
      <c r="BU225" s="194">
        <v>26</v>
      </c>
      <c r="BV225" s="194">
        <v>28</v>
      </c>
      <c r="BW225" s="194">
        <v>18</v>
      </c>
      <c r="BX225" s="194">
        <v>22</v>
      </c>
      <c r="BY225" s="194">
        <v>9</v>
      </c>
      <c r="BZ225" s="194">
        <v>14</v>
      </c>
      <c r="CA225" s="194">
        <v>20</v>
      </c>
      <c r="CB225" s="194">
        <v>20</v>
      </c>
      <c r="CC225" s="194">
        <v>21</v>
      </c>
      <c r="CD225" s="194">
        <v>11</v>
      </c>
      <c r="CE225" s="194">
        <v>11</v>
      </c>
      <c r="CF225" s="194">
        <v>18</v>
      </c>
      <c r="CG225" s="194">
        <v>13</v>
      </c>
      <c r="CH225" s="194">
        <v>11</v>
      </c>
      <c r="CI225" s="194">
        <v>17</v>
      </c>
      <c r="CJ225" s="194">
        <v>8</v>
      </c>
      <c r="CK225" s="194">
        <v>10</v>
      </c>
      <c r="CL225" s="194">
        <v>12</v>
      </c>
      <c r="CM225" s="194">
        <v>7</v>
      </c>
      <c r="CN225" s="194">
        <v>5</v>
      </c>
      <c r="CO225" s="194">
        <v>6</v>
      </c>
      <c r="CP225" s="194">
        <v>5</v>
      </c>
      <c r="CQ225" s="194">
        <v>6</v>
      </c>
      <c r="CR225" s="194">
        <v>3</v>
      </c>
      <c r="CS225" s="194">
        <v>8</v>
      </c>
      <c r="CT225" s="194">
        <v>4</v>
      </c>
      <c r="CU225" s="194">
        <v>0</v>
      </c>
      <c r="CV225" s="194">
        <v>0</v>
      </c>
      <c r="CW225" s="194">
        <v>1</v>
      </c>
      <c r="CX225" s="194">
        <v>0</v>
      </c>
      <c r="CY225" s="194">
        <v>0</v>
      </c>
      <c r="CZ225" s="194">
        <v>0</v>
      </c>
      <c r="DA225" s="194">
        <v>0</v>
      </c>
      <c r="DB225" s="194">
        <v>0</v>
      </c>
    </row>
    <row r="226" spans="1:106" ht="21" customHeight="1">
      <c r="A226" s="184" t="s">
        <v>938</v>
      </c>
      <c r="B226" s="191">
        <v>14</v>
      </c>
      <c r="C226" s="195">
        <v>8</v>
      </c>
      <c r="D226" s="195">
        <v>12</v>
      </c>
      <c r="E226" s="195">
        <v>10</v>
      </c>
      <c r="F226" s="195">
        <v>14</v>
      </c>
      <c r="G226" s="195">
        <v>8</v>
      </c>
      <c r="H226" s="195">
        <v>13</v>
      </c>
      <c r="I226" s="195">
        <v>13</v>
      </c>
      <c r="J226" s="195">
        <v>11</v>
      </c>
      <c r="K226" s="195">
        <v>10</v>
      </c>
      <c r="L226" s="195">
        <v>9</v>
      </c>
      <c r="M226" s="195">
        <v>9</v>
      </c>
      <c r="N226" s="195">
        <v>8</v>
      </c>
      <c r="O226" s="195">
        <v>13</v>
      </c>
      <c r="P226" s="195">
        <v>10</v>
      </c>
      <c r="Q226" s="195">
        <v>13</v>
      </c>
      <c r="R226" s="195">
        <v>7</v>
      </c>
      <c r="S226" s="195">
        <v>11</v>
      </c>
      <c r="T226" s="195">
        <v>11</v>
      </c>
      <c r="U226" s="195">
        <v>8</v>
      </c>
      <c r="V226" s="195">
        <v>7</v>
      </c>
      <c r="W226" s="195">
        <v>15</v>
      </c>
      <c r="X226" s="195">
        <v>27</v>
      </c>
      <c r="Y226" s="195">
        <v>29</v>
      </c>
      <c r="Z226" s="195">
        <v>34</v>
      </c>
      <c r="AA226" s="195">
        <v>23</v>
      </c>
      <c r="AB226" s="195">
        <v>29</v>
      </c>
      <c r="AC226" s="195">
        <v>32</v>
      </c>
      <c r="AD226" s="195">
        <v>27</v>
      </c>
      <c r="AE226" s="195">
        <v>28</v>
      </c>
      <c r="AF226" s="195">
        <v>22</v>
      </c>
      <c r="AG226" s="195">
        <v>29</v>
      </c>
      <c r="AH226" s="195">
        <v>31</v>
      </c>
      <c r="AI226" s="195">
        <v>30</v>
      </c>
      <c r="AJ226" s="195">
        <v>30</v>
      </c>
      <c r="AK226" s="195">
        <v>25</v>
      </c>
      <c r="AL226" s="195">
        <v>13</v>
      </c>
      <c r="AM226" s="195">
        <v>25</v>
      </c>
      <c r="AN226" s="195">
        <v>20</v>
      </c>
      <c r="AO226" s="195">
        <v>13</v>
      </c>
      <c r="AP226" s="195">
        <v>27</v>
      </c>
      <c r="AQ226" s="195">
        <v>22</v>
      </c>
      <c r="AR226" s="195">
        <v>25</v>
      </c>
      <c r="AS226" s="195">
        <v>24</v>
      </c>
      <c r="AT226" s="195">
        <v>20</v>
      </c>
      <c r="AU226" s="195">
        <v>19</v>
      </c>
      <c r="AV226" s="195">
        <v>15</v>
      </c>
      <c r="AW226" s="195">
        <v>20</v>
      </c>
      <c r="AX226" s="195">
        <v>24</v>
      </c>
      <c r="AY226" s="195">
        <v>24</v>
      </c>
      <c r="AZ226" s="195">
        <v>34</v>
      </c>
      <c r="BA226" s="195">
        <v>31</v>
      </c>
      <c r="BB226" s="195">
        <v>22</v>
      </c>
      <c r="BC226" s="195">
        <v>19</v>
      </c>
      <c r="BD226" s="195">
        <v>32</v>
      </c>
      <c r="BE226" s="195">
        <v>28</v>
      </c>
      <c r="BF226" s="195">
        <v>23</v>
      </c>
      <c r="BG226" s="195">
        <v>15</v>
      </c>
      <c r="BH226" s="195">
        <v>23</v>
      </c>
      <c r="BI226" s="195">
        <v>17</v>
      </c>
      <c r="BJ226" s="195">
        <v>19</v>
      </c>
      <c r="BK226" s="195">
        <v>18</v>
      </c>
      <c r="BL226" s="195">
        <v>19</v>
      </c>
      <c r="BM226" s="195">
        <v>17</v>
      </c>
      <c r="BN226" s="195">
        <v>12</v>
      </c>
      <c r="BO226" s="195">
        <v>13</v>
      </c>
      <c r="BP226" s="195">
        <v>16</v>
      </c>
      <c r="BQ226" s="195">
        <v>21</v>
      </c>
      <c r="BR226" s="195">
        <v>12</v>
      </c>
      <c r="BS226" s="195">
        <v>12</v>
      </c>
      <c r="BT226" s="195">
        <v>11</v>
      </c>
      <c r="BU226" s="195">
        <v>9</v>
      </c>
      <c r="BV226" s="195">
        <v>23</v>
      </c>
      <c r="BW226" s="195">
        <v>17</v>
      </c>
      <c r="BX226" s="195">
        <v>17</v>
      </c>
      <c r="BY226" s="195">
        <v>17</v>
      </c>
      <c r="BZ226" s="195">
        <v>9</v>
      </c>
      <c r="CA226" s="195">
        <v>22</v>
      </c>
      <c r="CB226" s="195">
        <v>13</v>
      </c>
      <c r="CC226" s="195">
        <v>17</v>
      </c>
      <c r="CD226" s="195">
        <v>11</v>
      </c>
      <c r="CE226" s="195">
        <v>11</v>
      </c>
      <c r="CF226" s="195">
        <v>6</v>
      </c>
      <c r="CG226" s="195">
        <v>9</v>
      </c>
      <c r="CH226" s="195">
        <v>12</v>
      </c>
      <c r="CI226" s="195">
        <v>14</v>
      </c>
      <c r="CJ226" s="195">
        <v>9</v>
      </c>
      <c r="CK226" s="195">
        <v>11</v>
      </c>
      <c r="CL226" s="195">
        <v>9</v>
      </c>
      <c r="CM226" s="195">
        <v>8</v>
      </c>
      <c r="CN226" s="195">
        <v>6</v>
      </c>
      <c r="CO226" s="195">
        <v>7</v>
      </c>
      <c r="CP226" s="195">
        <v>3</v>
      </c>
      <c r="CQ226" s="195">
        <v>2</v>
      </c>
      <c r="CR226" s="195">
        <v>2</v>
      </c>
      <c r="CS226" s="195">
        <v>0</v>
      </c>
      <c r="CT226" s="195">
        <v>1</v>
      </c>
      <c r="CU226" s="195">
        <v>1</v>
      </c>
      <c r="CV226" s="195">
        <v>1</v>
      </c>
      <c r="CW226" s="195">
        <v>1</v>
      </c>
      <c r="CX226" s="195">
        <v>1</v>
      </c>
      <c r="CY226" s="195">
        <v>1</v>
      </c>
      <c r="CZ226" s="195">
        <v>1</v>
      </c>
      <c r="DA226" s="195">
        <v>0</v>
      </c>
      <c r="DB226" s="195">
        <v>0</v>
      </c>
    </row>
    <row r="227" spans="1:106" ht="21" customHeight="1">
      <c r="A227" s="187" t="s">
        <v>1052</v>
      </c>
      <c r="B227" s="190">
        <v>7</v>
      </c>
      <c r="C227" s="194">
        <v>11</v>
      </c>
      <c r="D227" s="194">
        <v>11</v>
      </c>
      <c r="E227" s="194">
        <v>15</v>
      </c>
      <c r="F227" s="194">
        <v>11</v>
      </c>
      <c r="G227" s="194">
        <v>12</v>
      </c>
      <c r="H227" s="194">
        <v>12</v>
      </c>
      <c r="I227" s="194">
        <v>17</v>
      </c>
      <c r="J227" s="194">
        <v>11</v>
      </c>
      <c r="K227" s="194">
        <v>16</v>
      </c>
      <c r="L227" s="194">
        <v>6</v>
      </c>
      <c r="M227" s="194">
        <v>16</v>
      </c>
      <c r="N227" s="194">
        <v>10</v>
      </c>
      <c r="O227" s="194">
        <v>7</v>
      </c>
      <c r="P227" s="194">
        <v>15</v>
      </c>
      <c r="Q227" s="194">
        <v>10</v>
      </c>
      <c r="R227" s="194">
        <v>5</v>
      </c>
      <c r="S227" s="194">
        <v>4</v>
      </c>
      <c r="T227" s="194">
        <v>10</v>
      </c>
      <c r="U227" s="194">
        <v>8</v>
      </c>
      <c r="V227" s="194">
        <v>11</v>
      </c>
      <c r="W227" s="194">
        <v>20</v>
      </c>
      <c r="X227" s="194">
        <v>14</v>
      </c>
      <c r="Y227" s="194">
        <v>28</v>
      </c>
      <c r="Z227" s="194">
        <v>21</v>
      </c>
      <c r="AA227" s="194">
        <v>28</v>
      </c>
      <c r="AB227" s="194">
        <v>29</v>
      </c>
      <c r="AC227" s="194">
        <v>27</v>
      </c>
      <c r="AD227" s="194">
        <v>17</v>
      </c>
      <c r="AE227" s="194">
        <v>27</v>
      </c>
      <c r="AF227" s="194">
        <v>34</v>
      </c>
      <c r="AG227" s="194">
        <v>24</v>
      </c>
      <c r="AH227" s="194">
        <v>33</v>
      </c>
      <c r="AI227" s="194">
        <v>23</v>
      </c>
      <c r="AJ227" s="194">
        <v>19</v>
      </c>
      <c r="AK227" s="194">
        <v>25</v>
      </c>
      <c r="AL227" s="194">
        <v>25</v>
      </c>
      <c r="AM227" s="194">
        <v>28</v>
      </c>
      <c r="AN227" s="194">
        <v>27</v>
      </c>
      <c r="AO227" s="194">
        <v>15</v>
      </c>
      <c r="AP227" s="194">
        <v>19</v>
      </c>
      <c r="AQ227" s="194">
        <v>32</v>
      </c>
      <c r="AR227" s="194">
        <v>39</v>
      </c>
      <c r="AS227" s="194">
        <v>18</v>
      </c>
      <c r="AT227" s="194">
        <v>27</v>
      </c>
      <c r="AU227" s="194">
        <v>36</v>
      </c>
      <c r="AV227" s="194">
        <v>22</v>
      </c>
      <c r="AW227" s="194">
        <v>26</v>
      </c>
      <c r="AX227" s="194">
        <v>27</v>
      </c>
      <c r="AY227" s="194">
        <v>31</v>
      </c>
      <c r="AZ227" s="194">
        <v>21</v>
      </c>
      <c r="BA227" s="194">
        <v>28</v>
      </c>
      <c r="BB227" s="194">
        <v>22</v>
      </c>
      <c r="BC227" s="194">
        <v>23</v>
      </c>
      <c r="BD227" s="194">
        <v>26</v>
      </c>
      <c r="BE227" s="194">
        <v>9</v>
      </c>
      <c r="BF227" s="194">
        <v>25</v>
      </c>
      <c r="BG227" s="194">
        <v>15</v>
      </c>
      <c r="BH227" s="194">
        <v>24</v>
      </c>
      <c r="BI227" s="194">
        <v>23</v>
      </c>
      <c r="BJ227" s="194">
        <v>21</v>
      </c>
      <c r="BK227" s="194">
        <v>7</v>
      </c>
      <c r="BL227" s="194">
        <v>14</v>
      </c>
      <c r="BM227" s="194">
        <v>19</v>
      </c>
      <c r="BN227" s="194">
        <v>11</v>
      </c>
      <c r="BO227" s="194">
        <v>11</v>
      </c>
      <c r="BP227" s="194">
        <v>14</v>
      </c>
      <c r="BQ227" s="194">
        <v>18</v>
      </c>
      <c r="BR227" s="194">
        <v>23</v>
      </c>
      <c r="BS227" s="194">
        <v>15</v>
      </c>
      <c r="BT227" s="194">
        <v>24</v>
      </c>
      <c r="BU227" s="194">
        <v>15</v>
      </c>
      <c r="BV227" s="194">
        <v>20</v>
      </c>
      <c r="BW227" s="194">
        <v>29</v>
      </c>
      <c r="BX227" s="194">
        <v>26</v>
      </c>
      <c r="BY227" s="194">
        <v>13</v>
      </c>
      <c r="BZ227" s="194">
        <v>18</v>
      </c>
      <c r="CA227" s="194">
        <v>17</v>
      </c>
      <c r="CB227" s="194">
        <v>19</v>
      </c>
      <c r="CC227" s="194">
        <v>9</v>
      </c>
      <c r="CD227" s="194">
        <v>27</v>
      </c>
      <c r="CE227" s="194">
        <v>20</v>
      </c>
      <c r="CF227" s="194">
        <v>14</v>
      </c>
      <c r="CG227" s="194">
        <v>18</v>
      </c>
      <c r="CH227" s="194">
        <v>16</v>
      </c>
      <c r="CI227" s="194">
        <v>15</v>
      </c>
      <c r="CJ227" s="194">
        <v>19</v>
      </c>
      <c r="CK227" s="194">
        <v>19</v>
      </c>
      <c r="CL227" s="194">
        <v>12</v>
      </c>
      <c r="CM227" s="194">
        <v>6</v>
      </c>
      <c r="CN227" s="194">
        <v>13</v>
      </c>
      <c r="CO227" s="194">
        <v>7</v>
      </c>
      <c r="CP227" s="194">
        <v>12</v>
      </c>
      <c r="CQ227" s="194">
        <v>6</v>
      </c>
      <c r="CR227" s="194">
        <v>3</v>
      </c>
      <c r="CS227" s="194">
        <v>4</v>
      </c>
      <c r="CT227" s="194">
        <v>5</v>
      </c>
      <c r="CU227" s="194">
        <v>4</v>
      </c>
      <c r="CV227" s="194">
        <v>2</v>
      </c>
      <c r="CW227" s="194">
        <v>2</v>
      </c>
      <c r="CX227" s="194">
        <v>2</v>
      </c>
      <c r="CY227" s="194">
        <v>0</v>
      </c>
      <c r="CZ227" s="194">
        <v>1</v>
      </c>
      <c r="DA227" s="194">
        <v>0</v>
      </c>
      <c r="DB227" s="194">
        <v>1</v>
      </c>
    </row>
    <row r="228" spans="1:106" ht="21" customHeight="1">
      <c r="A228" s="187" t="s">
        <v>1045</v>
      </c>
      <c r="B228" s="190">
        <v>6</v>
      </c>
      <c r="C228" s="194">
        <v>11</v>
      </c>
      <c r="D228" s="194">
        <v>14</v>
      </c>
      <c r="E228" s="194">
        <v>10</v>
      </c>
      <c r="F228" s="194">
        <v>8</v>
      </c>
      <c r="G228" s="194">
        <v>6</v>
      </c>
      <c r="H228" s="194">
        <v>9</v>
      </c>
      <c r="I228" s="194">
        <v>9</v>
      </c>
      <c r="J228" s="194">
        <v>20</v>
      </c>
      <c r="K228" s="194">
        <v>13</v>
      </c>
      <c r="L228" s="194">
        <v>12</v>
      </c>
      <c r="M228" s="194">
        <v>14</v>
      </c>
      <c r="N228" s="194">
        <v>13</v>
      </c>
      <c r="O228" s="194">
        <v>8</v>
      </c>
      <c r="P228" s="194">
        <v>13</v>
      </c>
      <c r="Q228" s="194">
        <v>8</v>
      </c>
      <c r="R228" s="194">
        <v>16</v>
      </c>
      <c r="S228" s="194">
        <v>11</v>
      </c>
      <c r="T228" s="194">
        <v>20</v>
      </c>
      <c r="U228" s="194">
        <v>19</v>
      </c>
      <c r="V228" s="194">
        <v>13</v>
      </c>
      <c r="W228" s="194">
        <v>9</v>
      </c>
      <c r="X228" s="194">
        <v>19</v>
      </c>
      <c r="Y228" s="194">
        <v>20</v>
      </c>
      <c r="Z228" s="194">
        <v>23</v>
      </c>
      <c r="AA228" s="194">
        <v>17</v>
      </c>
      <c r="AB228" s="194">
        <v>27</v>
      </c>
      <c r="AC228" s="194">
        <v>30</v>
      </c>
      <c r="AD228" s="194">
        <v>32</v>
      </c>
      <c r="AE228" s="194">
        <v>18</v>
      </c>
      <c r="AF228" s="194">
        <v>29</v>
      </c>
      <c r="AG228" s="194">
        <v>26</v>
      </c>
      <c r="AH228" s="194">
        <v>23</v>
      </c>
      <c r="AI228" s="194">
        <v>28</v>
      </c>
      <c r="AJ228" s="194">
        <v>20</v>
      </c>
      <c r="AK228" s="194">
        <v>20</v>
      </c>
      <c r="AL228" s="194">
        <v>20</v>
      </c>
      <c r="AM228" s="194">
        <v>28</v>
      </c>
      <c r="AN228" s="194">
        <v>14</v>
      </c>
      <c r="AO228" s="194">
        <v>20</v>
      </c>
      <c r="AP228" s="194">
        <v>30</v>
      </c>
      <c r="AQ228" s="194">
        <v>25</v>
      </c>
      <c r="AR228" s="194">
        <v>33</v>
      </c>
      <c r="AS228" s="194">
        <v>21</v>
      </c>
      <c r="AT228" s="194">
        <v>21</v>
      </c>
      <c r="AU228" s="194">
        <v>32</v>
      </c>
      <c r="AV228" s="194">
        <v>35</v>
      </c>
      <c r="AW228" s="194">
        <v>23</v>
      </c>
      <c r="AX228" s="194">
        <v>21</v>
      </c>
      <c r="AY228" s="194">
        <v>25</v>
      </c>
      <c r="AZ228" s="194">
        <v>32</v>
      </c>
      <c r="BA228" s="194">
        <v>35</v>
      </c>
      <c r="BB228" s="194">
        <v>25</v>
      </c>
      <c r="BC228" s="194">
        <v>31</v>
      </c>
      <c r="BD228" s="194">
        <v>20</v>
      </c>
      <c r="BE228" s="194">
        <v>20</v>
      </c>
      <c r="BF228" s="194">
        <v>22</v>
      </c>
      <c r="BG228" s="194">
        <v>25</v>
      </c>
      <c r="BH228" s="194">
        <v>24</v>
      </c>
      <c r="BI228" s="194">
        <v>26</v>
      </c>
      <c r="BJ228" s="194">
        <v>23</v>
      </c>
      <c r="BK228" s="194">
        <v>17</v>
      </c>
      <c r="BL228" s="194">
        <v>16</v>
      </c>
      <c r="BM228" s="194">
        <v>13</v>
      </c>
      <c r="BN228" s="194">
        <v>14</v>
      </c>
      <c r="BO228" s="194">
        <v>18</v>
      </c>
      <c r="BP228" s="194">
        <v>17</v>
      </c>
      <c r="BQ228" s="194">
        <v>12</v>
      </c>
      <c r="BR228" s="194">
        <v>26</v>
      </c>
      <c r="BS228" s="194">
        <v>15</v>
      </c>
      <c r="BT228" s="194">
        <v>23</v>
      </c>
      <c r="BU228" s="194">
        <v>16</v>
      </c>
      <c r="BV228" s="194">
        <v>26</v>
      </c>
      <c r="BW228" s="194">
        <v>19</v>
      </c>
      <c r="BX228" s="194">
        <v>28</v>
      </c>
      <c r="BY228" s="194">
        <v>16</v>
      </c>
      <c r="BZ228" s="194">
        <v>18</v>
      </c>
      <c r="CA228" s="194">
        <v>18</v>
      </c>
      <c r="CB228" s="194">
        <v>11</v>
      </c>
      <c r="CC228" s="194">
        <v>27</v>
      </c>
      <c r="CD228" s="194">
        <v>21</v>
      </c>
      <c r="CE228" s="194">
        <v>15</v>
      </c>
      <c r="CF228" s="194">
        <v>9</v>
      </c>
      <c r="CG228" s="194">
        <v>11</v>
      </c>
      <c r="CH228" s="194">
        <v>20</v>
      </c>
      <c r="CI228" s="194">
        <v>15</v>
      </c>
      <c r="CJ228" s="194">
        <v>18</v>
      </c>
      <c r="CK228" s="194">
        <v>7</v>
      </c>
      <c r="CL228" s="194">
        <v>14</v>
      </c>
      <c r="CM228" s="194">
        <v>13</v>
      </c>
      <c r="CN228" s="194">
        <v>13</v>
      </c>
      <c r="CO228" s="194">
        <v>7</v>
      </c>
      <c r="CP228" s="194">
        <v>5</v>
      </c>
      <c r="CQ228" s="194">
        <v>4</v>
      </c>
      <c r="CR228" s="194">
        <v>8</v>
      </c>
      <c r="CS228" s="194">
        <v>1</v>
      </c>
      <c r="CT228" s="194">
        <v>0</v>
      </c>
      <c r="CU228" s="194">
        <v>4</v>
      </c>
      <c r="CV228" s="194">
        <v>1</v>
      </c>
      <c r="CW228" s="194">
        <v>0</v>
      </c>
      <c r="CX228" s="194">
        <v>0</v>
      </c>
      <c r="CY228" s="194">
        <v>1</v>
      </c>
      <c r="CZ228" s="194">
        <v>0</v>
      </c>
      <c r="DA228" s="194">
        <v>0</v>
      </c>
      <c r="DB228" s="194">
        <v>0</v>
      </c>
    </row>
    <row r="229" spans="1:106" ht="21" customHeight="1">
      <c r="A229" s="184" t="s">
        <v>1041</v>
      </c>
      <c r="B229" s="191">
        <v>2</v>
      </c>
      <c r="C229" s="195">
        <v>6</v>
      </c>
      <c r="D229" s="195">
        <v>4</v>
      </c>
      <c r="E229" s="195">
        <v>6</v>
      </c>
      <c r="F229" s="195">
        <v>3</v>
      </c>
      <c r="G229" s="195">
        <v>5</v>
      </c>
      <c r="H229" s="195">
        <v>7</v>
      </c>
      <c r="I229" s="195">
        <v>1</v>
      </c>
      <c r="J229" s="195">
        <v>3</v>
      </c>
      <c r="K229" s="195">
        <v>3</v>
      </c>
      <c r="L229" s="195">
        <v>6</v>
      </c>
      <c r="M229" s="195">
        <v>3</v>
      </c>
      <c r="N229" s="195">
        <v>7</v>
      </c>
      <c r="O229" s="195">
        <v>7</v>
      </c>
      <c r="P229" s="195">
        <v>5</v>
      </c>
      <c r="Q229" s="195">
        <v>6</v>
      </c>
      <c r="R229" s="195">
        <v>4</v>
      </c>
      <c r="S229" s="195">
        <v>10</v>
      </c>
      <c r="T229" s="195">
        <v>5</v>
      </c>
      <c r="U229" s="195">
        <v>4</v>
      </c>
      <c r="V229" s="195">
        <v>7</v>
      </c>
      <c r="W229" s="195">
        <v>12</v>
      </c>
      <c r="X229" s="195">
        <v>23</v>
      </c>
      <c r="Y229" s="195">
        <v>14</v>
      </c>
      <c r="Z229" s="195">
        <v>23</v>
      </c>
      <c r="AA229" s="195">
        <v>18</v>
      </c>
      <c r="AB229" s="195">
        <v>19</v>
      </c>
      <c r="AC229" s="195">
        <v>26</v>
      </c>
      <c r="AD229" s="195">
        <v>26</v>
      </c>
      <c r="AE229" s="195">
        <v>14</v>
      </c>
      <c r="AF229" s="195">
        <v>24</v>
      </c>
      <c r="AG229" s="195">
        <v>17</v>
      </c>
      <c r="AH229" s="195">
        <v>19</v>
      </c>
      <c r="AI229" s="195">
        <v>15</v>
      </c>
      <c r="AJ229" s="195">
        <v>11</v>
      </c>
      <c r="AK229" s="195">
        <v>19</v>
      </c>
      <c r="AL229" s="195">
        <v>16</v>
      </c>
      <c r="AM229" s="195">
        <v>16</v>
      </c>
      <c r="AN229" s="195">
        <v>22</v>
      </c>
      <c r="AO229" s="195">
        <v>22</v>
      </c>
      <c r="AP229" s="195">
        <v>17</v>
      </c>
      <c r="AQ229" s="195">
        <v>20</v>
      </c>
      <c r="AR229" s="195">
        <v>14</v>
      </c>
      <c r="AS229" s="195">
        <v>16</v>
      </c>
      <c r="AT229" s="195">
        <v>21</v>
      </c>
      <c r="AU229" s="195">
        <v>17</v>
      </c>
      <c r="AV229" s="195">
        <v>13</v>
      </c>
      <c r="AW229" s="195">
        <v>25</v>
      </c>
      <c r="AX229" s="195">
        <v>16</v>
      </c>
      <c r="AY229" s="195">
        <v>24</v>
      </c>
      <c r="AZ229" s="195">
        <v>23</v>
      </c>
      <c r="BA229" s="195">
        <v>18</v>
      </c>
      <c r="BB229" s="195">
        <v>13</v>
      </c>
      <c r="BC229" s="195">
        <v>17</v>
      </c>
      <c r="BD229" s="195">
        <v>14</v>
      </c>
      <c r="BE229" s="195">
        <v>10</v>
      </c>
      <c r="BF229" s="195">
        <v>14</v>
      </c>
      <c r="BG229" s="195">
        <v>20</v>
      </c>
      <c r="BH229" s="195">
        <v>15</v>
      </c>
      <c r="BI229" s="195">
        <v>12</v>
      </c>
      <c r="BJ229" s="195">
        <v>11</v>
      </c>
      <c r="BK229" s="195">
        <v>9</v>
      </c>
      <c r="BL229" s="195">
        <v>8</v>
      </c>
      <c r="BM229" s="195">
        <v>13</v>
      </c>
      <c r="BN229" s="195">
        <v>10</v>
      </c>
      <c r="BO229" s="195">
        <v>19</v>
      </c>
      <c r="BP229" s="195">
        <v>7</v>
      </c>
      <c r="BQ229" s="195">
        <v>12</v>
      </c>
      <c r="BR229" s="195">
        <v>7</v>
      </c>
      <c r="BS229" s="195">
        <v>9</v>
      </c>
      <c r="BT229" s="195">
        <v>12</v>
      </c>
      <c r="BU229" s="195">
        <v>9</v>
      </c>
      <c r="BV229" s="195">
        <v>12</v>
      </c>
      <c r="BW229" s="195">
        <v>17</v>
      </c>
      <c r="BX229" s="195">
        <v>15</v>
      </c>
      <c r="BY229" s="195">
        <v>16</v>
      </c>
      <c r="BZ229" s="195">
        <v>8</v>
      </c>
      <c r="CA229" s="195">
        <v>12</v>
      </c>
      <c r="CB229" s="195">
        <v>30</v>
      </c>
      <c r="CC229" s="195">
        <v>16</v>
      </c>
      <c r="CD229" s="195">
        <v>13</v>
      </c>
      <c r="CE229" s="195">
        <v>12</v>
      </c>
      <c r="CF229" s="195">
        <v>9</v>
      </c>
      <c r="CG229" s="195">
        <v>11</v>
      </c>
      <c r="CH229" s="195">
        <v>12</v>
      </c>
      <c r="CI229" s="195">
        <v>11</v>
      </c>
      <c r="CJ229" s="195">
        <v>12</v>
      </c>
      <c r="CK229" s="195">
        <v>8</v>
      </c>
      <c r="CL229" s="195">
        <v>5</v>
      </c>
      <c r="CM229" s="195">
        <v>6</v>
      </c>
      <c r="CN229" s="195">
        <v>8</v>
      </c>
      <c r="CO229" s="195">
        <v>6</v>
      </c>
      <c r="CP229" s="195">
        <v>4</v>
      </c>
      <c r="CQ229" s="195">
        <v>3</v>
      </c>
      <c r="CR229" s="195">
        <v>1</v>
      </c>
      <c r="CS229" s="195">
        <v>1</v>
      </c>
      <c r="CT229" s="195">
        <v>3</v>
      </c>
      <c r="CU229" s="195">
        <v>2</v>
      </c>
      <c r="CV229" s="195">
        <v>2</v>
      </c>
      <c r="CW229" s="195">
        <v>3</v>
      </c>
      <c r="CX229" s="195">
        <v>1</v>
      </c>
      <c r="CY229" s="195">
        <v>0</v>
      </c>
      <c r="CZ229" s="195">
        <v>0</v>
      </c>
      <c r="DA229" s="195">
        <v>0</v>
      </c>
      <c r="DB229" s="195">
        <v>0</v>
      </c>
    </row>
    <row r="230" spans="1:106" ht="21" customHeight="1">
      <c r="A230" s="187" t="s">
        <v>540</v>
      </c>
      <c r="B230" s="190">
        <v>15</v>
      </c>
      <c r="C230" s="194">
        <v>13</v>
      </c>
      <c r="D230" s="194">
        <v>10</v>
      </c>
      <c r="E230" s="194">
        <v>13</v>
      </c>
      <c r="F230" s="194">
        <v>12</v>
      </c>
      <c r="G230" s="194">
        <v>11</v>
      </c>
      <c r="H230" s="194">
        <v>14</v>
      </c>
      <c r="I230" s="194">
        <v>9</v>
      </c>
      <c r="J230" s="194">
        <v>12</v>
      </c>
      <c r="K230" s="194">
        <v>5</v>
      </c>
      <c r="L230" s="194">
        <v>14</v>
      </c>
      <c r="M230" s="194">
        <v>7</v>
      </c>
      <c r="N230" s="194">
        <v>7</v>
      </c>
      <c r="O230" s="194">
        <v>15</v>
      </c>
      <c r="P230" s="194">
        <v>12</v>
      </c>
      <c r="Q230" s="194">
        <v>10</v>
      </c>
      <c r="R230" s="194">
        <v>7</v>
      </c>
      <c r="S230" s="194">
        <v>11</v>
      </c>
      <c r="T230" s="194">
        <v>5</v>
      </c>
      <c r="U230" s="194">
        <v>10</v>
      </c>
      <c r="V230" s="194">
        <v>9</v>
      </c>
      <c r="W230" s="194">
        <v>13</v>
      </c>
      <c r="X230" s="194">
        <v>11</v>
      </c>
      <c r="Y230" s="194">
        <v>18</v>
      </c>
      <c r="Z230" s="194">
        <v>32</v>
      </c>
      <c r="AA230" s="194">
        <v>19</v>
      </c>
      <c r="AB230" s="194">
        <v>23</v>
      </c>
      <c r="AC230" s="194">
        <v>23</v>
      </c>
      <c r="AD230" s="194">
        <v>17</v>
      </c>
      <c r="AE230" s="194">
        <v>16</v>
      </c>
      <c r="AF230" s="194">
        <v>25</v>
      </c>
      <c r="AG230" s="194">
        <v>27</v>
      </c>
      <c r="AH230" s="194">
        <v>23</v>
      </c>
      <c r="AI230" s="194">
        <v>24</v>
      </c>
      <c r="AJ230" s="194">
        <v>22</v>
      </c>
      <c r="AK230" s="194">
        <v>16</v>
      </c>
      <c r="AL230" s="194">
        <v>24</v>
      </c>
      <c r="AM230" s="194">
        <v>22</v>
      </c>
      <c r="AN230" s="194">
        <v>27</v>
      </c>
      <c r="AO230" s="194">
        <v>26</v>
      </c>
      <c r="AP230" s="194">
        <v>20</v>
      </c>
      <c r="AQ230" s="194">
        <v>19</v>
      </c>
      <c r="AR230" s="194">
        <v>30</v>
      </c>
      <c r="AS230" s="194">
        <v>21</v>
      </c>
      <c r="AT230" s="194">
        <v>24</v>
      </c>
      <c r="AU230" s="194">
        <v>25</v>
      </c>
      <c r="AV230" s="194">
        <v>28</v>
      </c>
      <c r="AW230" s="194">
        <v>21</v>
      </c>
      <c r="AX230" s="194">
        <v>19</v>
      </c>
      <c r="AY230" s="194">
        <v>28</v>
      </c>
      <c r="AZ230" s="194">
        <v>23</v>
      </c>
      <c r="BA230" s="194">
        <v>24</v>
      </c>
      <c r="BB230" s="194">
        <v>24</v>
      </c>
      <c r="BC230" s="194">
        <v>24</v>
      </c>
      <c r="BD230" s="194">
        <v>21</v>
      </c>
      <c r="BE230" s="194">
        <v>15</v>
      </c>
      <c r="BF230" s="194">
        <v>22</v>
      </c>
      <c r="BG230" s="194">
        <v>19</v>
      </c>
      <c r="BH230" s="194">
        <v>13</v>
      </c>
      <c r="BI230" s="194">
        <v>15</v>
      </c>
      <c r="BJ230" s="194">
        <v>22</v>
      </c>
      <c r="BK230" s="194">
        <v>20</v>
      </c>
      <c r="BL230" s="194">
        <v>14</v>
      </c>
      <c r="BM230" s="194">
        <v>21</v>
      </c>
      <c r="BN230" s="194">
        <v>12</v>
      </c>
      <c r="BO230" s="194">
        <v>17</v>
      </c>
      <c r="BP230" s="194">
        <v>12</v>
      </c>
      <c r="BQ230" s="194">
        <v>18</v>
      </c>
      <c r="BR230" s="194">
        <v>8</v>
      </c>
      <c r="BS230" s="194">
        <v>14</v>
      </c>
      <c r="BT230" s="194">
        <v>24</v>
      </c>
      <c r="BU230" s="194">
        <v>26</v>
      </c>
      <c r="BV230" s="194">
        <v>26</v>
      </c>
      <c r="BW230" s="194">
        <v>26</v>
      </c>
      <c r="BX230" s="194">
        <v>22</v>
      </c>
      <c r="BY230" s="194">
        <v>10</v>
      </c>
      <c r="BZ230" s="194">
        <v>15</v>
      </c>
      <c r="CA230" s="194">
        <v>26</v>
      </c>
      <c r="CB230" s="194">
        <v>18</v>
      </c>
      <c r="CC230" s="194">
        <v>20</v>
      </c>
      <c r="CD230" s="194">
        <v>23</v>
      </c>
      <c r="CE230" s="194">
        <v>8</v>
      </c>
      <c r="CF230" s="194">
        <v>15</v>
      </c>
      <c r="CG230" s="194">
        <v>14</v>
      </c>
      <c r="CH230" s="194">
        <v>9</v>
      </c>
      <c r="CI230" s="194">
        <v>12</v>
      </c>
      <c r="CJ230" s="194">
        <v>11</v>
      </c>
      <c r="CK230" s="194">
        <v>11</v>
      </c>
      <c r="CL230" s="194">
        <v>18</v>
      </c>
      <c r="CM230" s="194">
        <v>7</v>
      </c>
      <c r="CN230" s="194">
        <v>6</v>
      </c>
      <c r="CO230" s="194">
        <v>11</v>
      </c>
      <c r="CP230" s="194">
        <v>9</v>
      </c>
      <c r="CQ230" s="194">
        <v>3</v>
      </c>
      <c r="CR230" s="194">
        <v>4</v>
      </c>
      <c r="CS230" s="194">
        <v>6</v>
      </c>
      <c r="CT230" s="194">
        <v>4</v>
      </c>
      <c r="CU230" s="194">
        <v>3</v>
      </c>
      <c r="CV230" s="194">
        <v>1</v>
      </c>
      <c r="CW230" s="194">
        <v>2</v>
      </c>
      <c r="CX230" s="194">
        <v>0</v>
      </c>
      <c r="CY230" s="194">
        <v>0</v>
      </c>
      <c r="CZ230" s="194">
        <v>0</v>
      </c>
      <c r="DA230" s="194">
        <v>0</v>
      </c>
      <c r="DB230" s="194">
        <v>1</v>
      </c>
    </row>
    <row r="231" spans="1:106" ht="21" customHeight="1">
      <c r="A231" s="187" t="s">
        <v>1033</v>
      </c>
      <c r="B231" s="190">
        <v>7</v>
      </c>
      <c r="C231" s="194">
        <v>4</v>
      </c>
      <c r="D231" s="194">
        <v>4</v>
      </c>
      <c r="E231" s="194">
        <v>5</v>
      </c>
      <c r="F231" s="194">
        <v>8</v>
      </c>
      <c r="G231" s="194">
        <v>8</v>
      </c>
      <c r="H231" s="194">
        <v>7</v>
      </c>
      <c r="I231" s="194">
        <v>5</v>
      </c>
      <c r="J231" s="194">
        <v>8</v>
      </c>
      <c r="K231" s="194">
        <v>9</v>
      </c>
      <c r="L231" s="194">
        <v>7</v>
      </c>
      <c r="M231" s="194">
        <v>4</v>
      </c>
      <c r="N231" s="194">
        <v>7</v>
      </c>
      <c r="O231" s="194">
        <v>10</v>
      </c>
      <c r="P231" s="194">
        <v>1</v>
      </c>
      <c r="Q231" s="194">
        <v>4</v>
      </c>
      <c r="R231" s="194">
        <v>7</v>
      </c>
      <c r="S231" s="194">
        <v>9</v>
      </c>
      <c r="T231" s="194">
        <v>9</v>
      </c>
      <c r="U231" s="194">
        <v>7</v>
      </c>
      <c r="V231" s="194">
        <v>11</v>
      </c>
      <c r="W231" s="194">
        <v>15</v>
      </c>
      <c r="X231" s="194">
        <v>18</v>
      </c>
      <c r="Y231" s="194">
        <v>21</v>
      </c>
      <c r="Z231" s="194">
        <v>25</v>
      </c>
      <c r="AA231" s="194">
        <v>26</v>
      </c>
      <c r="AB231" s="194">
        <v>37</v>
      </c>
      <c r="AC231" s="194">
        <v>22</v>
      </c>
      <c r="AD231" s="194">
        <v>16</v>
      </c>
      <c r="AE231" s="194">
        <v>21</v>
      </c>
      <c r="AF231" s="194">
        <v>27</v>
      </c>
      <c r="AG231" s="194">
        <v>23</v>
      </c>
      <c r="AH231" s="194">
        <v>14</v>
      </c>
      <c r="AI231" s="194">
        <v>15</v>
      </c>
      <c r="AJ231" s="194">
        <v>13</v>
      </c>
      <c r="AK231" s="194">
        <v>22</v>
      </c>
      <c r="AL231" s="194">
        <v>18</v>
      </c>
      <c r="AM231" s="194">
        <v>14</v>
      </c>
      <c r="AN231" s="194">
        <v>14</v>
      </c>
      <c r="AO231" s="194">
        <v>17</v>
      </c>
      <c r="AP231" s="194">
        <v>12</v>
      </c>
      <c r="AQ231" s="194">
        <v>19</v>
      </c>
      <c r="AR231" s="194">
        <v>21</v>
      </c>
      <c r="AS231" s="194">
        <v>15</v>
      </c>
      <c r="AT231" s="194">
        <v>20</v>
      </c>
      <c r="AU231" s="194">
        <v>18</v>
      </c>
      <c r="AV231" s="194">
        <v>19</v>
      </c>
      <c r="AW231" s="194">
        <v>15</v>
      </c>
      <c r="AX231" s="194">
        <v>14</v>
      </c>
      <c r="AY231" s="194">
        <v>24</v>
      </c>
      <c r="AZ231" s="194">
        <v>11</v>
      </c>
      <c r="BA231" s="194">
        <v>17</v>
      </c>
      <c r="BB231" s="194">
        <v>16</v>
      </c>
      <c r="BC231" s="194">
        <v>20</v>
      </c>
      <c r="BD231" s="194">
        <v>13</v>
      </c>
      <c r="BE231" s="194">
        <v>8</v>
      </c>
      <c r="BF231" s="194">
        <v>7</v>
      </c>
      <c r="BG231" s="194">
        <v>9</v>
      </c>
      <c r="BH231" s="194">
        <v>11</v>
      </c>
      <c r="BI231" s="194">
        <v>13</v>
      </c>
      <c r="BJ231" s="194">
        <v>15</v>
      </c>
      <c r="BK231" s="194">
        <v>14</v>
      </c>
      <c r="BL231" s="194">
        <v>13</v>
      </c>
      <c r="BM231" s="194">
        <v>17</v>
      </c>
      <c r="BN231" s="194">
        <v>7</v>
      </c>
      <c r="BO231" s="194">
        <v>12</v>
      </c>
      <c r="BP231" s="194">
        <v>11</v>
      </c>
      <c r="BQ231" s="194">
        <v>10</v>
      </c>
      <c r="BR231" s="194">
        <v>14</v>
      </c>
      <c r="BS231" s="194">
        <v>9</v>
      </c>
      <c r="BT231" s="194">
        <v>15</v>
      </c>
      <c r="BU231" s="194">
        <v>18</v>
      </c>
      <c r="BV231" s="194">
        <v>17</v>
      </c>
      <c r="BW231" s="194">
        <v>17</v>
      </c>
      <c r="BX231" s="194">
        <v>19</v>
      </c>
      <c r="BY231" s="194">
        <v>5</v>
      </c>
      <c r="BZ231" s="194">
        <v>13</v>
      </c>
      <c r="CA231" s="194">
        <v>7</v>
      </c>
      <c r="CB231" s="194">
        <v>7</v>
      </c>
      <c r="CC231" s="194">
        <v>16</v>
      </c>
      <c r="CD231" s="194">
        <v>20</v>
      </c>
      <c r="CE231" s="194">
        <v>9</v>
      </c>
      <c r="CF231" s="194">
        <v>16</v>
      </c>
      <c r="CG231" s="194">
        <v>7</v>
      </c>
      <c r="CH231" s="194">
        <v>11</v>
      </c>
      <c r="CI231" s="194">
        <v>13</v>
      </c>
      <c r="CJ231" s="194">
        <v>11</v>
      </c>
      <c r="CK231" s="194">
        <v>15</v>
      </c>
      <c r="CL231" s="194">
        <v>10</v>
      </c>
      <c r="CM231" s="194">
        <v>7</v>
      </c>
      <c r="CN231" s="194">
        <v>6</v>
      </c>
      <c r="CO231" s="194">
        <v>7</v>
      </c>
      <c r="CP231" s="194">
        <v>3</v>
      </c>
      <c r="CQ231" s="194">
        <v>7</v>
      </c>
      <c r="CR231" s="194">
        <v>4</v>
      </c>
      <c r="CS231" s="194">
        <v>4</v>
      </c>
      <c r="CT231" s="194">
        <v>9</v>
      </c>
      <c r="CU231" s="194">
        <v>5</v>
      </c>
      <c r="CV231" s="194">
        <v>2</v>
      </c>
      <c r="CW231" s="194">
        <v>1</v>
      </c>
      <c r="CX231" s="194">
        <v>0</v>
      </c>
      <c r="CY231" s="194">
        <v>0</v>
      </c>
      <c r="CZ231" s="194">
        <v>1</v>
      </c>
      <c r="DA231" s="194">
        <v>0</v>
      </c>
      <c r="DB231" s="194">
        <v>0</v>
      </c>
    </row>
    <row r="232" spans="1:106" ht="21" customHeight="1">
      <c r="A232" s="187" t="s">
        <v>1031</v>
      </c>
      <c r="B232" s="190">
        <v>31</v>
      </c>
      <c r="C232" s="194">
        <v>41</v>
      </c>
      <c r="D232" s="194">
        <v>45</v>
      </c>
      <c r="E232" s="194">
        <v>42</v>
      </c>
      <c r="F232" s="194">
        <v>41</v>
      </c>
      <c r="G232" s="194">
        <v>26</v>
      </c>
      <c r="H232" s="194">
        <v>28</v>
      </c>
      <c r="I232" s="194">
        <v>15</v>
      </c>
      <c r="J232" s="194">
        <v>15</v>
      </c>
      <c r="K232" s="194">
        <v>24</v>
      </c>
      <c r="L232" s="194">
        <v>19</v>
      </c>
      <c r="M232" s="194">
        <v>11</v>
      </c>
      <c r="N232" s="194">
        <v>12</v>
      </c>
      <c r="O232" s="194">
        <v>8</v>
      </c>
      <c r="P232" s="194">
        <v>5</v>
      </c>
      <c r="Q232" s="194">
        <v>9</v>
      </c>
      <c r="R232" s="194">
        <v>5</v>
      </c>
      <c r="S232" s="194">
        <v>9</v>
      </c>
      <c r="T232" s="194">
        <v>7</v>
      </c>
      <c r="U232" s="194">
        <v>10</v>
      </c>
      <c r="V232" s="194">
        <v>3</v>
      </c>
      <c r="W232" s="194">
        <v>16</v>
      </c>
      <c r="X232" s="194">
        <v>14</v>
      </c>
      <c r="Y232" s="194">
        <v>26</v>
      </c>
      <c r="Z232" s="194">
        <v>34</v>
      </c>
      <c r="AA232" s="194">
        <v>34</v>
      </c>
      <c r="AB232" s="194">
        <v>26</v>
      </c>
      <c r="AC232" s="194">
        <v>29</v>
      </c>
      <c r="AD232" s="194">
        <v>48</v>
      </c>
      <c r="AE232" s="194">
        <v>39</v>
      </c>
      <c r="AF232" s="194">
        <v>38</v>
      </c>
      <c r="AG232" s="194">
        <v>34</v>
      </c>
      <c r="AH232" s="194">
        <v>43</v>
      </c>
      <c r="AI232" s="194">
        <v>50</v>
      </c>
      <c r="AJ232" s="194">
        <v>44</v>
      </c>
      <c r="AK232" s="194">
        <v>64</v>
      </c>
      <c r="AL232" s="194">
        <v>39</v>
      </c>
      <c r="AM232" s="194">
        <v>46</v>
      </c>
      <c r="AN232" s="194">
        <v>42</v>
      </c>
      <c r="AO232" s="194">
        <v>42</v>
      </c>
      <c r="AP232" s="194">
        <v>32</v>
      </c>
      <c r="AQ232" s="194">
        <v>32</v>
      </c>
      <c r="AR232" s="194">
        <v>37</v>
      </c>
      <c r="AS232" s="194">
        <v>29</v>
      </c>
      <c r="AT232" s="194">
        <v>24</v>
      </c>
      <c r="AU232" s="194">
        <v>18</v>
      </c>
      <c r="AV232" s="194">
        <v>26</v>
      </c>
      <c r="AW232" s="194">
        <v>28</v>
      </c>
      <c r="AX232" s="194">
        <v>11</v>
      </c>
      <c r="AY232" s="194">
        <v>26</v>
      </c>
      <c r="AZ232" s="194">
        <v>14</v>
      </c>
      <c r="BA232" s="194">
        <v>14</v>
      </c>
      <c r="BB232" s="194">
        <v>19</v>
      </c>
      <c r="BC232" s="194">
        <v>8</v>
      </c>
      <c r="BD232" s="194">
        <v>14</v>
      </c>
      <c r="BE232" s="194">
        <v>16</v>
      </c>
      <c r="BF232" s="194">
        <v>12</v>
      </c>
      <c r="BG232" s="194">
        <v>15</v>
      </c>
      <c r="BH232" s="194">
        <v>20</v>
      </c>
      <c r="BI232" s="194">
        <v>6</v>
      </c>
      <c r="BJ232" s="194">
        <v>18</v>
      </c>
      <c r="BK232" s="194">
        <v>11</v>
      </c>
      <c r="BL232" s="194">
        <v>11</v>
      </c>
      <c r="BM232" s="194">
        <v>11</v>
      </c>
      <c r="BN232" s="194">
        <v>11</v>
      </c>
      <c r="BO232" s="194">
        <v>8</v>
      </c>
      <c r="BP232" s="194">
        <v>11</v>
      </c>
      <c r="BQ232" s="194">
        <v>8</v>
      </c>
      <c r="BR232" s="194">
        <v>15</v>
      </c>
      <c r="BS232" s="194">
        <v>10</v>
      </c>
      <c r="BT232" s="194">
        <v>13</v>
      </c>
      <c r="BU232" s="194">
        <v>8</v>
      </c>
      <c r="BV232" s="194">
        <v>9</v>
      </c>
      <c r="BW232" s="194">
        <v>19</v>
      </c>
      <c r="BX232" s="194">
        <v>18</v>
      </c>
      <c r="BY232" s="194">
        <v>13</v>
      </c>
      <c r="BZ232" s="194">
        <v>18</v>
      </c>
      <c r="CA232" s="194">
        <v>10</v>
      </c>
      <c r="CB232" s="194">
        <v>19</v>
      </c>
      <c r="CC232" s="194">
        <v>9</v>
      </c>
      <c r="CD232" s="194">
        <v>13</v>
      </c>
      <c r="CE232" s="194">
        <v>17</v>
      </c>
      <c r="CF232" s="194">
        <v>21</v>
      </c>
      <c r="CG232" s="194">
        <v>16</v>
      </c>
      <c r="CH232" s="194">
        <v>13</v>
      </c>
      <c r="CI232" s="194">
        <v>20</v>
      </c>
      <c r="CJ232" s="194">
        <v>18</v>
      </c>
      <c r="CK232" s="194">
        <v>10</v>
      </c>
      <c r="CL232" s="194">
        <v>13</v>
      </c>
      <c r="CM232" s="194">
        <v>11</v>
      </c>
      <c r="CN232" s="194">
        <v>12</v>
      </c>
      <c r="CO232" s="194">
        <v>15</v>
      </c>
      <c r="CP232" s="194">
        <v>18</v>
      </c>
      <c r="CQ232" s="194">
        <v>9</v>
      </c>
      <c r="CR232" s="194">
        <v>15</v>
      </c>
      <c r="CS232" s="194">
        <v>3</v>
      </c>
      <c r="CT232" s="194">
        <v>4</v>
      </c>
      <c r="CU232" s="194">
        <v>4</v>
      </c>
      <c r="CV232" s="194">
        <v>4</v>
      </c>
      <c r="CW232" s="194">
        <v>4</v>
      </c>
      <c r="CX232" s="194">
        <v>2</v>
      </c>
      <c r="CY232" s="194">
        <v>0</v>
      </c>
      <c r="CZ232" s="194">
        <v>2</v>
      </c>
      <c r="DA232" s="194">
        <v>0</v>
      </c>
      <c r="DB232" s="194">
        <v>3</v>
      </c>
    </row>
    <row r="233" spans="1:106" ht="21" customHeight="1">
      <c r="A233" s="184" t="s">
        <v>168</v>
      </c>
      <c r="B233" s="191">
        <v>8</v>
      </c>
      <c r="C233" s="195">
        <v>10</v>
      </c>
      <c r="D233" s="195">
        <v>7</v>
      </c>
      <c r="E233" s="195">
        <v>13</v>
      </c>
      <c r="F233" s="195">
        <v>13</v>
      </c>
      <c r="G233" s="195">
        <v>11</v>
      </c>
      <c r="H233" s="195">
        <v>16</v>
      </c>
      <c r="I233" s="195">
        <v>10</v>
      </c>
      <c r="J233" s="195">
        <v>13</v>
      </c>
      <c r="K233" s="195">
        <v>17</v>
      </c>
      <c r="L233" s="195">
        <v>15</v>
      </c>
      <c r="M233" s="195">
        <v>16</v>
      </c>
      <c r="N233" s="195">
        <v>20</v>
      </c>
      <c r="O233" s="195">
        <v>9</v>
      </c>
      <c r="P233" s="195">
        <v>17</v>
      </c>
      <c r="Q233" s="195">
        <v>16</v>
      </c>
      <c r="R233" s="195">
        <v>11</v>
      </c>
      <c r="S233" s="195">
        <v>16</v>
      </c>
      <c r="T233" s="195">
        <v>9</v>
      </c>
      <c r="U233" s="195">
        <v>20</v>
      </c>
      <c r="V233" s="195">
        <v>23</v>
      </c>
      <c r="W233" s="195">
        <v>37</v>
      </c>
      <c r="X233" s="195">
        <v>33</v>
      </c>
      <c r="Y233" s="195">
        <v>46</v>
      </c>
      <c r="Z233" s="195">
        <v>39</v>
      </c>
      <c r="AA233" s="195">
        <v>33</v>
      </c>
      <c r="AB233" s="195">
        <v>38</v>
      </c>
      <c r="AC233" s="195">
        <v>43</v>
      </c>
      <c r="AD233" s="195">
        <v>36</v>
      </c>
      <c r="AE233" s="195">
        <v>29</v>
      </c>
      <c r="AF233" s="195">
        <v>34</v>
      </c>
      <c r="AG233" s="195">
        <v>23</v>
      </c>
      <c r="AH233" s="195">
        <v>29</v>
      </c>
      <c r="AI233" s="195">
        <v>29</v>
      </c>
      <c r="AJ233" s="195">
        <v>30</v>
      </c>
      <c r="AK233" s="195">
        <v>24</v>
      </c>
      <c r="AL233" s="195">
        <v>32</v>
      </c>
      <c r="AM233" s="195">
        <v>30</v>
      </c>
      <c r="AN233" s="195">
        <v>38</v>
      </c>
      <c r="AO233" s="195">
        <v>31</v>
      </c>
      <c r="AP233" s="195">
        <v>35</v>
      </c>
      <c r="AQ233" s="195">
        <v>20</v>
      </c>
      <c r="AR233" s="195">
        <v>16</v>
      </c>
      <c r="AS233" s="195">
        <v>27</v>
      </c>
      <c r="AT233" s="195">
        <v>29</v>
      </c>
      <c r="AU233" s="195">
        <v>33</v>
      </c>
      <c r="AV233" s="195">
        <v>35</v>
      </c>
      <c r="AW233" s="195">
        <v>38</v>
      </c>
      <c r="AX233" s="195">
        <v>31</v>
      </c>
      <c r="AY233" s="195">
        <v>37</v>
      </c>
      <c r="AZ233" s="195">
        <v>30</v>
      </c>
      <c r="BA233" s="195">
        <v>31</v>
      </c>
      <c r="BB233" s="195">
        <v>32</v>
      </c>
      <c r="BC233" s="195">
        <v>24</v>
      </c>
      <c r="BD233" s="195">
        <v>30</v>
      </c>
      <c r="BE233" s="195">
        <v>26</v>
      </c>
      <c r="BF233" s="195">
        <v>35</v>
      </c>
      <c r="BG233" s="195">
        <v>35</v>
      </c>
      <c r="BH233" s="195">
        <v>20</v>
      </c>
      <c r="BI233" s="195">
        <v>23</v>
      </c>
      <c r="BJ233" s="195">
        <v>26</v>
      </c>
      <c r="BK233" s="195">
        <v>25</v>
      </c>
      <c r="BL233" s="195">
        <v>26</v>
      </c>
      <c r="BM233" s="195">
        <v>20</v>
      </c>
      <c r="BN233" s="195">
        <v>19</v>
      </c>
      <c r="BO233" s="195">
        <v>24</v>
      </c>
      <c r="BP233" s="195">
        <v>24</v>
      </c>
      <c r="BQ233" s="195">
        <v>20</v>
      </c>
      <c r="BR233" s="195">
        <v>13</v>
      </c>
      <c r="BS233" s="195">
        <v>18</v>
      </c>
      <c r="BT233" s="195">
        <v>19</v>
      </c>
      <c r="BU233" s="195">
        <v>19</v>
      </c>
      <c r="BV233" s="195">
        <v>34</v>
      </c>
      <c r="BW233" s="195">
        <v>20</v>
      </c>
      <c r="BX233" s="195">
        <v>22</v>
      </c>
      <c r="BY233" s="195">
        <v>19</v>
      </c>
      <c r="BZ233" s="195">
        <v>23</v>
      </c>
      <c r="CA233" s="195">
        <v>16</v>
      </c>
      <c r="CB233" s="195">
        <v>23</v>
      </c>
      <c r="CC233" s="195">
        <v>26</v>
      </c>
      <c r="CD233" s="195">
        <v>19</v>
      </c>
      <c r="CE233" s="195">
        <v>19</v>
      </c>
      <c r="CF233" s="195">
        <v>15</v>
      </c>
      <c r="CG233" s="195">
        <v>20</v>
      </c>
      <c r="CH233" s="195">
        <v>18</v>
      </c>
      <c r="CI233" s="195">
        <v>19</v>
      </c>
      <c r="CJ233" s="195">
        <v>21</v>
      </c>
      <c r="CK233" s="195">
        <v>17</v>
      </c>
      <c r="CL233" s="195">
        <v>9</v>
      </c>
      <c r="CM233" s="195">
        <v>14</v>
      </c>
      <c r="CN233" s="195">
        <v>11</v>
      </c>
      <c r="CO233" s="195">
        <v>7</v>
      </c>
      <c r="CP233" s="195">
        <v>10</v>
      </c>
      <c r="CQ233" s="195">
        <v>5</v>
      </c>
      <c r="CR233" s="195">
        <v>11</v>
      </c>
      <c r="CS233" s="195">
        <v>2</v>
      </c>
      <c r="CT233" s="195">
        <v>7</v>
      </c>
      <c r="CU233" s="195">
        <v>3</v>
      </c>
      <c r="CV233" s="195">
        <v>3</v>
      </c>
      <c r="CW233" s="195">
        <v>2</v>
      </c>
      <c r="CX233" s="195">
        <v>3</v>
      </c>
      <c r="CY233" s="195">
        <v>2</v>
      </c>
      <c r="CZ233" s="195">
        <v>0</v>
      </c>
      <c r="DA233" s="195">
        <v>0</v>
      </c>
      <c r="DB233" s="195">
        <v>0</v>
      </c>
    </row>
    <row r="234" spans="1:106" ht="21" customHeight="1">
      <c r="A234" s="187" t="s">
        <v>1027</v>
      </c>
      <c r="B234" s="190">
        <v>5</v>
      </c>
      <c r="C234" s="194">
        <v>5</v>
      </c>
      <c r="D234" s="194">
        <v>7</v>
      </c>
      <c r="E234" s="194">
        <v>5</v>
      </c>
      <c r="F234" s="194">
        <v>6</v>
      </c>
      <c r="G234" s="194">
        <v>3</v>
      </c>
      <c r="H234" s="194">
        <v>9</v>
      </c>
      <c r="I234" s="194">
        <v>7</v>
      </c>
      <c r="J234" s="194">
        <v>9</v>
      </c>
      <c r="K234" s="194">
        <v>7</v>
      </c>
      <c r="L234" s="194">
        <v>8</v>
      </c>
      <c r="M234" s="194">
        <v>11</v>
      </c>
      <c r="N234" s="194">
        <v>7</v>
      </c>
      <c r="O234" s="194">
        <v>9</v>
      </c>
      <c r="P234" s="194">
        <v>4</v>
      </c>
      <c r="Q234" s="194">
        <v>6</v>
      </c>
      <c r="R234" s="194">
        <v>8</v>
      </c>
      <c r="S234" s="194">
        <v>9</v>
      </c>
      <c r="T234" s="194">
        <v>8</v>
      </c>
      <c r="U234" s="194">
        <v>15</v>
      </c>
      <c r="V234" s="194">
        <v>8</v>
      </c>
      <c r="W234" s="194">
        <v>13</v>
      </c>
      <c r="X234" s="194">
        <v>16</v>
      </c>
      <c r="Y234" s="194">
        <v>15</v>
      </c>
      <c r="Z234" s="194">
        <v>21</v>
      </c>
      <c r="AA234" s="194">
        <v>8</v>
      </c>
      <c r="AB234" s="194">
        <v>16</v>
      </c>
      <c r="AC234" s="194">
        <v>14</v>
      </c>
      <c r="AD234" s="194">
        <v>17</v>
      </c>
      <c r="AE234" s="194">
        <v>12</v>
      </c>
      <c r="AF234" s="194">
        <v>20</v>
      </c>
      <c r="AG234" s="194">
        <v>19</v>
      </c>
      <c r="AH234" s="194">
        <v>13</v>
      </c>
      <c r="AI234" s="194">
        <v>18</v>
      </c>
      <c r="AJ234" s="194">
        <v>14</v>
      </c>
      <c r="AK234" s="194">
        <v>15</v>
      </c>
      <c r="AL234" s="194">
        <v>12</v>
      </c>
      <c r="AM234" s="194">
        <v>16</v>
      </c>
      <c r="AN234" s="194">
        <v>8</v>
      </c>
      <c r="AO234" s="194">
        <v>14</v>
      </c>
      <c r="AP234" s="194">
        <v>10</v>
      </c>
      <c r="AQ234" s="194">
        <v>16</v>
      </c>
      <c r="AR234" s="194">
        <v>14</v>
      </c>
      <c r="AS234" s="194">
        <v>13</v>
      </c>
      <c r="AT234" s="194">
        <v>15</v>
      </c>
      <c r="AU234" s="194">
        <v>21</v>
      </c>
      <c r="AV234" s="194">
        <v>21</v>
      </c>
      <c r="AW234" s="194">
        <v>14</v>
      </c>
      <c r="AX234" s="194">
        <v>18</v>
      </c>
      <c r="AY234" s="194">
        <v>13</v>
      </c>
      <c r="AZ234" s="194">
        <v>21</v>
      </c>
      <c r="BA234" s="194">
        <v>21</v>
      </c>
      <c r="BB234" s="194">
        <v>21</v>
      </c>
      <c r="BC234" s="194">
        <v>18</v>
      </c>
      <c r="BD234" s="194">
        <v>17</v>
      </c>
      <c r="BE234" s="194">
        <v>11</v>
      </c>
      <c r="BF234" s="194">
        <v>10</v>
      </c>
      <c r="BG234" s="194">
        <v>17</v>
      </c>
      <c r="BH234" s="194">
        <v>17</v>
      </c>
      <c r="BI234" s="194">
        <v>11</v>
      </c>
      <c r="BJ234" s="194">
        <v>11</v>
      </c>
      <c r="BK234" s="194">
        <v>12</v>
      </c>
      <c r="BL234" s="194">
        <v>8</v>
      </c>
      <c r="BM234" s="194">
        <v>13</v>
      </c>
      <c r="BN234" s="194">
        <v>8</v>
      </c>
      <c r="BO234" s="194">
        <v>4</v>
      </c>
      <c r="BP234" s="194">
        <v>7</v>
      </c>
      <c r="BQ234" s="194">
        <v>7</v>
      </c>
      <c r="BR234" s="194">
        <v>12</v>
      </c>
      <c r="BS234" s="194">
        <v>7</v>
      </c>
      <c r="BT234" s="194">
        <v>9</v>
      </c>
      <c r="BU234" s="194">
        <v>9</v>
      </c>
      <c r="BV234" s="194">
        <v>6</v>
      </c>
      <c r="BW234" s="194">
        <v>10</v>
      </c>
      <c r="BX234" s="194">
        <v>14</v>
      </c>
      <c r="BY234" s="194">
        <v>4</v>
      </c>
      <c r="BZ234" s="194">
        <v>6</v>
      </c>
      <c r="CA234" s="194">
        <v>7</v>
      </c>
      <c r="CB234" s="194">
        <v>5</v>
      </c>
      <c r="CC234" s="194">
        <v>13</v>
      </c>
      <c r="CD234" s="194">
        <v>7</v>
      </c>
      <c r="CE234" s="194">
        <v>10</v>
      </c>
      <c r="CF234" s="194">
        <v>3</v>
      </c>
      <c r="CG234" s="194">
        <v>11</v>
      </c>
      <c r="CH234" s="194">
        <v>10</v>
      </c>
      <c r="CI234" s="194">
        <v>1</v>
      </c>
      <c r="CJ234" s="194">
        <v>5</v>
      </c>
      <c r="CK234" s="194">
        <v>3</v>
      </c>
      <c r="CL234" s="194">
        <v>8</v>
      </c>
      <c r="CM234" s="194">
        <v>6</v>
      </c>
      <c r="CN234" s="194">
        <v>7</v>
      </c>
      <c r="CO234" s="194">
        <v>6</v>
      </c>
      <c r="CP234" s="194">
        <v>5</v>
      </c>
      <c r="CQ234" s="194">
        <v>3</v>
      </c>
      <c r="CR234" s="194">
        <v>4</v>
      </c>
      <c r="CS234" s="194">
        <v>2</v>
      </c>
      <c r="CT234" s="194">
        <v>5</v>
      </c>
      <c r="CU234" s="194">
        <v>1</v>
      </c>
      <c r="CV234" s="194">
        <v>1</v>
      </c>
      <c r="CW234" s="194">
        <v>2</v>
      </c>
      <c r="CX234" s="194">
        <v>1</v>
      </c>
      <c r="CY234" s="194">
        <v>0</v>
      </c>
      <c r="CZ234" s="194">
        <v>0</v>
      </c>
      <c r="DA234" s="194">
        <v>0</v>
      </c>
      <c r="DB234" s="194">
        <v>0</v>
      </c>
    </row>
    <row r="235" spans="1:106" ht="21" customHeight="1">
      <c r="A235" s="184" t="s">
        <v>650</v>
      </c>
      <c r="B235" s="191">
        <v>8</v>
      </c>
      <c r="C235" s="195">
        <v>8</v>
      </c>
      <c r="D235" s="195">
        <v>6</v>
      </c>
      <c r="E235" s="195">
        <v>9</v>
      </c>
      <c r="F235" s="195">
        <v>14</v>
      </c>
      <c r="G235" s="195">
        <v>12</v>
      </c>
      <c r="H235" s="195">
        <v>12</v>
      </c>
      <c r="I235" s="195">
        <v>7</v>
      </c>
      <c r="J235" s="195">
        <v>9</v>
      </c>
      <c r="K235" s="195">
        <v>6</v>
      </c>
      <c r="L235" s="195">
        <v>8</v>
      </c>
      <c r="M235" s="195">
        <v>14</v>
      </c>
      <c r="N235" s="195">
        <v>7</v>
      </c>
      <c r="O235" s="195">
        <v>7</v>
      </c>
      <c r="P235" s="195">
        <v>11</v>
      </c>
      <c r="Q235" s="195">
        <v>10</v>
      </c>
      <c r="R235" s="195">
        <v>14</v>
      </c>
      <c r="S235" s="195">
        <v>9</v>
      </c>
      <c r="T235" s="195">
        <v>7</v>
      </c>
      <c r="U235" s="195">
        <v>11</v>
      </c>
      <c r="V235" s="195">
        <v>14</v>
      </c>
      <c r="W235" s="195">
        <v>18</v>
      </c>
      <c r="X235" s="195">
        <v>31</v>
      </c>
      <c r="Y235" s="195">
        <v>21</v>
      </c>
      <c r="Z235" s="195">
        <v>23</v>
      </c>
      <c r="AA235" s="195">
        <v>28</v>
      </c>
      <c r="AB235" s="195">
        <v>22</v>
      </c>
      <c r="AC235" s="195">
        <v>29</v>
      </c>
      <c r="AD235" s="195">
        <v>28</v>
      </c>
      <c r="AE235" s="195">
        <v>26</v>
      </c>
      <c r="AF235" s="195">
        <v>17</v>
      </c>
      <c r="AG235" s="195">
        <v>16</v>
      </c>
      <c r="AH235" s="195">
        <v>18</v>
      </c>
      <c r="AI235" s="195">
        <v>27</v>
      </c>
      <c r="AJ235" s="195">
        <v>23</v>
      </c>
      <c r="AK235" s="195">
        <v>26</v>
      </c>
      <c r="AL235" s="195">
        <v>28</v>
      </c>
      <c r="AM235" s="195">
        <v>15</v>
      </c>
      <c r="AN235" s="195">
        <v>30</v>
      </c>
      <c r="AO235" s="195">
        <v>24</v>
      </c>
      <c r="AP235" s="195">
        <v>13</v>
      </c>
      <c r="AQ235" s="195">
        <v>18</v>
      </c>
      <c r="AR235" s="195">
        <v>16</v>
      </c>
      <c r="AS235" s="195">
        <v>20</v>
      </c>
      <c r="AT235" s="195">
        <v>20</v>
      </c>
      <c r="AU235" s="195">
        <v>22</v>
      </c>
      <c r="AV235" s="195">
        <v>22</v>
      </c>
      <c r="AW235" s="195">
        <v>18</v>
      </c>
      <c r="AX235" s="195">
        <v>14</v>
      </c>
      <c r="AY235" s="195">
        <v>27</v>
      </c>
      <c r="AZ235" s="195">
        <v>17</v>
      </c>
      <c r="BA235" s="195">
        <v>21</v>
      </c>
      <c r="BB235" s="195">
        <v>30</v>
      </c>
      <c r="BC235" s="195">
        <v>20</v>
      </c>
      <c r="BD235" s="195">
        <v>26</v>
      </c>
      <c r="BE235" s="195">
        <v>19</v>
      </c>
      <c r="BF235" s="195">
        <v>20</v>
      </c>
      <c r="BG235" s="195">
        <v>16</v>
      </c>
      <c r="BH235" s="195">
        <v>16</v>
      </c>
      <c r="BI235" s="195">
        <v>16</v>
      </c>
      <c r="BJ235" s="195">
        <v>18</v>
      </c>
      <c r="BK235" s="195">
        <v>22</v>
      </c>
      <c r="BL235" s="195">
        <v>8</v>
      </c>
      <c r="BM235" s="195">
        <v>16</v>
      </c>
      <c r="BN235" s="195">
        <v>9</v>
      </c>
      <c r="BO235" s="195">
        <v>13</v>
      </c>
      <c r="BP235" s="195">
        <v>8</v>
      </c>
      <c r="BQ235" s="195">
        <v>14</v>
      </c>
      <c r="BR235" s="195">
        <v>11</v>
      </c>
      <c r="BS235" s="195">
        <v>20</v>
      </c>
      <c r="BT235" s="195">
        <v>17</v>
      </c>
      <c r="BU235" s="195">
        <v>19</v>
      </c>
      <c r="BV235" s="195">
        <v>18</v>
      </c>
      <c r="BW235" s="195">
        <v>19</v>
      </c>
      <c r="BX235" s="195">
        <v>14</v>
      </c>
      <c r="BY235" s="195">
        <v>12</v>
      </c>
      <c r="BZ235" s="195">
        <v>6</v>
      </c>
      <c r="CA235" s="195">
        <v>20</v>
      </c>
      <c r="CB235" s="195">
        <v>14</v>
      </c>
      <c r="CC235" s="195">
        <v>11</v>
      </c>
      <c r="CD235" s="195">
        <v>16</v>
      </c>
      <c r="CE235" s="195">
        <v>10</v>
      </c>
      <c r="CF235" s="195">
        <v>9</v>
      </c>
      <c r="CG235" s="195">
        <v>12</v>
      </c>
      <c r="CH235" s="195">
        <v>8</v>
      </c>
      <c r="CI235" s="195">
        <v>5</v>
      </c>
      <c r="CJ235" s="195">
        <v>6</v>
      </c>
      <c r="CK235" s="195">
        <v>16</v>
      </c>
      <c r="CL235" s="195">
        <v>14</v>
      </c>
      <c r="CM235" s="195">
        <v>6</v>
      </c>
      <c r="CN235" s="195">
        <v>7</v>
      </c>
      <c r="CO235" s="195">
        <v>9</v>
      </c>
      <c r="CP235" s="195">
        <v>1</v>
      </c>
      <c r="CQ235" s="195">
        <v>7</v>
      </c>
      <c r="CR235" s="195">
        <v>5</v>
      </c>
      <c r="CS235" s="195">
        <v>5</v>
      </c>
      <c r="CT235" s="195">
        <v>2</v>
      </c>
      <c r="CU235" s="195">
        <v>1</v>
      </c>
      <c r="CV235" s="195">
        <v>4</v>
      </c>
      <c r="CW235" s="195">
        <v>0</v>
      </c>
      <c r="CX235" s="195">
        <v>0</v>
      </c>
      <c r="CY235" s="195">
        <v>1</v>
      </c>
      <c r="CZ235" s="195">
        <v>0</v>
      </c>
      <c r="DA235" s="195">
        <v>0</v>
      </c>
      <c r="DB235" s="195">
        <v>1</v>
      </c>
    </row>
    <row r="236" spans="1:106" ht="21" customHeight="1">
      <c r="A236" s="187" t="s">
        <v>147</v>
      </c>
      <c r="B236" s="190">
        <v>8</v>
      </c>
      <c r="C236" s="194">
        <v>13</v>
      </c>
      <c r="D236" s="194">
        <v>10</v>
      </c>
      <c r="E236" s="194">
        <v>13</v>
      </c>
      <c r="F236" s="194">
        <v>13</v>
      </c>
      <c r="G236" s="194">
        <v>14</v>
      </c>
      <c r="H236" s="194">
        <v>16</v>
      </c>
      <c r="I236" s="194">
        <v>17</v>
      </c>
      <c r="J236" s="194">
        <v>17</v>
      </c>
      <c r="K236" s="194">
        <v>21</v>
      </c>
      <c r="L236" s="194">
        <v>15</v>
      </c>
      <c r="M236" s="194">
        <v>19</v>
      </c>
      <c r="N236" s="194">
        <v>14</v>
      </c>
      <c r="O236" s="194">
        <v>18</v>
      </c>
      <c r="P236" s="194">
        <v>10</v>
      </c>
      <c r="Q236" s="194">
        <v>10</v>
      </c>
      <c r="R236" s="194">
        <v>14</v>
      </c>
      <c r="S236" s="194">
        <v>15</v>
      </c>
      <c r="T236" s="194">
        <v>17</v>
      </c>
      <c r="U236" s="194">
        <v>21</v>
      </c>
      <c r="V236" s="194">
        <v>19</v>
      </c>
      <c r="W236" s="194">
        <v>28</v>
      </c>
      <c r="X236" s="194">
        <v>32</v>
      </c>
      <c r="Y236" s="194">
        <v>43</v>
      </c>
      <c r="Z236" s="194">
        <v>52</v>
      </c>
      <c r="AA236" s="194">
        <v>46</v>
      </c>
      <c r="AB236" s="194">
        <v>40</v>
      </c>
      <c r="AC236" s="194">
        <v>46</v>
      </c>
      <c r="AD236" s="194">
        <v>47</v>
      </c>
      <c r="AE236" s="194">
        <v>43</v>
      </c>
      <c r="AF236" s="194">
        <v>43</v>
      </c>
      <c r="AG236" s="194">
        <v>46</v>
      </c>
      <c r="AH236" s="194">
        <v>33</v>
      </c>
      <c r="AI236" s="194">
        <v>34</v>
      </c>
      <c r="AJ236" s="194">
        <v>46</v>
      </c>
      <c r="AK236" s="194">
        <v>45</v>
      </c>
      <c r="AL236" s="194">
        <v>49</v>
      </c>
      <c r="AM236" s="194">
        <v>20</v>
      </c>
      <c r="AN236" s="194">
        <v>49</v>
      </c>
      <c r="AO236" s="194">
        <v>29</v>
      </c>
      <c r="AP236" s="194">
        <v>36</v>
      </c>
      <c r="AQ236" s="194">
        <v>31</v>
      </c>
      <c r="AR236" s="194">
        <v>35</v>
      </c>
      <c r="AS236" s="194">
        <v>35</v>
      </c>
      <c r="AT236" s="194">
        <v>33</v>
      </c>
      <c r="AU236" s="194">
        <v>24</v>
      </c>
      <c r="AV236" s="194">
        <v>42</v>
      </c>
      <c r="AW236" s="194">
        <v>38</v>
      </c>
      <c r="AX236" s="194">
        <v>49</v>
      </c>
      <c r="AY236" s="194">
        <v>38</v>
      </c>
      <c r="AZ236" s="194">
        <v>42</v>
      </c>
      <c r="BA236" s="194">
        <v>36</v>
      </c>
      <c r="BB236" s="194">
        <v>37</v>
      </c>
      <c r="BC236" s="194">
        <v>35</v>
      </c>
      <c r="BD236" s="194">
        <v>37</v>
      </c>
      <c r="BE236" s="194">
        <v>22</v>
      </c>
      <c r="BF236" s="194">
        <v>28</v>
      </c>
      <c r="BG236" s="194">
        <v>25</v>
      </c>
      <c r="BH236" s="194">
        <v>22</v>
      </c>
      <c r="BI236" s="194">
        <v>20</v>
      </c>
      <c r="BJ236" s="194">
        <v>13</v>
      </c>
      <c r="BK236" s="194">
        <v>24</v>
      </c>
      <c r="BL236" s="194">
        <v>30</v>
      </c>
      <c r="BM236" s="194">
        <v>21</v>
      </c>
      <c r="BN236" s="194">
        <v>15</v>
      </c>
      <c r="BO236" s="194">
        <v>18</v>
      </c>
      <c r="BP236" s="194">
        <v>22</v>
      </c>
      <c r="BQ236" s="194">
        <v>16</v>
      </c>
      <c r="BR236" s="194">
        <v>21</v>
      </c>
      <c r="BS236" s="194">
        <v>19</v>
      </c>
      <c r="BT236" s="194">
        <v>27</v>
      </c>
      <c r="BU236" s="194">
        <v>27</v>
      </c>
      <c r="BV236" s="194">
        <v>31</v>
      </c>
      <c r="BW236" s="194">
        <v>20</v>
      </c>
      <c r="BX236" s="194">
        <v>24</v>
      </c>
      <c r="BY236" s="194">
        <v>22</v>
      </c>
      <c r="BZ236" s="194">
        <v>13</v>
      </c>
      <c r="CA236" s="194">
        <v>18</v>
      </c>
      <c r="CB236" s="194">
        <v>22</v>
      </c>
      <c r="CC236" s="194">
        <v>22</v>
      </c>
      <c r="CD236" s="194">
        <v>29</v>
      </c>
      <c r="CE236" s="194">
        <v>23</v>
      </c>
      <c r="CF236" s="194">
        <v>18</v>
      </c>
      <c r="CG236" s="194">
        <v>17</v>
      </c>
      <c r="CH236" s="194">
        <v>20</v>
      </c>
      <c r="CI236" s="194">
        <v>12</v>
      </c>
      <c r="CJ236" s="194">
        <v>17</v>
      </c>
      <c r="CK236" s="194">
        <v>14</v>
      </c>
      <c r="CL236" s="194">
        <v>9</v>
      </c>
      <c r="CM236" s="194">
        <v>10</v>
      </c>
      <c r="CN236" s="194">
        <v>13</v>
      </c>
      <c r="CO236" s="194">
        <v>8</v>
      </c>
      <c r="CP236" s="194">
        <v>8</v>
      </c>
      <c r="CQ236" s="194">
        <v>5</v>
      </c>
      <c r="CR236" s="194">
        <v>7</v>
      </c>
      <c r="CS236" s="194">
        <v>2</v>
      </c>
      <c r="CT236" s="194">
        <v>3</v>
      </c>
      <c r="CU236" s="194">
        <v>3</v>
      </c>
      <c r="CV236" s="194">
        <v>2</v>
      </c>
      <c r="CW236" s="194">
        <v>2</v>
      </c>
      <c r="CX236" s="194">
        <v>0</v>
      </c>
      <c r="CY236" s="194">
        <v>1</v>
      </c>
      <c r="CZ236" s="194">
        <v>0</v>
      </c>
      <c r="DA236" s="194">
        <v>0</v>
      </c>
      <c r="DB236" s="194">
        <v>0</v>
      </c>
    </row>
    <row r="237" spans="1:106" ht="21" customHeight="1">
      <c r="A237" s="187" t="s">
        <v>509</v>
      </c>
      <c r="B237" s="190">
        <v>21</v>
      </c>
      <c r="C237" s="194">
        <v>11</v>
      </c>
      <c r="D237" s="194">
        <v>18</v>
      </c>
      <c r="E237" s="194">
        <v>15</v>
      </c>
      <c r="F237" s="194">
        <v>22</v>
      </c>
      <c r="G237" s="194">
        <v>20</v>
      </c>
      <c r="H237" s="194">
        <v>24</v>
      </c>
      <c r="I237" s="194">
        <v>19</v>
      </c>
      <c r="J237" s="194">
        <v>18</v>
      </c>
      <c r="K237" s="194">
        <v>23</v>
      </c>
      <c r="L237" s="194">
        <v>18</v>
      </c>
      <c r="M237" s="194">
        <v>15</v>
      </c>
      <c r="N237" s="194">
        <v>15</v>
      </c>
      <c r="O237" s="194">
        <v>15</v>
      </c>
      <c r="P237" s="194">
        <v>24</v>
      </c>
      <c r="Q237" s="194">
        <v>9</v>
      </c>
      <c r="R237" s="194">
        <v>13</v>
      </c>
      <c r="S237" s="194">
        <v>13</v>
      </c>
      <c r="T237" s="194">
        <v>17</v>
      </c>
      <c r="U237" s="194">
        <v>16</v>
      </c>
      <c r="V237" s="194">
        <v>21</v>
      </c>
      <c r="W237" s="194">
        <v>23</v>
      </c>
      <c r="X237" s="194">
        <v>28</v>
      </c>
      <c r="Y237" s="194">
        <v>35</v>
      </c>
      <c r="Z237" s="194">
        <v>32</v>
      </c>
      <c r="AA237" s="194">
        <v>31</v>
      </c>
      <c r="AB237" s="194">
        <v>31</v>
      </c>
      <c r="AC237" s="194">
        <v>40</v>
      </c>
      <c r="AD237" s="194">
        <v>39</v>
      </c>
      <c r="AE237" s="194">
        <v>41</v>
      </c>
      <c r="AF237" s="194">
        <v>38</v>
      </c>
      <c r="AG237" s="194">
        <v>42</v>
      </c>
      <c r="AH237" s="194">
        <v>27</v>
      </c>
      <c r="AI237" s="194">
        <v>34</v>
      </c>
      <c r="AJ237" s="194">
        <v>37</v>
      </c>
      <c r="AK237" s="194">
        <v>30</v>
      </c>
      <c r="AL237" s="194">
        <v>29</v>
      </c>
      <c r="AM237" s="194">
        <v>43</v>
      </c>
      <c r="AN237" s="194">
        <v>49</v>
      </c>
      <c r="AO237" s="194">
        <v>38</v>
      </c>
      <c r="AP237" s="194">
        <v>27</v>
      </c>
      <c r="AQ237" s="194">
        <v>35</v>
      </c>
      <c r="AR237" s="194">
        <v>24</v>
      </c>
      <c r="AS237" s="194">
        <v>38</v>
      </c>
      <c r="AT237" s="194">
        <v>37</v>
      </c>
      <c r="AU237" s="194">
        <v>36</v>
      </c>
      <c r="AV237" s="194">
        <v>41</v>
      </c>
      <c r="AW237" s="194">
        <v>44</v>
      </c>
      <c r="AX237" s="194">
        <v>37</v>
      </c>
      <c r="AY237" s="194">
        <v>34</v>
      </c>
      <c r="AZ237" s="194">
        <v>33</v>
      </c>
      <c r="BA237" s="194">
        <v>33</v>
      </c>
      <c r="BB237" s="194">
        <v>35</v>
      </c>
      <c r="BC237" s="194">
        <v>38</v>
      </c>
      <c r="BD237" s="194">
        <v>26</v>
      </c>
      <c r="BE237" s="194">
        <v>19</v>
      </c>
      <c r="BF237" s="194">
        <v>39</v>
      </c>
      <c r="BG237" s="194">
        <v>30</v>
      </c>
      <c r="BH237" s="194">
        <v>29</v>
      </c>
      <c r="BI237" s="194">
        <v>25</v>
      </c>
      <c r="BJ237" s="194">
        <v>24</v>
      </c>
      <c r="BK237" s="194">
        <v>23</v>
      </c>
      <c r="BL237" s="194">
        <v>20</v>
      </c>
      <c r="BM237" s="194">
        <v>25</v>
      </c>
      <c r="BN237" s="194">
        <v>23</v>
      </c>
      <c r="BO237" s="194">
        <v>16</v>
      </c>
      <c r="BP237" s="194">
        <v>22</v>
      </c>
      <c r="BQ237" s="194">
        <v>18</v>
      </c>
      <c r="BR237" s="194">
        <v>18</v>
      </c>
      <c r="BS237" s="194">
        <v>19</v>
      </c>
      <c r="BT237" s="194">
        <v>23</v>
      </c>
      <c r="BU237" s="194">
        <v>13</v>
      </c>
      <c r="BV237" s="194">
        <v>30</v>
      </c>
      <c r="BW237" s="194">
        <v>27</v>
      </c>
      <c r="BX237" s="194">
        <v>21</v>
      </c>
      <c r="BY237" s="194">
        <v>23</v>
      </c>
      <c r="BZ237" s="194">
        <v>23</v>
      </c>
      <c r="CA237" s="194">
        <v>17</v>
      </c>
      <c r="CB237" s="194">
        <v>17</v>
      </c>
      <c r="CC237" s="194">
        <v>29</v>
      </c>
      <c r="CD237" s="194">
        <v>19</v>
      </c>
      <c r="CE237" s="194">
        <v>12</v>
      </c>
      <c r="CF237" s="194">
        <v>12</v>
      </c>
      <c r="CG237" s="194">
        <v>12</v>
      </c>
      <c r="CH237" s="194">
        <v>21</v>
      </c>
      <c r="CI237" s="194">
        <v>13</v>
      </c>
      <c r="CJ237" s="194">
        <v>13</v>
      </c>
      <c r="CK237" s="194">
        <v>14</v>
      </c>
      <c r="CL237" s="194">
        <v>23</v>
      </c>
      <c r="CM237" s="194">
        <v>14</v>
      </c>
      <c r="CN237" s="194">
        <v>11</v>
      </c>
      <c r="CO237" s="194">
        <v>9</v>
      </c>
      <c r="CP237" s="194">
        <v>7</v>
      </c>
      <c r="CQ237" s="194">
        <v>14</v>
      </c>
      <c r="CR237" s="194">
        <v>8</v>
      </c>
      <c r="CS237" s="194">
        <v>6</v>
      </c>
      <c r="CT237" s="194">
        <v>1</v>
      </c>
      <c r="CU237" s="194">
        <v>6</v>
      </c>
      <c r="CV237" s="194">
        <v>1</v>
      </c>
      <c r="CW237" s="194">
        <v>3</v>
      </c>
      <c r="CX237" s="194">
        <v>1</v>
      </c>
      <c r="CY237" s="194">
        <v>0</v>
      </c>
      <c r="CZ237" s="194">
        <v>1</v>
      </c>
      <c r="DA237" s="194">
        <v>0</v>
      </c>
      <c r="DB237" s="194">
        <v>0</v>
      </c>
    </row>
    <row r="238" spans="1:106" ht="21" customHeight="1">
      <c r="A238" s="187" t="s">
        <v>884</v>
      </c>
      <c r="B238" s="190">
        <v>3</v>
      </c>
      <c r="C238" s="194">
        <v>7</v>
      </c>
      <c r="D238" s="194">
        <v>5</v>
      </c>
      <c r="E238" s="194">
        <v>5</v>
      </c>
      <c r="F238" s="194">
        <v>7</v>
      </c>
      <c r="G238" s="194">
        <v>5</v>
      </c>
      <c r="H238" s="194">
        <v>5</v>
      </c>
      <c r="I238" s="194">
        <v>8</v>
      </c>
      <c r="J238" s="194">
        <v>9</v>
      </c>
      <c r="K238" s="194">
        <v>5</v>
      </c>
      <c r="L238" s="194">
        <v>6</v>
      </c>
      <c r="M238" s="194">
        <v>7</v>
      </c>
      <c r="N238" s="194">
        <v>7</v>
      </c>
      <c r="O238" s="194">
        <v>11</v>
      </c>
      <c r="P238" s="194">
        <v>4</v>
      </c>
      <c r="Q238" s="194">
        <v>11</v>
      </c>
      <c r="R238" s="194">
        <v>9</v>
      </c>
      <c r="S238" s="194">
        <v>5</v>
      </c>
      <c r="T238" s="194">
        <v>9</v>
      </c>
      <c r="U238" s="194">
        <v>10</v>
      </c>
      <c r="V238" s="194">
        <v>9</v>
      </c>
      <c r="W238" s="194">
        <v>23</v>
      </c>
      <c r="X238" s="194">
        <v>19</v>
      </c>
      <c r="Y238" s="194">
        <v>20</v>
      </c>
      <c r="Z238" s="194">
        <v>25</v>
      </c>
      <c r="AA238" s="194">
        <v>14</v>
      </c>
      <c r="AB238" s="194">
        <v>20</v>
      </c>
      <c r="AC238" s="194">
        <v>23</v>
      </c>
      <c r="AD238" s="194">
        <v>22</v>
      </c>
      <c r="AE238" s="194">
        <v>15</v>
      </c>
      <c r="AF238" s="194">
        <v>18</v>
      </c>
      <c r="AG238" s="194">
        <v>14</v>
      </c>
      <c r="AH238" s="194">
        <v>19</v>
      </c>
      <c r="AI238" s="194">
        <v>21</v>
      </c>
      <c r="AJ238" s="194">
        <v>15</v>
      </c>
      <c r="AK238" s="194">
        <v>19</v>
      </c>
      <c r="AL238" s="194">
        <v>12</v>
      </c>
      <c r="AM238" s="194">
        <v>23</v>
      </c>
      <c r="AN238" s="194">
        <v>14</v>
      </c>
      <c r="AO238" s="194">
        <v>17</v>
      </c>
      <c r="AP238" s="194">
        <v>17</v>
      </c>
      <c r="AQ238" s="194">
        <v>14</v>
      </c>
      <c r="AR238" s="194">
        <v>19</v>
      </c>
      <c r="AS238" s="194">
        <v>21</v>
      </c>
      <c r="AT238" s="194">
        <v>14</v>
      </c>
      <c r="AU238" s="194">
        <v>18</v>
      </c>
      <c r="AV238" s="194">
        <v>15</v>
      </c>
      <c r="AW238" s="194">
        <v>23</v>
      </c>
      <c r="AX238" s="194">
        <v>20</v>
      </c>
      <c r="AY238" s="194">
        <v>17</v>
      </c>
      <c r="AZ238" s="194">
        <v>24</v>
      </c>
      <c r="BA238" s="194">
        <v>14</v>
      </c>
      <c r="BB238" s="194">
        <v>16</v>
      </c>
      <c r="BC238" s="194">
        <v>27</v>
      </c>
      <c r="BD238" s="194">
        <v>21</v>
      </c>
      <c r="BE238" s="194">
        <v>5</v>
      </c>
      <c r="BF238" s="194">
        <v>16</v>
      </c>
      <c r="BG238" s="194">
        <v>20</v>
      </c>
      <c r="BH238" s="194">
        <v>15</v>
      </c>
      <c r="BI238" s="194">
        <v>13</v>
      </c>
      <c r="BJ238" s="194">
        <v>8</v>
      </c>
      <c r="BK238" s="194">
        <v>10</v>
      </c>
      <c r="BL238" s="194">
        <v>12</v>
      </c>
      <c r="BM238" s="194">
        <v>18</v>
      </c>
      <c r="BN238" s="194">
        <v>11</v>
      </c>
      <c r="BO238" s="194">
        <v>15</v>
      </c>
      <c r="BP238" s="194">
        <v>15</v>
      </c>
      <c r="BQ238" s="194">
        <v>15</v>
      </c>
      <c r="BR238" s="194">
        <v>12</v>
      </c>
      <c r="BS238" s="194">
        <v>6</v>
      </c>
      <c r="BT238" s="194">
        <v>12</v>
      </c>
      <c r="BU238" s="194">
        <v>10</v>
      </c>
      <c r="BV238" s="194">
        <v>14</v>
      </c>
      <c r="BW238" s="194">
        <v>16</v>
      </c>
      <c r="BX238" s="194">
        <v>15</v>
      </c>
      <c r="BY238" s="194">
        <v>9</v>
      </c>
      <c r="BZ238" s="194">
        <v>3</v>
      </c>
      <c r="CA238" s="194">
        <v>8</v>
      </c>
      <c r="CB238" s="194">
        <v>12</v>
      </c>
      <c r="CC238" s="194">
        <v>13</v>
      </c>
      <c r="CD238" s="194">
        <v>12</v>
      </c>
      <c r="CE238" s="194">
        <v>7</v>
      </c>
      <c r="CF238" s="194">
        <v>11</v>
      </c>
      <c r="CG238" s="194">
        <v>9</v>
      </c>
      <c r="CH238" s="194">
        <v>6</v>
      </c>
      <c r="CI238" s="194">
        <v>11</v>
      </c>
      <c r="CJ238" s="194">
        <v>14</v>
      </c>
      <c r="CK238" s="194">
        <v>6</v>
      </c>
      <c r="CL238" s="194">
        <v>9</v>
      </c>
      <c r="CM238" s="194">
        <v>9</v>
      </c>
      <c r="CN238" s="194">
        <v>4</v>
      </c>
      <c r="CO238" s="194">
        <v>4</v>
      </c>
      <c r="CP238" s="194">
        <v>3</v>
      </c>
      <c r="CQ238" s="194">
        <v>4</v>
      </c>
      <c r="CR238" s="194">
        <v>2</v>
      </c>
      <c r="CS238" s="194">
        <v>1</v>
      </c>
      <c r="CT238" s="194">
        <v>3</v>
      </c>
      <c r="CU238" s="194">
        <v>2</v>
      </c>
      <c r="CV238" s="194">
        <v>0</v>
      </c>
      <c r="CW238" s="194">
        <v>0</v>
      </c>
      <c r="CX238" s="194">
        <v>0</v>
      </c>
      <c r="CY238" s="194">
        <v>0</v>
      </c>
      <c r="CZ238" s="194">
        <v>0</v>
      </c>
      <c r="DA238" s="194">
        <v>0</v>
      </c>
      <c r="DB238" s="194">
        <v>0</v>
      </c>
    </row>
    <row r="239" spans="1:106" ht="21" customHeight="1">
      <c r="A239" s="187" t="s">
        <v>1025</v>
      </c>
      <c r="B239" s="190">
        <v>11</v>
      </c>
      <c r="C239" s="194">
        <v>10</v>
      </c>
      <c r="D239" s="194">
        <v>6</v>
      </c>
      <c r="E239" s="194">
        <v>8</v>
      </c>
      <c r="F239" s="194">
        <v>14</v>
      </c>
      <c r="G239" s="194">
        <v>10</v>
      </c>
      <c r="H239" s="194">
        <v>8</v>
      </c>
      <c r="I239" s="194">
        <v>8</v>
      </c>
      <c r="J239" s="194">
        <v>14</v>
      </c>
      <c r="K239" s="194">
        <v>12</v>
      </c>
      <c r="L239" s="194">
        <v>7</v>
      </c>
      <c r="M239" s="194">
        <v>11</v>
      </c>
      <c r="N239" s="194">
        <v>10</v>
      </c>
      <c r="O239" s="194">
        <v>9</v>
      </c>
      <c r="P239" s="194">
        <v>4</v>
      </c>
      <c r="Q239" s="194">
        <v>5</v>
      </c>
      <c r="R239" s="194">
        <v>11</v>
      </c>
      <c r="S239" s="194">
        <v>11</v>
      </c>
      <c r="T239" s="194">
        <v>10</v>
      </c>
      <c r="U239" s="194">
        <v>8</v>
      </c>
      <c r="V239" s="194">
        <v>13</v>
      </c>
      <c r="W239" s="194">
        <v>28</v>
      </c>
      <c r="X239" s="194">
        <v>19</v>
      </c>
      <c r="Y239" s="194">
        <v>24</v>
      </c>
      <c r="Z239" s="194">
        <v>23</v>
      </c>
      <c r="AA239" s="194">
        <v>32</v>
      </c>
      <c r="AB239" s="194">
        <v>29</v>
      </c>
      <c r="AC239" s="194">
        <v>32</v>
      </c>
      <c r="AD239" s="194">
        <v>28</v>
      </c>
      <c r="AE239" s="194">
        <v>27</v>
      </c>
      <c r="AF239" s="194">
        <v>36</v>
      </c>
      <c r="AG239" s="194">
        <v>28</v>
      </c>
      <c r="AH239" s="194">
        <v>14</v>
      </c>
      <c r="AI239" s="194">
        <v>21</v>
      </c>
      <c r="AJ239" s="194">
        <v>28</v>
      </c>
      <c r="AK239" s="194">
        <v>28</v>
      </c>
      <c r="AL239" s="194">
        <v>21</v>
      </c>
      <c r="AM239" s="194">
        <v>27</v>
      </c>
      <c r="AN239" s="194">
        <v>24</v>
      </c>
      <c r="AO239" s="194">
        <v>23</v>
      </c>
      <c r="AP239" s="194">
        <v>23</v>
      </c>
      <c r="AQ239" s="194">
        <v>21</v>
      </c>
      <c r="AR239" s="194">
        <v>24</v>
      </c>
      <c r="AS239" s="194">
        <v>21</v>
      </c>
      <c r="AT239" s="194">
        <v>25</v>
      </c>
      <c r="AU239" s="194">
        <v>14</v>
      </c>
      <c r="AV239" s="194">
        <v>17</v>
      </c>
      <c r="AW239" s="194">
        <v>22</v>
      </c>
      <c r="AX239" s="194">
        <v>29</v>
      </c>
      <c r="AY239" s="194">
        <v>22</v>
      </c>
      <c r="AZ239" s="194">
        <v>32</v>
      </c>
      <c r="BA239" s="194">
        <v>22</v>
      </c>
      <c r="BB239" s="194">
        <v>25</v>
      </c>
      <c r="BC239" s="194">
        <v>33</v>
      </c>
      <c r="BD239" s="194">
        <v>33</v>
      </c>
      <c r="BE239" s="194">
        <v>22</v>
      </c>
      <c r="BF239" s="194">
        <v>21</v>
      </c>
      <c r="BG239" s="194">
        <v>18</v>
      </c>
      <c r="BH239" s="194">
        <v>18</v>
      </c>
      <c r="BI239" s="194">
        <v>18</v>
      </c>
      <c r="BJ239" s="194">
        <v>16</v>
      </c>
      <c r="BK239" s="194">
        <v>20</v>
      </c>
      <c r="BL239" s="194">
        <v>10</v>
      </c>
      <c r="BM239" s="194">
        <v>9</v>
      </c>
      <c r="BN239" s="194">
        <v>13</v>
      </c>
      <c r="BO239" s="194">
        <v>19</v>
      </c>
      <c r="BP239" s="194">
        <v>10</v>
      </c>
      <c r="BQ239" s="194">
        <v>7</v>
      </c>
      <c r="BR239" s="194">
        <v>9</v>
      </c>
      <c r="BS239" s="194">
        <v>24</v>
      </c>
      <c r="BT239" s="194">
        <v>19</v>
      </c>
      <c r="BU239" s="194">
        <v>21</v>
      </c>
      <c r="BV239" s="194">
        <v>18</v>
      </c>
      <c r="BW239" s="194">
        <v>20</v>
      </c>
      <c r="BX239" s="194">
        <v>17</v>
      </c>
      <c r="BY239" s="194">
        <v>13</v>
      </c>
      <c r="BZ239" s="194">
        <v>15</v>
      </c>
      <c r="CA239" s="194">
        <v>18</v>
      </c>
      <c r="CB239" s="194">
        <v>17</v>
      </c>
      <c r="CC239" s="194">
        <v>15</v>
      </c>
      <c r="CD239" s="194">
        <v>14</v>
      </c>
      <c r="CE239" s="194">
        <v>21</v>
      </c>
      <c r="CF239" s="194">
        <v>19</v>
      </c>
      <c r="CG239" s="194">
        <v>14</v>
      </c>
      <c r="CH239" s="194">
        <v>21</v>
      </c>
      <c r="CI239" s="194">
        <v>18</v>
      </c>
      <c r="CJ239" s="194">
        <v>13</v>
      </c>
      <c r="CK239" s="194">
        <v>8</v>
      </c>
      <c r="CL239" s="194">
        <v>12</v>
      </c>
      <c r="CM239" s="194">
        <v>5</v>
      </c>
      <c r="CN239" s="194">
        <v>10</v>
      </c>
      <c r="CO239" s="194">
        <v>9</v>
      </c>
      <c r="CP239" s="194">
        <v>2</v>
      </c>
      <c r="CQ239" s="194">
        <v>3</v>
      </c>
      <c r="CR239" s="194">
        <v>5</v>
      </c>
      <c r="CS239" s="194">
        <v>3</v>
      </c>
      <c r="CT239" s="194">
        <v>1</v>
      </c>
      <c r="CU239" s="194">
        <v>2</v>
      </c>
      <c r="CV239" s="194">
        <v>0</v>
      </c>
      <c r="CW239" s="194">
        <v>1</v>
      </c>
      <c r="CX239" s="194">
        <v>1</v>
      </c>
      <c r="CY239" s="194">
        <v>0</v>
      </c>
      <c r="CZ239" s="194">
        <v>0</v>
      </c>
      <c r="DA239" s="194">
        <v>0</v>
      </c>
      <c r="DB239" s="194">
        <v>0</v>
      </c>
    </row>
    <row r="240" spans="1:106" ht="21" customHeight="1">
      <c r="A240" s="187" t="s">
        <v>772</v>
      </c>
      <c r="B240" s="190">
        <v>8</v>
      </c>
      <c r="C240" s="194">
        <v>9</v>
      </c>
      <c r="D240" s="194">
        <v>10</v>
      </c>
      <c r="E240" s="194">
        <v>9</v>
      </c>
      <c r="F240" s="194">
        <v>6</v>
      </c>
      <c r="G240" s="194">
        <v>5</v>
      </c>
      <c r="H240" s="194">
        <v>2</v>
      </c>
      <c r="I240" s="194">
        <v>6</v>
      </c>
      <c r="J240" s="194">
        <v>7</v>
      </c>
      <c r="K240" s="194">
        <v>2</v>
      </c>
      <c r="L240" s="194">
        <v>8</v>
      </c>
      <c r="M240" s="194">
        <v>4</v>
      </c>
      <c r="N240" s="194">
        <v>5</v>
      </c>
      <c r="O240" s="194">
        <v>2</v>
      </c>
      <c r="P240" s="194">
        <v>4</v>
      </c>
      <c r="Q240" s="194">
        <v>2</v>
      </c>
      <c r="R240" s="194">
        <v>6</v>
      </c>
      <c r="S240" s="194">
        <v>1</v>
      </c>
      <c r="T240" s="194">
        <v>3</v>
      </c>
      <c r="U240" s="194">
        <v>8</v>
      </c>
      <c r="V240" s="194">
        <v>6</v>
      </c>
      <c r="W240" s="194">
        <v>6</v>
      </c>
      <c r="X240" s="194">
        <v>16</v>
      </c>
      <c r="Y240" s="194">
        <v>22</v>
      </c>
      <c r="Z240" s="194">
        <v>23</v>
      </c>
      <c r="AA240" s="194">
        <v>23</v>
      </c>
      <c r="AB240" s="194">
        <v>34</v>
      </c>
      <c r="AC240" s="194">
        <v>23</v>
      </c>
      <c r="AD240" s="194">
        <v>26</v>
      </c>
      <c r="AE240" s="194">
        <v>31</v>
      </c>
      <c r="AF240" s="194">
        <v>19</v>
      </c>
      <c r="AG240" s="194">
        <v>15</v>
      </c>
      <c r="AH240" s="194">
        <v>15</v>
      </c>
      <c r="AI240" s="194">
        <v>26</v>
      </c>
      <c r="AJ240" s="194">
        <v>11</v>
      </c>
      <c r="AK240" s="194">
        <v>11</v>
      </c>
      <c r="AL240" s="194">
        <v>14</v>
      </c>
      <c r="AM240" s="194">
        <v>12</v>
      </c>
      <c r="AN240" s="194">
        <v>24</v>
      </c>
      <c r="AO240" s="194">
        <v>13</v>
      </c>
      <c r="AP240" s="194">
        <v>19</v>
      </c>
      <c r="AQ240" s="194">
        <v>17</v>
      </c>
      <c r="AR240" s="194">
        <v>19</v>
      </c>
      <c r="AS240" s="194">
        <v>12</v>
      </c>
      <c r="AT240" s="194">
        <v>18</v>
      </c>
      <c r="AU240" s="194">
        <v>24</v>
      </c>
      <c r="AV240" s="194">
        <v>15</v>
      </c>
      <c r="AW240" s="194">
        <v>9</v>
      </c>
      <c r="AX240" s="194">
        <v>7</v>
      </c>
      <c r="AY240" s="194">
        <v>13</v>
      </c>
      <c r="AZ240" s="194">
        <v>18</v>
      </c>
      <c r="BA240" s="194">
        <v>17</v>
      </c>
      <c r="BB240" s="194">
        <v>19</v>
      </c>
      <c r="BC240" s="194">
        <v>18</v>
      </c>
      <c r="BD240" s="194">
        <v>13</v>
      </c>
      <c r="BE240" s="194">
        <v>11</v>
      </c>
      <c r="BF240" s="194">
        <v>13</v>
      </c>
      <c r="BG240" s="194">
        <v>17</v>
      </c>
      <c r="BH240" s="194">
        <v>12</v>
      </c>
      <c r="BI240" s="194">
        <v>14</v>
      </c>
      <c r="BJ240" s="194">
        <v>11</v>
      </c>
      <c r="BK240" s="194">
        <v>12</v>
      </c>
      <c r="BL240" s="194">
        <v>8</v>
      </c>
      <c r="BM240" s="194">
        <v>14</v>
      </c>
      <c r="BN240" s="194">
        <v>12</v>
      </c>
      <c r="BO240" s="194">
        <v>12</v>
      </c>
      <c r="BP240" s="194">
        <v>13</v>
      </c>
      <c r="BQ240" s="194">
        <v>12</v>
      </c>
      <c r="BR240" s="194">
        <v>13</v>
      </c>
      <c r="BS240" s="194">
        <v>6</v>
      </c>
      <c r="BT240" s="194">
        <v>11</v>
      </c>
      <c r="BU240" s="194">
        <v>19</v>
      </c>
      <c r="BV240" s="194">
        <v>11</v>
      </c>
      <c r="BW240" s="194">
        <v>13</v>
      </c>
      <c r="BX240" s="194">
        <v>19</v>
      </c>
      <c r="BY240" s="194">
        <v>11</v>
      </c>
      <c r="BZ240" s="194">
        <v>9</v>
      </c>
      <c r="CA240" s="194">
        <v>4</v>
      </c>
      <c r="CB240" s="194">
        <v>10</v>
      </c>
      <c r="CC240" s="194">
        <v>13</v>
      </c>
      <c r="CD240" s="194">
        <v>5</v>
      </c>
      <c r="CE240" s="194">
        <v>9</v>
      </c>
      <c r="CF240" s="194">
        <v>14</v>
      </c>
      <c r="CG240" s="194">
        <v>10</v>
      </c>
      <c r="CH240" s="194">
        <v>7</v>
      </c>
      <c r="CI240" s="194">
        <v>10</v>
      </c>
      <c r="CJ240" s="194">
        <v>10</v>
      </c>
      <c r="CK240" s="194">
        <v>7</v>
      </c>
      <c r="CL240" s="194">
        <v>10</v>
      </c>
      <c r="CM240" s="194">
        <v>15</v>
      </c>
      <c r="CN240" s="194">
        <v>4</v>
      </c>
      <c r="CO240" s="194">
        <v>2</v>
      </c>
      <c r="CP240" s="194">
        <v>1</v>
      </c>
      <c r="CQ240" s="194">
        <v>2</v>
      </c>
      <c r="CR240" s="194">
        <v>2</v>
      </c>
      <c r="CS240" s="194">
        <v>2</v>
      </c>
      <c r="CT240" s="194">
        <v>0</v>
      </c>
      <c r="CU240" s="194">
        <v>0</v>
      </c>
      <c r="CV240" s="194">
        <v>1</v>
      </c>
      <c r="CW240" s="194">
        <v>1</v>
      </c>
      <c r="CX240" s="194">
        <v>0</v>
      </c>
      <c r="CY240" s="194">
        <v>2</v>
      </c>
      <c r="CZ240" s="194">
        <v>1</v>
      </c>
      <c r="DA240" s="194">
        <v>0</v>
      </c>
      <c r="DB240" s="194">
        <v>0</v>
      </c>
    </row>
    <row r="241" spans="1:106" ht="21" customHeight="1">
      <c r="A241" s="184" t="s">
        <v>1024</v>
      </c>
      <c r="B241" s="191">
        <v>5</v>
      </c>
      <c r="C241" s="195">
        <v>8</v>
      </c>
      <c r="D241" s="195">
        <v>11</v>
      </c>
      <c r="E241" s="195">
        <v>11</v>
      </c>
      <c r="F241" s="195">
        <v>4</v>
      </c>
      <c r="G241" s="195">
        <v>11</v>
      </c>
      <c r="H241" s="195">
        <v>9</v>
      </c>
      <c r="I241" s="195">
        <v>9</v>
      </c>
      <c r="J241" s="195">
        <v>9</v>
      </c>
      <c r="K241" s="195">
        <v>8</v>
      </c>
      <c r="L241" s="195">
        <v>10</v>
      </c>
      <c r="M241" s="195">
        <v>11</v>
      </c>
      <c r="N241" s="195">
        <v>5</v>
      </c>
      <c r="O241" s="195">
        <v>5</v>
      </c>
      <c r="P241" s="195">
        <v>9</v>
      </c>
      <c r="Q241" s="195">
        <v>8</v>
      </c>
      <c r="R241" s="195">
        <v>10</v>
      </c>
      <c r="S241" s="195">
        <v>5</v>
      </c>
      <c r="T241" s="195">
        <v>7</v>
      </c>
      <c r="U241" s="195">
        <v>15</v>
      </c>
      <c r="V241" s="195">
        <v>25</v>
      </c>
      <c r="W241" s="195">
        <v>28</v>
      </c>
      <c r="X241" s="195">
        <v>22</v>
      </c>
      <c r="Y241" s="195">
        <v>37</v>
      </c>
      <c r="Z241" s="195">
        <v>29</v>
      </c>
      <c r="AA241" s="195">
        <v>42</v>
      </c>
      <c r="AB241" s="195">
        <v>40</v>
      </c>
      <c r="AC241" s="195">
        <v>30</v>
      </c>
      <c r="AD241" s="195">
        <v>23</v>
      </c>
      <c r="AE241" s="195">
        <v>30</v>
      </c>
      <c r="AF241" s="195">
        <v>27</v>
      </c>
      <c r="AG241" s="195">
        <v>18</v>
      </c>
      <c r="AH241" s="195">
        <v>33</v>
      </c>
      <c r="AI241" s="195">
        <v>37</v>
      </c>
      <c r="AJ241" s="195">
        <v>33</v>
      </c>
      <c r="AK241" s="195">
        <v>12</v>
      </c>
      <c r="AL241" s="195">
        <v>29</v>
      </c>
      <c r="AM241" s="195">
        <v>24</v>
      </c>
      <c r="AN241" s="195">
        <v>30</v>
      </c>
      <c r="AO241" s="195">
        <v>25</v>
      </c>
      <c r="AP241" s="195">
        <v>26</v>
      </c>
      <c r="AQ241" s="195">
        <v>23</v>
      </c>
      <c r="AR241" s="195">
        <v>27</v>
      </c>
      <c r="AS241" s="195">
        <v>17</v>
      </c>
      <c r="AT241" s="195">
        <v>18</v>
      </c>
      <c r="AU241" s="195">
        <v>21</v>
      </c>
      <c r="AV241" s="195">
        <v>23</v>
      </c>
      <c r="AW241" s="195">
        <v>31</v>
      </c>
      <c r="AX241" s="195">
        <v>36</v>
      </c>
      <c r="AY241" s="195">
        <v>22</v>
      </c>
      <c r="AZ241" s="195">
        <v>35</v>
      </c>
      <c r="BA241" s="195">
        <v>37</v>
      </c>
      <c r="BB241" s="195">
        <v>17</v>
      </c>
      <c r="BC241" s="195">
        <v>25</v>
      </c>
      <c r="BD241" s="195">
        <v>19</v>
      </c>
      <c r="BE241" s="195">
        <v>13</v>
      </c>
      <c r="BF241" s="195">
        <v>27</v>
      </c>
      <c r="BG241" s="195">
        <v>17</v>
      </c>
      <c r="BH241" s="195">
        <v>15</v>
      </c>
      <c r="BI241" s="195">
        <v>13</v>
      </c>
      <c r="BJ241" s="195">
        <v>16</v>
      </c>
      <c r="BK241" s="195">
        <v>16</v>
      </c>
      <c r="BL241" s="195">
        <v>11</v>
      </c>
      <c r="BM241" s="195">
        <v>17</v>
      </c>
      <c r="BN241" s="195">
        <v>18</v>
      </c>
      <c r="BO241" s="195">
        <v>9</v>
      </c>
      <c r="BP241" s="195">
        <v>12</v>
      </c>
      <c r="BQ241" s="195">
        <v>14</v>
      </c>
      <c r="BR241" s="195">
        <v>19</v>
      </c>
      <c r="BS241" s="195">
        <v>10</v>
      </c>
      <c r="BT241" s="195">
        <v>16</v>
      </c>
      <c r="BU241" s="195">
        <v>20</v>
      </c>
      <c r="BV241" s="195">
        <v>28</v>
      </c>
      <c r="BW241" s="195">
        <v>15</v>
      </c>
      <c r="BX241" s="195">
        <v>19</v>
      </c>
      <c r="BY241" s="195">
        <v>17</v>
      </c>
      <c r="BZ241" s="195">
        <v>15</v>
      </c>
      <c r="CA241" s="195">
        <v>17</v>
      </c>
      <c r="CB241" s="195">
        <v>12</v>
      </c>
      <c r="CC241" s="195">
        <v>12</v>
      </c>
      <c r="CD241" s="195">
        <v>21</v>
      </c>
      <c r="CE241" s="195">
        <v>9</v>
      </c>
      <c r="CF241" s="195">
        <v>8</v>
      </c>
      <c r="CG241" s="195">
        <v>8</v>
      </c>
      <c r="CH241" s="195">
        <v>15</v>
      </c>
      <c r="CI241" s="195">
        <v>12</v>
      </c>
      <c r="CJ241" s="195">
        <v>7</v>
      </c>
      <c r="CK241" s="195">
        <v>16</v>
      </c>
      <c r="CL241" s="195">
        <v>5</v>
      </c>
      <c r="CM241" s="195">
        <v>16</v>
      </c>
      <c r="CN241" s="195">
        <v>12</v>
      </c>
      <c r="CO241" s="195">
        <v>4</v>
      </c>
      <c r="CP241" s="195">
        <v>9</v>
      </c>
      <c r="CQ241" s="195">
        <v>1</v>
      </c>
      <c r="CR241" s="195">
        <v>2</v>
      </c>
      <c r="CS241" s="195">
        <v>4</v>
      </c>
      <c r="CT241" s="195">
        <v>3</v>
      </c>
      <c r="CU241" s="195">
        <v>1</v>
      </c>
      <c r="CV241" s="195">
        <v>2</v>
      </c>
      <c r="CW241" s="195">
        <v>4</v>
      </c>
      <c r="CX241" s="195">
        <v>0</v>
      </c>
      <c r="CY241" s="195">
        <v>2</v>
      </c>
      <c r="CZ241" s="195">
        <v>0</v>
      </c>
      <c r="DA241" s="195">
        <v>0</v>
      </c>
      <c r="DB241" s="195">
        <v>0</v>
      </c>
    </row>
    <row r="242" spans="1:106" ht="21" customHeight="1">
      <c r="A242" s="187" t="s">
        <v>1019</v>
      </c>
      <c r="B242" s="190">
        <v>10</v>
      </c>
      <c r="C242" s="194">
        <v>11</v>
      </c>
      <c r="D242" s="194">
        <v>11</v>
      </c>
      <c r="E242" s="194">
        <v>11</v>
      </c>
      <c r="F242" s="194">
        <v>8</v>
      </c>
      <c r="G242" s="194">
        <v>15</v>
      </c>
      <c r="H242" s="194">
        <v>12</v>
      </c>
      <c r="I242" s="194">
        <v>5</v>
      </c>
      <c r="J242" s="194">
        <v>11</v>
      </c>
      <c r="K242" s="194">
        <v>7</v>
      </c>
      <c r="L242" s="194">
        <v>10</v>
      </c>
      <c r="M242" s="194">
        <v>4</v>
      </c>
      <c r="N242" s="194">
        <v>9</v>
      </c>
      <c r="O242" s="194">
        <v>9</v>
      </c>
      <c r="P242" s="194">
        <v>6</v>
      </c>
      <c r="Q242" s="194">
        <v>7</v>
      </c>
      <c r="R242" s="194">
        <v>12</v>
      </c>
      <c r="S242" s="194">
        <v>12</v>
      </c>
      <c r="T242" s="194">
        <v>14</v>
      </c>
      <c r="U242" s="194">
        <v>11</v>
      </c>
      <c r="V242" s="194">
        <v>24</v>
      </c>
      <c r="W242" s="194">
        <v>34</v>
      </c>
      <c r="X242" s="194">
        <v>30</v>
      </c>
      <c r="Y242" s="194">
        <v>49</v>
      </c>
      <c r="Z242" s="194">
        <v>45</v>
      </c>
      <c r="AA242" s="194">
        <v>59</v>
      </c>
      <c r="AB242" s="194">
        <v>56</v>
      </c>
      <c r="AC242" s="194">
        <v>64</v>
      </c>
      <c r="AD242" s="194">
        <v>69</v>
      </c>
      <c r="AE242" s="194">
        <v>62</v>
      </c>
      <c r="AF242" s="194">
        <v>45</v>
      </c>
      <c r="AG242" s="194">
        <v>54</v>
      </c>
      <c r="AH242" s="194">
        <v>53</v>
      </c>
      <c r="AI242" s="194">
        <v>54</v>
      </c>
      <c r="AJ242" s="194">
        <v>55</v>
      </c>
      <c r="AK242" s="194">
        <v>50</v>
      </c>
      <c r="AL242" s="194">
        <v>46</v>
      </c>
      <c r="AM242" s="194">
        <v>34</v>
      </c>
      <c r="AN242" s="194">
        <v>44</v>
      </c>
      <c r="AO242" s="194">
        <v>40</v>
      </c>
      <c r="AP242" s="194">
        <v>48</v>
      </c>
      <c r="AQ242" s="194">
        <v>34</v>
      </c>
      <c r="AR242" s="194">
        <v>39</v>
      </c>
      <c r="AS242" s="194">
        <v>30</v>
      </c>
      <c r="AT242" s="194">
        <v>35</v>
      </c>
      <c r="AU242" s="194">
        <v>35</v>
      </c>
      <c r="AV242" s="194">
        <v>25</v>
      </c>
      <c r="AW242" s="194">
        <v>46</v>
      </c>
      <c r="AX242" s="194">
        <v>44</v>
      </c>
      <c r="AY242" s="194">
        <v>40</v>
      </c>
      <c r="AZ242" s="194">
        <v>36</v>
      </c>
      <c r="BA242" s="194">
        <v>26</v>
      </c>
      <c r="BB242" s="194">
        <v>32</v>
      </c>
      <c r="BC242" s="194">
        <v>37</v>
      </c>
      <c r="BD242" s="194">
        <v>32</v>
      </c>
      <c r="BE242" s="194">
        <v>15</v>
      </c>
      <c r="BF242" s="194">
        <v>39</v>
      </c>
      <c r="BG242" s="194">
        <v>22</v>
      </c>
      <c r="BH242" s="194">
        <v>25</v>
      </c>
      <c r="BI242" s="194">
        <v>14</v>
      </c>
      <c r="BJ242" s="194">
        <v>20</v>
      </c>
      <c r="BK242" s="194">
        <v>23</v>
      </c>
      <c r="BL242" s="194">
        <v>26</v>
      </c>
      <c r="BM242" s="194">
        <v>21</v>
      </c>
      <c r="BN242" s="194">
        <v>16</v>
      </c>
      <c r="BO242" s="194">
        <v>13</v>
      </c>
      <c r="BP242" s="194">
        <v>24</v>
      </c>
      <c r="BQ242" s="194">
        <v>18</v>
      </c>
      <c r="BR242" s="194">
        <v>9</v>
      </c>
      <c r="BS242" s="194">
        <v>25</v>
      </c>
      <c r="BT242" s="194">
        <v>22</v>
      </c>
      <c r="BU242" s="194">
        <v>13</v>
      </c>
      <c r="BV242" s="194">
        <v>24</v>
      </c>
      <c r="BW242" s="194">
        <v>33</v>
      </c>
      <c r="BX242" s="194">
        <v>21</v>
      </c>
      <c r="BY242" s="194">
        <v>20</v>
      </c>
      <c r="BZ242" s="194">
        <v>15</v>
      </c>
      <c r="CA242" s="194">
        <v>18</v>
      </c>
      <c r="CB242" s="194">
        <v>16</v>
      </c>
      <c r="CC242" s="194">
        <v>19</v>
      </c>
      <c r="CD242" s="194">
        <v>19</v>
      </c>
      <c r="CE242" s="194">
        <v>17</v>
      </c>
      <c r="CF242" s="194">
        <v>20</v>
      </c>
      <c r="CG242" s="194">
        <v>12</v>
      </c>
      <c r="CH242" s="194">
        <v>17</v>
      </c>
      <c r="CI242" s="194">
        <v>15</v>
      </c>
      <c r="CJ242" s="194">
        <v>17</v>
      </c>
      <c r="CK242" s="194">
        <v>13</v>
      </c>
      <c r="CL242" s="194">
        <v>11</v>
      </c>
      <c r="CM242" s="194">
        <v>12</v>
      </c>
      <c r="CN242" s="194">
        <v>8</v>
      </c>
      <c r="CO242" s="194">
        <v>10</v>
      </c>
      <c r="CP242" s="194">
        <v>8</v>
      </c>
      <c r="CQ242" s="194">
        <v>7</v>
      </c>
      <c r="CR242" s="194">
        <v>7</v>
      </c>
      <c r="CS242" s="194">
        <v>3</v>
      </c>
      <c r="CT242" s="194">
        <v>4</v>
      </c>
      <c r="CU242" s="194">
        <v>1</v>
      </c>
      <c r="CV242" s="194">
        <v>1</v>
      </c>
      <c r="CW242" s="194">
        <v>1</v>
      </c>
      <c r="CX242" s="194">
        <v>4</v>
      </c>
      <c r="CY242" s="194">
        <v>2</v>
      </c>
      <c r="CZ242" s="194">
        <v>2</v>
      </c>
      <c r="DA242" s="194">
        <v>0</v>
      </c>
      <c r="DB242" s="194">
        <v>0</v>
      </c>
    </row>
    <row r="243" spans="1:106" ht="21" customHeight="1">
      <c r="A243" s="187" t="s">
        <v>112</v>
      </c>
      <c r="B243" s="190">
        <v>10</v>
      </c>
      <c r="C243" s="194">
        <v>7</v>
      </c>
      <c r="D243" s="194">
        <v>9</v>
      </c>
      <c r="E243" s="194">
        <v>8</v>
      </c>
      <c r="F243" s="194">
        <v>8</v>
      </c>
      <c r="G243" s="194">
        <v>3</v>
      </c>
      <c r="H243" s="194">
        <v>8</v>
      </c>
      <c r="I243" s="194">
        <v>13</v>
      </c>
      <c r="J243" s="194">
        <v>11</v>
      </c>
      <c r="K243" s="194">
        <v>9</v>
      </c>
      <c r="L243" s="194">
        <v>9</v>
      </c>
      <c r="M243" s="194">
        <v>11</v>
      </c>
      <c r="N243" s="194">
        <v>11</v>
      </c>
      <c r="O243" s="194">
        <v>14</v>
      </c>
      <c r="P243" s="194">
        <v>6</v>
      </c>
      <c r="Q243" s="194">
        <v>6</v>
      </c>
      <c r="R243" s="194">
        <v>9</v>
      </c>
      <c r="S243" s="194">
        <v>7</v>
      </c>
      <c r="T243" s="194">
        <v>9</v>
      </c>
      <c r="U243" s="194">
        <v>8</v>
      </c>
      <c r="V243" s="194">
        <v>14</v>
      </c>
      <c r="W243" s="194">
        <v>18</v>
      </c>
      <c r="X243" s="194">
        <v>24</v>
      </c>
      <c r="Y243" s="194">
        <v>22</v>
      </c>
      <c r="Z243" s="194">
        <v>25</v>
      </c>
      <c r="AA243" s="194">
        <v>31</v>
      </c>
      <c r="AB243" s="194">
        <v>35</v>
      </c>
      <c r="AC243" s="194">
        <v>26</v>
      </c>
      <c r="AD243" s="194">
        <v>42</v>
      </c>
      <c r="AE243" s="194">
        <v>27</v>
      </c>
      <c r="AF243" s="194">
        <v>26</v>
      </c>
      <c r="AG243" s="194">
        <v>24</v>
      </c>
      <c r="AH243" s="194">
        <v>27</v>
      </c>
      <c r="AI243" s="194">
        <v>25</v>
      </c>
      <c r="AJ243" s="194">
        <v>22</v>
      </c>
      <c r="AK243" s="194">
        <v>19</v>
      </c>
      <c r="AL243" s="194">
        <v>19</v>
      </c>
      <c r="AM243" s="194">
        <v>21</v>
      </c>
      <c r="AN243" s="194">
        <v>21</v>
      </c>
      <c r="AO243" s="194">
        <v>22</v>
      </c>
      <c r="AP243" s="194">
        <v>23</v>
      </c>
      <c r="AQ243" s="194">
        <v>18</v>
      </c>
      <c r="AR243" s="194">
        <v>22</v>
      </c>
      <c r="AS243" s="194">
        <v>22</v>
      </c>
      <c r="AT243" s="194">
        <v>21</v>
      </c>
      <c r="AU243" s="194">
        <v>18</v>
      </c>
      <c r="AV243" s="194">
        <v>24</v>
      </c>
      <c r="AW243" s="194">
        <v>19</v>
      </c>
      <c r="AX243" s="194">
        <v>24</v>
      </c>
      <c r="AY243" s="194">
        <v>25</v>
      </c>
      <c r="AZ243" s="194">
        <v>21</v>
      </c>
      <c r="BA243" s="194">
        <v>22</v>
      </c>
      <c r="BB243" s="194">
        <v>19</v>
      </c>
      <c r="BC243" s="194">
        <v>19</v>
      </c>
      <c r="BD243" s="194">
        <v>17</v>
      </c>
      <c r="BE243" s="194">
        <v>12</v>
      </c>
      <c r="BF243" s="194">
        <v>17</v>
      </c>
      <c r="BG243" s="194">
        <v>18</v>
      </c>
      <c r="BH243" s="194">
        <v>14</v>
      </c>
      <c r="BI243" s="194">
        <v>16</v>
      </c>
      <c r="BJ243" s="194">
        <v>19</v>
      </c>
      <c r="BK243" s="194">
        <v>10</v>
      </c>
      <c r="BL243" s="194">
        <v>9</v>
      </c>
      <c r="BM243" s="194">
        <v>16</v>
      </c>
      <c r="BN243" s="194">
        <v>17</v>
      </c>
      <c r="BO243" s="194">
        <v>8</v>
      </c>
      <c r="BP243" s="194">
        <v>14</v>
      </c>
      <c r="BQ243" s="194">
        <v>10</v>
      </c>
      <c r="BR243" s="194">
        <v>17</v>
      </c>
      <c r="BS243" s="194">
        <v>14</v>
      </c>
      <c r="BT243" s="194">
        <v>9</v>
      </c>
      <c r="BU243" s="194">
        <v>18</v>
      </c>
      <c r="BV243" s="194">
        <v>17</v>
      </c>
      <c r="BW243" s="194">
        <v>20</v>
      </c>
      <c r="BX243" s="194">
        <v>15</v>
      </c>
      <c r="BY243" s="194">
        <v>15</v>
      </c>
      <c r="BZ243" s="194">
        <v>10</v>
      </c>
      <c r="CA243" s="194">
        <v>8</v>
      </c>
      <c r="CB243" s="194">
        <v>16</v>
      </c>
      <c r="CC243" s="194">
        <v>13</v>
      </c>
      <c r="CD243" s="194">
        <v>20</v>
      </c>
      <c r="CE243" s="194">
        <v>12</v>
      </c>
      <c r="CF243" s="194">
        <v>9</v>
      </c>
      <c r="CG243" s="194">
        <v>10</v>
      </c>
      <c r="CH243" s="194">
        <v>10</v>
      </c>
      <c r="CI243" s="194">
        <v>14</v>
      </c>
      <c r="CJ243" s="194">
        <v>10</v>
      </c>
      <c r="CK243" s="194">
        <v>10</v>
      </c>
      <c r="CL243" s="194">
        <v>13</v>
      </c>
      <c r="CM243" s="194">
        <v>11</v>
      </c>
      <c r="CN243" s="194">
        <v>6</v>
      </c>
      <c r="CO243" s="194">
        <v>7</v>
      </c>
      <c r="CP243" s="194">
        <v>8</v>
      </c>
      <c r="CQ243" s="194">
        <v>1</v>
      </c>
      <c r="CR243" s="194">
        <v>5</v>
      </c>
      <c r="CS243" s="194">
        <v>4</v>
      </c>
      <c r="CT243" s="194">
        <v>2</v>
      </c>
      <c r="CU243" s="194">
        <v>0</v>
      </c>
      <c r="CV243" s="194">
        <v>0</v>
      </c>
      <c r="CW243" s="194">
        <v>0</v>
      </c>
      <c r="CX243" s="194">
        <v>0</v>
      </c>
      <c r="CY243" s="194">
        <v>0</v>
      </c>
      <c r="CZ243" s="194">
        <v>0</v>
      </c>
      <c r="DA243" s="194">
        <v>0</v>
      </c>
      <c r="DB243" s="194">
        <v>0</v>
      </c>
    </row>
    <row r="244" spans="1:106" ht="21" customHeight="1">
      <c r="A244" s="187" t="s">
        <v>1012</v>
      </c>
      <c r="B244" s="190">
        <v>14</v>
      </c>
      <c r="C244" s="194">
        <v>11</v>
      </c>
      <c r="D244" s="194">
        <v>15</v>
      </c>
      <c r="E244" s="194">
        <v>6</v>
      </c>
      <c r="F244" s="194">
        <v>10</v>
      </c>
      <c r="G244" s="194">
        <v>11</v>
      </c>
      <c r="H244" s="194">
        <v>14</v>
      </c>
      <c r="I244" s="194">
        <v>9</v>
      </c>
      <c r="J244" s="194">
        <v>4</v>
      </c>
      <c r="K244" s="194">
        <v>5</v>
      </c>
      <c r="L244" s="194">
        <v>4</v>
      </c>
      <c r="M244" s="194">
        <v>2</v>
      </c>
      <c r="N244" s="194">
        <v>4</v>
      </c>
      <c r="O244" s="194">
        <v>9</v>
      </c>
      <c r="P244" s="194">
        <v>5</v>
      </c>
      <c r="Q244" s="194">
        <v>9</v>
      </c>
      <c r="R244" s="194">
        <v>9</v>
      </c>
      <c r="S244" s="194">
        <v>8</v>
      </c>
      <c r="T244" s="194">
        <v>5</v>
      </c>
      <c r="U244" s="194">
        <v>11</v>
      </c>
      <c r="V244" s="194">
        <v>14</v>
      </c>
      <c r="W244" s="194">
        <v>19</v>
      </c>
      <c r="X244" s="194">
        <v>23</v>
      </c>
      <c r="Y244" s="194">
        <v>33</v>
      </c>
      <c r="Z244" s="194">
        <v>39</v>
      </c>
      <c r="AA244" s="194">
        <v>37</v>
      </c>
      <c r="AB244" s="194">
        <v>40</v>
      </c>
      <c r="AC244" s="194">
        <v>41</v>
      </c>
      <c r="AD244" s="194">
        <v>35</v>
      </c>
      <c r="AE244" s="194">
        <v>31</v>
      </c>
      <c r="AF244" s="194">
        <v>32</v>
      </c>
      <c r="AG244" s="194">
        <v>35</v>
      </c>
      <c r="AH244" s="194">
        <v>26</v>
      </c>
      <c r="AI244" s="194">
        <v>26</v>
      </c>
      <c r="AJ244" s="194">
        <v>28</v>
      </c>
      <c r="AK244" s="194">
        <v>28</v>
      </c>
      <c r="AL244" s="194">
        <v>45</v>
      </c>
      <c r="AM244" s="194">
        <v>26</v>
      </c>
      <c r="AN244" s="194">
        <v>28</v>
      </c>
      <c r="AO244" s="194">
        <v>29</v>
      </c>
      <c r="AP244" s="194">
        <v>26</v>
      </c>
      <c r="AQ244" s="194">
        <v>33</v>
      </c>
      <c r="AR244" s="194">
        <v>13</v>
      </c>
      <c r="AS244" s="194">
        <v>29</v>
      </c>
      <c r="AT244" s="194">
        <v>35</v>
      </c>
      <c r="AU244" s="194">
        <v>26</v>
      </c>
      <c r="AV244" s="194">
        <v>30</v>
      </c>
      <c r="AW244" s="194">
        <v>27</v>
      </c>
      <c r="AX244" s="194">
        <v>26</v>
      </c>
      <c r="AY244" s="194">
        <v>19</v>
      </c>
      <c r="AZ244" s="194">
        <v>20</v>
      </c>
      <c r="BA244" s="194">
        <v>22</v>
      </c>
      <c r="BB244" s="194">
        <v>26</v>
      </c>
      <c r="BC244" s="194">
        <v>20</v>
      </c>
      <c r="BD244" s="194">
        <v>26</v>
      </c>
      <c r="BE244" s="194">
        <v>13</v>
      </c>
      <c r="BF244" s="194">
        <v>20</v>
      </c>
      <c r="BG244" s="194">
        <v>21</v>
      </c>
      <c r="BH244" s="194">
        <v>15</v>
      </c>
      <c r="BI244" s="194">
        <v>16</v>
      </c>
      <c r="BJ244" s="194">
        <v>10</v>
      </c>
      <c r="BK244" s="194">
        <v>18</v>
      </c>
      <c r="BL244" s="194">
        <v>11</v>
      </c>
      <c r="BM244" s="194">
        <v>17</v>
      </c>
      <c r="BN244" s="194">
        <v>17</v>
      </c>
      <c r="BO244" s="194">
        <v>7</v>
      </c>
      <c r="BP244" s="194">
        <v>7</v>
      </c>
      <c r="BQ244" s="194">
        <v>10</v>
      </c>
      <c r="BR244" s="194">
        <v>17</v>
      </c>
      <c r="BS244" s="194">
        <v>12</v>
      </c>
      <c r="BT244" s="194">
        <v>21</v>
      </c>
      <c r="BU244" s="194">
        <v>11</v>
      </c>
      <c r="BV244" s="194">
        <v>23</v>
      </c>
      <c r="BW244" s="194">
        <v>27</v>
      </c>
      <c r="BX244" s="194">
        <v>21</v>
      </c>
      <c r="BY244" s="194">
        <v>9</v>
      </c>
      <c r="BZ244" s="194">
        <v>18</v>
      </c>
      <c r="CA244" s="194">
        <v>16</v>
      </c>
      <c r="CB244" s="194">
        <v>15</v>
      </c>
      <c r="CC244" s="194">
        <v>9</v>
      </c>
      <c r="CD244" s="194">
        <v>8</v>
      </c>
      <c r="CE244" s="194">
        <v>14</v>
      </c>
      <c r="CF244" s="194">
        <v>11</v>
      </c>
      <c r="CG244" s="194">
        <v>7</v>
      </c>
      <c r="CH244" s="194">
        <v>14</v>
      </c>
      <c r="CI244" s="194">
        <v>14</v>
      </c>
      <c r="CJ244" s="194">
        <v>13</v>
      </c>
      <c r="CK244" s="194">
        <v>10</v>
      </c>
      <c r="CL244" s="194">
        <v>6</v>
      </c>
      <c r="CM244" s="194">
        <v>15</v>
      </c>
      <c r="CN244" s="194">
        <v>7</v>
      </c>
      <c r="CO244" s="194">
        <v>8</v>
      </c>
      <c r="CP244" s="194">
        <v>4</v>
      </c>
      <c r="CQ244" s="194">
        <v>4</v>
      </c>
      <c r="CR244" s="194">
        <v>5</v>
      </c>
      <c r="CS244" s="194">
        <v>1</v>
      </c>
      <c r="CT244" s="194">
        <v>2</v>
      </c>
      <c r="CU244" s="194">
        <v>3</v>
      </c>
      <c r="CV244" s="194">
        <v>0</v>
      </c>
      <c r="CW244" s="194">
        <v>0</v>
      </c>
      <c r="CX244" s="194">
        <v>0</v>
      </c>
      <c r="CY244" s="194">
        <v>0</v>
      </c>
      <c r="CZ244" s="194">
        <v>0</v>
      </c>
      <c r="DA244" s="194">
        <v>0</v>
      </c>
      <c r="DB244" s="194">
        <v>0</v>
      </c>
    </row>
    <row r="245" spans="1:106" ht="21" customHeight="1">
      <c r="A245" s="184" t="s">
        <v>839</v>
      </c>
      <c r="B245" s="191">
        <v>12</v>
      </c>
      <c r="C245" s="195">
        <v>17</v>
      </c>
      <c r="D245" s="195">
        <v>9</v>
      </c>
      <c r="E245" s="195">
        <v>10</v>
      </c>
      <c r="F245" s="195">
        <v>8</v>
      </c>
      <c r="G245" s="195">
        <v>19</v>
      </c>
      <c r="H245" s="195">
        <v>10</v>
      </c>
      <c r="I245" s="195">
        <v>11</v>
      </c>
      <c r="J245" s="195">
        <v>8</v>
      </c>
      <c r="K245" s="195">
        <v>10</v>
      </c>
      <c r="L245" s="195">
        <v>16</v>
      </c>
      <c r="M245" s="195">
        <v>10</v>
      </c>
      <c r="N245" s="195">
        <v>18</v>
      </c>
      <c r="O245" s="195">
        <v>13</v>
      </c>
      <c r="P245" s="195">
        <v>12</v>
      </c>
      <c r="Q245" s="195">
        <v>12</v>
      </c>
      <c r="R245" s="195">
        <v>9</v>
      </c>
      <c r="S245" s="195">
        <v>10</v>
      </c>
      <c r="T245" s="195">
        <v>7</v>
      </c>
      <c r="U245" s="195">
        <v>8</v>
      </c>
      <c r="V245" s="195">
        <v>12</v>
      </c>
      <c r="W245" s="195">
        <v>26</v>
      </c>
      <c r="X245" s="195">
        <v>18</v>
      </c>
      <c r="Y245" s="195">
        <v>24</v>
      </c>
      <c r="Z245" s="195">
        <v>21</v>
      </c>
      <c r="AA245" s="195">
        <v>36</v>
      </c>
      <c r="AB245" s="195">
        <v>31</v>
      </c>
      <c r="AC245" s="195">
        <v>39</v>
      </c>
      <c r="AD245" s="195">
        <v>21</v>
      </c>
      <c r="AE245" s="195">
        <v>23</v>
      </c>
      <c r="AF245" s="195">
        <v>36</v>
      </c>
      <c r="AG245" s="195">
        <v>28</v>
      </c>
      <c r="AH245" s="195">
        <v>22</v>
      </c>
      <c r="AI245" s="195">
        <v>21</v>
      </c>
      <c r="AJ245" s="195">
        <v>26</v>
      </c>
      <c r="AK245" s="195">
        <v>20</v>
      </c>
      <c r="AL245" s="195">
        <v>26</v>
      </c>
      <c r="AM245" s="195">
        <v>28</v>
      </c>
      <c r="AN245" s="195">
        <v>27</v>
      </c>
      <c r="AO245" s="195">
        <v>30</v>
      </c>
      <c r="AP245" s="195">
        <v>37</v>
      </c>
      <c r="AQ245" s="195">
        <v>20</v>
      </c>
      <c r="AR245" s="195">
        <v>19</v>
      </c>
      <c r="AS245" s="195">
        <v>36</v>
      </c>
      <c r="AT245" s="195">
        <v>21</v>
      </c>
      <c r="AU245" s="195">
        <v>32</v>
      </c>
      <c r="AV245" s="195">
        <v>36</v>
      </c>
      <c r="AW245" s="195">
        <v>29</v>
      </c>
      <c r="AX245" s="195">
        <v>30</v>
      </c>
      <c r="AY245" s="195">
        <v>34</v>
      </c>
      <c r="AZ245" s="195">
        <v>17</v>
      </c>
      <c r="BA245" s="195">
        <v>24</v>
      </c>
      <c r="BB245" s="195">
        <v>33</v>
      </c>
      <c r="BC245" s="195">
        <v>20</v>
      </c>
      <c r="BD245" s="195">
        <v>27</v>
      </c>
      <c r="BE245" s="195">
        <v>23</v>
      </c>
      <c r="BF245" s="195">
        <v>34</v>
      </c>
      <c r="BG245" s="195">
        <v>24</v>
      </c>
      <c r="BH245" s="195">
        <v>24</v>
      </c>
      <c r="BI245" s="195">
        <v>22</v>
      </c>
      <c r="BJ245" s="195">
        <v>29</v>
      </c>
      <c r="BK245" s="195">
        <v>15</v>
      </c>
      <c r="BL245" s="195">
        <v>20</v>
      </c>
      <c r="BM245" s="195">
        <v>7</v>
      </c>
      <c r="BN245" s="195">
        <v>17</v>
      </c>
      <c r="BO245" s="195">
        <v>11</v>
      </c>
      <c r="BP245" s="195">
        <v>15</v>
      </c>
      <c r="BQ245" s="195">
        <v>17</v>
      </c>
      <c r="BR245" s="195">
        <v>18</v>
      </c>
      <c r="BS245" s="195">
        <v>22</v>
      </c>
      <c r="BT245" s="195">
        <v>12</v>
      </c>
      <c r="BU245" s="195">
        <v>18</v>
      </c>
      <c r="BV245" s="195">
        <v>17</v>
      </c>
      <c r="BW245" s="195">
        <v>29</v>
      </c>
      <c r="BX245" s="195">
        <v>20</v>
      </c>
      <c r="BY245" s="195">
        <v>24</v>
      </c>
      <c r="BZ245" s="195">
        <v>19</v>
      </c>
      <c r="CA245" s="195">
        <v>25</v>
      </c>
      <c r="CB245" s="195">
        <v>25</v>
      </c>
      <c r="CC245" s="195">
        <v>18</v>
      </c>
      <c r="CD245" s="195">
        <v>11</v>
      </c>
      <c r="CE245" s="195">
        <v>14</v>
      </c>
      <c r="CF245" s="195">
        <v>11</v>
      </c>
      <c r="CG245" s="195">
        <v>17</v>
      </c>
      <c r="CH245" s="195">
        <v>9</v>
      </c>
      <c r="CI245" s="195">
        <v>15</v>
      </c>
      <c r="CJ245" s="195">
        <v>15</v>
      </c>
      <c r="CK245" s="195">
        <v>18</v>
      </c>
      <c r="CL245" s="195">
        <v>16</v>
      </c>
      <c r="CM245" s="195">
        <v>9</v>
      </c>
      <c r="CN245" s="195">
        <v>15</v>
      </c>
      <c r="CO245" s="195">
        <v>11</v>
      </c>
      <c r="CP245" s="195">
        <v>3</v>
      </c>
      <c r="CQ245" s="195">
        <v>6</v>
      </c>
      <c r="CR245" s="195">
        <v>3</v>
      </c>
      <c r="CS245" s="195">
        <v>3</v>
      </c>
      <c r="CT245" s="195">
        <v>4</v>
      </c>
      <c r="CU245" s="195">
        <v>2</v>
      </c>
      <c r="CV245" s="195">
        <v>1</v>
      </c>
      <c r="CW245" s="195">
        <v>1</v>
      </c>
      <c r="CX245" s="195">
        <v>0</v>
      </c>
      <c r="CY245" s="195">
        <v>1</v>
      </c>
      <c r="CZ245" s="195">
        <v>0</v>
      </c>
      <c r="DA245" s="195">
        <v>0</v>
      </c>
      <c r="DB245" s="195">
        <v>0</v>
      </c>
    </row>
    <row r="246" spans="1:106" ht="21" customHeight="1">
      <c r="A246" s="187" t="s">
        <v>1004</v>
      </c>
      <c r="B246" s="190">
        <v>9</v>
      </c>
      <c r="C246" s="194">
        <v>14</v>
      </c>
      <c r="D246" s="194">
        <v>14</v>
      </c>
      <c r="E246" s="194">
        <v>12</v>
      </c>
      <c r="F246" s="194">
        <v>17</v>
      </c>
      <c r="G246" s="194">
        <v>4</v>
      </c>
      <c r="H246" s="194">
        <v>12</v>
      </c>
      <c r="I246" s="194">
        <v>7</v>
      </c>
      <c r="J246" s="194">
        <v>7</v>
      </c>
      <c r="K246" s="194">
        <v>11</v>
      </c>
      <c r="L246" s="194">
        <v>10</v>
      </c>
      <c r="M246" s="194">
        <v>9</v>
      </c>
      <c r="N246" s="194">
        <v>5</v>
      </c>
      <c r="O246" s="194">
        <v>7</v>
      </c>
      <c r="P246" s="194">
        <v>8</v>
      </c>
      <c r="Q246" s="194">
        <v>12</v>
      </c>
      <c r="R246" s="194">
        <v>6</v>
      </c>
      <c r="S246" s="194">
        <v>10</v>
      </c>
      <c r="T246" s="194">
        <v>13</v>
      </c>
      <c r="U246" s="194">
        <v>16</v>
      </c>
      <c r="V246" s="194">
        <v>17</v>
      </c>
      <c r="W246" s="194">
        <v>28</v>
      </c>
      <c r="X246" s="194">
        <v>28</v>
      </c>
      <c r="Y246" s="194">
        <v>32</v>
      </c>
      <c r="Z246" s="194">
        <v>35</v>
      </c>
      <c r="AA246" s="194">
        <v>36</v>
      </c>
      <c r="AB246" s="194">
        <v>35</v>
      </c>
      <c r="AC246" s="194">
        <v>51</v>
      </c>
      <c r="AD246" s="194">
        <v>32</v>
      </c>
      <c r="AE246" s="194">
        <v>31</v>
      </c>
      <c r="AF246" s="194">
        <v>28</v>
      </c>
      <c r="AG246" s="194">
        <v>35</v>
      </c>
      <c r="AH246" s="194">
        <v>23</v>
      </c>
      <c r="AI246" s="194">
        <v>45</v>
      </c>
      <c r="AJ246" s="194">
        <v>30</v>
      </c>
      <c r="AK246" s="194">
        <v>37</v>
      </c>
      <c r="AL246" s="194">
        <v>24</v>
      </c>
      <c r="AM246" s="194">
        <v>28</v>
      </c>
      <c r="AN246" s="194">
        <v>28</v>
      </c>
      <c r="AO246" s="194">
        <v>34</v>
      </c>
      <c r="AP246" s="194">
        <v>30</v>
      </c>
      <c r="AQ246" s="194">
        <v>31</v>
      </c>
      <c r="AR246" s="194">
        <v>34</v>
      </c>
      <c r="AS246" s="194">
        <v>22</v>
      </c>
      <c r="AT246" s="194">
        <v>33</v>
      </c>
      <c r="AU246" s="194">
        <v>25</v>
      </c>
      <c r="AV246" s="194">
        <v>26</v>
      </c>
      <c r="AW246" s="194">
        <v>22</v>
      </c>
      <c r="AX246" s="194">
        <v>25</v>
      </c>
      <c r="AY246" s="194">
        <v>18</v>
      </c>
      <c r="AZ246" s="194">
        <v>27</v>
      </c>
      <c r="BA246" s="194">
        <v>23</v>
      </c>
      <c r="BB246" s="194">
        <v>20</v>
      </c>
      <c r="BC246" s="194">
        <v>21</v>
      </c>
      <c r="BD246" s="194">
        <v>34</v>
      </c>
      <c r="BE246" s="194">
        <v>21</v>
      </c>
      <c r="BF246" s="194">
        <v>27</v>
      </c>
      <c r="BG246" s="194">
        <v>22</v>
      </c>
      <c r="BH246" s="194">
        <v>15</v>
      </c>
      <c r="BI246" s="194">
        <v>21</v>
      </c>
      <c r="BJ246" s="194">
        <v>20</v>
      </c>
      <c r="BK246" s="194">
        <v>16</v>
      </c>
      <c r="BL246" s="194">
        <v>23</v>
      </c>
      <c r="BM246" s="194">
        <v>20</v>
      </c>
      <c r="BN246" s="194">
        <v>7</v>
      </c>
      <c r="BO246" s="194">
        <v>18</v>
      </c>
      <c r="BP246" s="194">
        <v>13</v>
      </c>
      <c r="BQ246" s="194">
        <v>10</v>
      </c>
      <c r="BR246" s="194">
        <v>14</v>
      </c>
      <c r="BS246" s="194">
        <v>24</v>
      </c>
      <c r="BT246" s="194">
        <v>25</v>
      </c>
      <c r="BU246" s="194">
        <v>18</v>
      </c>
      <c r="BV246" s="194">
        <v>26</v>
      </c>
      <c r="BW246" s="194">
        <v>33</v>
      </c>
      <c r="BX246" s="194">
        <v>18</v>
      </c>
      <c r="BY246" s="194">
        <v>17</v>
      </c>
      <c r="BZ246" s="194">
        <v>17</v>
      </c>
      <c r="CA246" s="194">
        <v>20</v>
      </c>
      <c r="CB246" s="194">
        <v>22</v>
      </c>
      <c r="CC246" s="194">
        <v>18</v>
      </c>
      <c r="CD246" s="194">
        <v>16</v>
      </c>
      <c r="CE246" s="194">
        <v>12</v>
      </c>
      <c r="CF246" s="194">
        <v>13</v>
      </c>
      <c r="CG246" s="194">
        <v>21</v>
      </c>
      <c r="CH246" s="194">
        <v>19</v>
      </c>
      <c r="CI246" s="194">
        <v>19</v>
      </c>
      <c r="CJ246" s="194">
        <v>14</v>
      </c>
      <c r="CK246" s="194">
        <v>19</v>
      </c>
      <c r="CL246" s="194">
        <v>9</v>
      </c>
      <c r="CM246" s="194">
        <v>15</v>
      </c>
      <c r="CN246" s="194">
        <v>15</v>
      </c>
      <c r="CO246" s="194">
        <v>8</v>
      </c>
      <c r="CP246" s="194">
        <v>7</v>
      </c>
      <c r="CQ246" s="194">
        <v>9</v>
      </c>
      <c r="CR246" s="194">
        <v>7</v>
      </c>
      <c r="CS246" s="194">
        <v>3</v>
      </c>
      <c r="CT246" s="194">
        <v>3</v>
      </c>
      <c r="CU246" s="194">
        <v>1</v>
      </c>
      <c r="CV246" s="194">
        <v>2</v>
      </c>
      <c r="CW246" s="194">
        <v>1</v>
      </c>
      <c r="CX246" s="194">
        <v>2</v>
      </c>
      <c r="CY246" s="194">
        <v>1</v>
      </c>
      <c r="CZ246" s="194">
        <v>1</v>
      </c>
      <c r="DA246" s="194">
        <v>1</v>
      </c>
      <c r="DB246" s="194">
        <v>1</v>
      </c>
    </row>
    <row r="247" spans="1:106" ht="21" customHeight="1">
      <c r="A247" s="187" t="s">
        <v>1001</v>
      </c>
      <c r="B247" s="190">
        <v>11</v>
      </c>
      <c r="C247" s="194">
        <v>3</v>
      </c>
      <c r="D247" s="194">
        <v>11</v>
      </c>
      <c r="E247" s="194">
        <v>20</v>
      </c>
      <c r="F247" s="194">
        <v>20</v>
      </c>
      <c r="G247" s="194">
        <v>14</v>
      </c>
      <c r="H247" s="194">
        <v>12</v>
      </c>
      <c r="I247" s="194">
        <v>20</v>
      </c>
      <c r="J247" s="194">
        <v>14</v>
      </c>
      <c r="K247" s="194">
        <v>16</v>
      </c>
      <c r="L247" s="194">
        <v>20</v>
      </c>
      <c r="M247" s="194">
        <v>13</v>
      </c>
      <c r="N247" s="194">
        <v>15</v>
      </c>
      <c r="O247" s="194">
        <v>13</v>
      </c>
      <c r="P247" s="194">
        <v>15</v>
      </c>
      <c r="Q247" s="194">
        <v>11</v>
      </c>
      <c r="R247" s="194">
        <v>8</v>
      </c>
      <c r="S247" s="194">
        <v>8</v>
      </c>
      <c r="T247" s="194">
        <v>15</v>
      </c>
      <c r="U247" s="194">
        <v>13</v>
      </c>
      <c r="V247" s="194">
        <v>23</v>
      </c>
      <c r="W247" s="194">
        <v>25</v>
      </c>
      <c r="X247" s="194">
        <v>26</v>
      </c>
      <c r="Y247" s="194">
        <v>26</v>
      </c>
      <c r="Z247" s="194">
        <v>35</v>
      </c>
      <c r="AA247" s="194">
        <v>33</v>
      </c>
      <c r="AB247" s="194">
        <v>31</v>
      </c>
      <c r="AC247" s="194">
        <v>37</v>
      </c>
      <c r="AD247" s="194">
        <v>30</v>
      </c>
      <c r="AE247" s="194">
        <v>28</v>
      </c>
      <c r="AF247" s="194">
        <v>30</v>
      </c>
      <c r="AG247" s="194">
        <v>24</v>
      </c>
      <c r="AH247" s="194">
        <v>29</v>
      </c>
      <c r="AI247" s="194">
        <v>28</v>
      </c>
      <c r="AJ247" s="194">
        <v>27</v>
      </c>
      <c r="AK247" s="194">
        <v>35</v>
      </c>
      <c r="AL247" s="194">
        <v>30</v>
      </c>
      <c r="AM247" s="194">
        <v>39</v>
      </c>
      <c r="AN247" s="194">
        <v>32</v>
      </c>
      <c r="AO247" s="194">
        <v>26</v>
      </c>
      <c r="AP247" s="194">
        <v>27</v>
      </c>
      <c r="AQ247" s="194">
        <v>23</v>
      </c>
      <c r="AR247" s="194">
        <v>33</v>
      </c>
      <c r="AS247" s="194">
        <v>27</v>
      </c>
      <c r="AT247" s="194">
        <v>22</v>
      </c>
      <c r="AU247" s="194">
        <v>34</v>
      </c>
      <c r="AV247" s="194">
        <v>35</v>
      </c>
      <c r="AW247" s="194">
        <v>29</v>
      </c>
      <c r="AX247" s="194">
        <v>33</v>
      </c>
      <c r="AY247" s="194">
        <v>36</v>
      </c>
      <c r="AZ247" s="194">
        <v>34</v>
      </c>
      <c r="BA247" s="194">
        <v>28</v>
      </c>
      <c r="BB247" s="194">
        <v>33</v>
      </c>
      <c r="BC247" s="194">
        <v>22</v>
      </c>
      <c r="BD247" s="194">
        <v>19</v>
      </c>
      <c r="BE247" s="194">
        <v>16</v>
      </c>
      <c r="BF247" s="194">
        <v>29</v>
      </c>
      <c r="BG247" s="194">
        <v>17</v>
      </c>
      <c r="BH247" s="194">
        <v>23</v>
      </c>
      <c r="BI247" s="194">
        <v>27</v>
      </c>
      <c r="BJ247" s="194">
        <v>16</v>
      </c>
      <c r="BK247" s="194">
        <v>19</v>
      </c>
      <c r="BL247" s="194">
        <v>24</v>
      </c>
      <c r="BM247" s="194">
        <v>13</v>
      </c>
      <c r="BN247" s="194">
        <v>13</v>
      </c>
      <c r="BO247" s="194">
        <v>15</v>
      </c>
      <c r="BP247" s="194">
        <v>10</v>
      </c>
      <c r="BQ247" s="194">
        <v>19</v>
      </c>
      <c r="BR247" s="194">
        <v>22</v>
      </c>
      <c r="BS247" s="194">
        <v>26</v>
      </c>
      <c r="BT247" s="194">
        <v>21</v>
      </c>
      <c r="BU247" s="194">
        <v>23</v>
      </c>
      <c r="BV247" s="194">
        <v>26</v>
      </c>
      <c r="BW247" s="194">
        <v>29</v>
      </c>
      <c r="BX247" s="194">
        <v>32</v>
      </c>
      <c r="BY247" s="194">
        <v>21</v>
      </c>
      <c r="BZ247" s="194">
        <v>18</v>
      </c>
      <c r="CA247" s="194">
        <v>17</v>
      </c>
      <c r="CB247" s="194">
        <v>24</v>
      </c>
      <c r="CC247" s="194">
        <v>15</v>
      </c>
      <c r="CD247" s="194">
        <v>27</v>
      </c>
      <c r="CE247" s="194">
        <v>22</v>
      </c>
      <c r="CF247" s="194">
        <v>19</v>
      </c>
      <c r="CG247" s="194">
        <v>20</v>
      </c>
      <c r="CH247" s="194">
        <v>22</v>
      </c>
      <c r="CI247" s="194">
        <v>19</v>
      </c>
      <c r="CJ247" s="194">
        <v>17</v>
      </c>
      <c r="CK247" s="194">
        <v>17</v>
      </c>
      <c r="CL247" s="194">
        <v>14</v>
      </c>
      <c r="CM247" s="194">
        <v>8</v>
      </c>
      <c r="CN247" s="194">
        <v>17</v>
      </c>
      <c r="CO247" s="194">
        <v>10</v>
      </c>
      <c r="CP247" s="194">
        <v>6</v>
      </c>
      <c r="CQ247" s="194">
        <v>7</v>
      </c>
      <c r="CR247" s="194">
        <v>3</v>
      </c>
      <c r="CS247" s="194">
        <v>0</v>
      </c>
      <c r="CT247" s="194">
        <v>4</v>
      </c>
      <c r="CU247" s="194">
        <v>1</v>
      </c>
      <c r="CV247" s="194">
        <v>4</v>
      </c>
      <c r="CW247" s="194">
        <v>0</v>
      </c>
      <c r="CX247" s="194">
        <v>0</v>
      </c>
      <c r="CY247" s="194">
        <v>0</v>
      </c>
      <c r="CZ247" s="194">
        <v>0</v>
      </c>
      <c r="DA247" s="194">
        <v>0</v>
      </c>
      <c r="DB247" s="194">
        <v>1</v>
      </c>
    </row>
    <row r="248" spans="1:106" ht="21" customHeight="1">
      <c r="A248" s="184" t="s">
        <v>334</v>
      </c>
      <c r="B248" s="191">
        <v>12</v>
      </c>
      <c r="C248" s="195">
        <v>16</v>
      </c>
      <c r="D248" s="195">
        <v>9</v>
      </c>
      <c r="E248" s="195">
        <v>8</v>
      </c>
      <c r="F248" s="195">
        <v>9</v>
      </c>
      <c r="G248" s="195">
        <v>11</v>
      </c>
      <c r="H248" s="195">
        <v>9</v>
      </c>
      <c r="I248" s="195">
        <v>13</v>
      </c>
      <c r="J248" s="195">
        <v>9</v>
      </c>
      <c r="K248" s="195">
        <v>9</v>
      </c>
      <c r="L248" s="195">
        <v>14</v>
      </c>
      <c r="M248" s="195">
        <v>15</v>
      </c>
      <c r="N248" s="195">
        <v>12</v>
      </c>
      <c r="O248" s="195">
        <v>9</v>
      </c>
      <c r="P248" s="195">
        <v>10</v>
      </c>
      <c r="Q248" s="195">
        <v>9</v>
      </c>
      <c r="R248" s="195">
        <v>20</v>
      </c>
      <c r="S248" s="195">
        <v>14</v>
      </c>
      <c r="T248" s="195">
        <v>8</v>
      </c>
      <c r="U248" s="195">
        <v>18</v>
      </c>
      <c r="V248" s="195">
        <v>18</v>
      </c>
      <c r="W248" s="195">
        <v>31</v>
      </c>
      <c r="X248" s="195">
        <v>33</v>
      </c>
      <c r="Y248" s="195">
        <v>50</v>
      </c>
      <c r="Z248" s="195">
        <v>42</v>
      </c>
      <c r="AA248" s="195">
        <v>48</v>
      </c>
      <c r="AB248" s="195">
        <v>56</v>
      </c>
      <c r="AC248" s="195">
        <v>52</v>
      </c>
      <c r="AD248" s="195">
        <v>54</v>
      </c>
      <c r="AE248" s="195">
        <v>43</v>
      </c>
      <c r="AF248" s="195">
        <v>29</v>
      </c>
      <c r="AG248" s="195">
        <v>42</v>
      </c>
      <c r="AH248" s="195">
        <v>55</v>
      </c>
      <c r="AI248" s="195">
        <v>36</v>
      </c>
      <c r="AJ248" s="195">
        <v>40</v>
      </c>
      <c r="AK248" s="195">
        <v>44</v>
      </c>
      <c r="AL248" s="195">
        <v>28</v>
      </c>
      <c r="AM248" s="195">
        <v>34</v>
      </c>
      <c r="AN248" s="195">
        <v>35</v>
      </c>
      <c r="AO248" s="195">
        <v>17</v>
      </c>
      <c r="AP248" s="195">
        <v>33</v>
      </c>
      <c r="AQ248" s="195">
        <v>30</v>
      </c>
      <c r="AR248" s="195">
        <v>25</v>
      </c>
      <c r="AS248" s="195">
        <v>42</v>
      </c>
      <c r="AT248" s="195">
        <v>32</v>
      </c>
      <c r="AU248" s="195">
        <v>27</v>
      </c>
      <c r="AV248" s="195">
        <v>31</v>
      </c>
      <c r="AW248" s="195">
        <v>33</v>
      </c>
      <c r="AX248" s="195">
        <v>25</v>
      </c>
      <c r="AY248" s="195">
        <v>34</v>
      </c>
      <c r="AZ248" s="195">
        <v>34</v>
      </c>
      <c r="BA248" s="195">
        <v>37</v>
      </c>
      <c r="BB248" s="195">
        <v>26</v>
      </c>
      <c r="BC248" s="195">
        <v>31</v>
      </c>
      <c r="BD248" s="195">
        <v>32</v>
      </c>
      <c r="BE248" s="195">
        <v>23</v>
      </c>
      <c r="BF248" s="195">
        <v>28</v>
      </c>
      <c r="BG248" s="195">
        <v>28</v>
      </c>
      <c r="BH248" s="195">
        <v>17</v>
      </c>
      <c r="BI248" s="195">
        <v>27</v>
      </c>
      <c r="BJ248" s="195">
        <v>29</v>
      </c>
      <c r="BK248" s="195">
        <v>17</v>
      </c>
      <c r="BL248" s="195">
        <v>19</v>
      </c>
      <c r="BM248" s="195">
        <v>23</v>
      </c>
      <c r="BN248" s="195">
        <v>21</v>
      </c>
      <c r="BO248" s="195">
        <v>26</v>
      </c>
      <c r="BP248" s="195">
        <v>26</v>
      </c>
      <c r="BQ248" s="195">
        <v>21</v>
      </c>
      <c r="BR248" s="195">
        <v>22</v>
      </c>
      <c r="BS248" s="195">
        <v>20</v>
      </c>
      <c r="BT248" s="195">
        <v>29</v>
      </c>
      <c r="BU248" s="195">
        <v>40</v>
      </c>
      <c r="BV248" s="195">
        <v>34</v>
      </c>
      <c r="BW248" s="195">
        <v>27</v>
      </c>
      <c r="BX248" s="195">
        <v>44</v>
      </c>
      <c r="BY248" s="195">
        <v>35</v>
      </c>
      <c r="BZ248" s="195">
        <v>28</v>
      </c>
      <c r="CA248" s="195">
        <v>30</v>
      </c>
      <c r="CB248" s="195">
        <v>25</v>
      </c>
      <c r="CC248" s="195">
        <v>28</v>
      </c>
      <c r="CD248" s="195">
        <v>18</v>
      </c>
      <c r="CE248" s="195">
        <v>22</v>
      </c>
      <c r="CF248" s="195">
        <v>15</v>
      </c>
      <c r="CG248" s="195">
        <v>13</v>
      </c>
      <c r="CH248" s="195">
        <v>21</v>
      </c>
      <c r="CI248" s="195">
        <v>16</v>
      </c>
      <c r="CJ248" s="195">
        <v>13</v>
      </c>
      <c r="CK248" s="195">
        <v>18</v>
      </c>
      <c r="CL248" s="195">
        <v>19</v>
      </c>
      <c r="CM248" s="195">
        <v>10</v>
      </c>
      <c r="CN248" s="195">
        <v>11</v>
      </c>
      <c r="CO248" s="195">
        <v>11</v>
      </c>
      <c r="CP248" s="195">
        <v>9</v>
      </c>
      <c r="CQ248" s="195">
        <v>11</v>
      </c>
      <c r="CR248" s="195">
        <v>6</v>
      </c>
      <c r="CS248" s="195">
        <v>3</v>
      </c>
      <c r="CT248" s="195">
        <v>5</v>
      </c>
      <c r="CU248" s="195">
        <v>3</v>
      </c>
      <c r="CV248" s="195">
        <v>3</v>
      </c>
      <c r="CW248" s="195">
        <v>4</v>
      </c>
      <c r="CX248" s="195">
        <v>3</v>
      </c>
      <c r="CY248" s="195">
        <v>1</v>
      </c>
      <c r="CZ248" s="195">
        <v>1</v>
      </c>
      <c r="DA248" s="195">
        <v>0</v>
      </c>
      <c r="DB248" s="195">
        <v>0</v>
      </c>
    </row>
    <row r="249" spans="1:106" ht="21" customHeight="1">
      <c r="A249" s="187" t="s">
        <v>869</v>
      </c>
      <c r="B249" s="190">
        <v>30</v>
      </c>
      <c r="C249" s="194">
        <v>19</v>
      </c>
      <c r="D249" s="194">
        <v>33</v>
      </c>
      <c r="E249" s="194">
        <v>24</v>
      </c>
      <c r="F249" s="194">
        <v>33</v>
      </c>
      <c r="G249" s="194">
        <v>37</v>
      </c>
      <c r="H249" s="194">
        <v>21</v>
      </c>
      <c r="I249" s="194">
        <v>31</v>
      </c>
      <c r="J249" s="194">
        <v>17</v>
      </c>
      <c r="K249" s="194">
        <v>16</v>
      </c>
      <c r="L249" s="194">
        <v>22</v>
      </c>
      <c r="M249" s="194">
        <v>22</v>
      </c>
      <c r="N249" s="194">
        <v>22</v>
      </c>
      <c r="O249" s="194">
        <v>24</v>
      </c>
      <c r="P249" s="194">
        <v>13</v>
      </c>
      <c r="Q249" s="194">
        <v>23</v>
      </c>
      <c r="R249" s="194">
        <v>12</v>
      </c>
      <c r="S249" s="194">
        <v>20</v>
      </c>
      <c r="T249" s="194">
        <v>14</v>
      </c>
      <c r="U249" s="194">
        <v>16</v>
      </c>
      <c r="V249" s="194">
        <v>21</v>
      </c>
      <c r="W249" s="194">
        <v>12</v>
      </c>
      <c r="X249" s="194">
        <v>11</v>
      </c>
      <c r="Y249" s="194">
        <v>13</v>
      </c>
      <c r="Z249" s="194">
        <v>21</v>
      </c>
      <c r="AA249" s="194">
        <v>21</v>
      </c>
      <c r="AB249" s="194">
        <v>29</v>
      </c>
      <c r="AC249" s="194">
        <v>31</v>
      </c>
      <c r="AD249" s="194">
        <v>30</v>
      </c>
      <c r="AE249" s="194">
        <v>30</v>
      </c>
      <c r="AF249" s="194">
        <v>38</v>
      </c>
      <c r="AG249" s="194">
        <v>36</v>
      </c>
      <c r="AH249" s="194">
        <v>37</v>
      </c>
      <c r="AI249" s="194">
        <v>37</v>
      </c>
      <c r="AJ249" s="194">
        <v>34</v>
      </c>
      <c r="AK249" s="194">
        <v>45</v>
      </c>
      <c r="AL249" s="194">
        <v>50</v>
      </c>
      <c r="AM249" s="194">
        <v>25</v>
      </c>
      <c r="AN249" s="194">
        <v>40</v>
      </c>
      <c r="AO249" s="194">
        <v>36</v>
      </c>
      <c r="AP249" s="194">
        <v>31</v>
      </c>
      <c r="AQ249" s="194">
        <v>42</v>
      </c>
      <c r="AR249" s="194">
        <v>38</v>
      </c>
      <c r="AS249" s="194">
        <v>35</v>
      </c>
      <c r="AT249" s="194">
        <v>33</v>
      </c>
      <c r="AU249" s="194">
        <v>32</v>
      </c>
      <c r="AV249" s="194">
        <v>40</v>
      </c>
      <c r="AW249" s="194">
        <v>28</v>
      </c>
      <c r="AX249" s="194">
        <v>35</v>
      </c>
      <c r="AY249" s="194">
        <v>31</v>
      </c>
      <c r="AZ249" s="194">
        <v>30</v>
      </c>
      <c r="BA249" s="194">
        <v>31</v>
      </c>
      <c r="BB249" s="194">
        <v>17</v>
      </c>
      <c r="BC249" s="194">
        <v>40</v>
      </c>
      <c r="BD249" s="194">
        <v>27</v>
      </c>
      <c r="BE249" s="194">
        <v>22</v>
      </c>
      <c r="BF249" s="194">
        <v>29</v>
      </c>
      <c r="BG249" s="194">
        <v>27</v>
      </c>
      <c r="BH249" s="194">
        <v>29</v>
      </c>
      <c r="BI249" s="194">
        <v>18</v>
      </c>
      <c r="BJ249" s="194">
        <v>28</v>
      </c>
      <c r="BK249" s="194">
        <v>18</v>
      </c>
      <c r="BL249" s="194">
        <v>23</v>
      </c>
      <c r="BM249" s="194">
        <v>14</v>
      </c>
      <c r="BN249" s="194">
        <v>9</v>
      </c>
      <c r="BO249" s="194">
        <v>21</v>
      </c>
      <c r="BP249" s="194">
        <v>25</v>
      </c>
      <c r="BQ249" s="194">
        <v>20</v>
      </c>
      <c r="BR249" s="194">
        <v>14</v>
      </c>
      <c r="BS249" s="194">
        <v>13</v>
      </c>
      <c r="BT249" s="194">
        <v>26</v>
      </c>
      <c r="BU249" s="194">
        <v>24</v>
      </c>
      <c r="BV249" s="194">
        <v>32</v>
      </c>
      <c r="BW249" s="194">
        <v>36</v>
      </c>
      <c r="BX249" s="194">
        <v>29</v>
      </c>
      <c r="BY249" s="194">
        <v>21</v>
      </c>
      <c r="BZ249" s="194">
        <v>22</v>
      </c>
      <c r="CA249" s="194">
        <v>21</v>
      </c>
      <c r="CB249" s="194">
        <v>25</v>
      </c>
      <c r="CC249" s="194">
        <v>42</v>
      </c>
      <c r="CD249" s="194">
        <v>32</v>
      </c>
      <c r="CE249" s="194">
        <v>20</v>
      </c>
      <c r="CF249" s="194">
        <v>23</v>
      </c>
      <c r="CG249" s="194">
        <v>19</v>
      </c>
      <c r="CH249" s="194">
        <v>23</v>
      </c>
      <c r="CI249" s="194">
        <v>14</v>
      </c>
      <c r="CJ249" s="194">
        <v>20</v>
      </c>
      <c r="CK249" s="194">
        <v>21</v>
      </c>
      <c r="CL249" s="194">
        <v>15</v>
      </c>
      <c r="CM249" s="194">
        <v>24</v>
      </c>
      <c r="CN249" s="194">
        <v>10</v>
      </c>
      <c r="CO249" s="194">
        <v>7</v>
      </c>
      <c r="CP249" s="194">
        <v>11</v>
      </c>
      <c r="CQ249" s="194">
        <v>11</v>
      </c>
      <c r="CR249" s="194">
        <v>4</v>
      </c>
      <c r="CS249" s="194">
        <v>7</v>
      </c>
      <c r="CT249" s="194">
        <v>5</v>
      </c>
      <c r="CU249" s="194">
        <v>4</v>
      </c>
      <c r="CV249" s="194">
        <v>0</v>
      </c>
      <c r="CW249" s="194">
        <v>1</v>
      </c>
      <c r="CX249" s="194">
        <v>0</v>
      </c>
      <c r="CY249" s="194">
        <v>2</v>
      </c>
      <c r="CZ249" s="194">
        <v>0</v>
      </c>
      <c r="DA249" s="194">
        <v>0</v>
      </c>
      <c r="DB249" s="194">
        <v>1</v>
      </c>
    </row>
    <row r="250" spans="1:106" ht="21" customHeight="1">
      <c r="A250" s="187" t="s">
        <v>992</v>
      </c>
      <c r="B250" s="190">
        <v>15</v>
      </c>
      <c r="C250" s="194">
        <v>14</v>
      </c>
      <c r="D250" s="194">
        <v>12</v>
      </c>
      <c r="E250" s="194">
        <v>15</v>
      </c>
      <c r="F250" s="194">
        <v>18</v>
      </c>
      <c r="G250" s="194">
        <v>14</v>
      </c>
      <c r="H250" s="194">
        <v>15</v>
      </c>
      <c r="I250" s="194">
        <v>13</v>
      </c>
      <c r="J250" s="194">
        <v>14</v>
      </c>
      <c r="K250" s="194">
        <v>15</v>
      </c>
      <c r="L250" s="194">
        <v>16</v>
      </c>
      <c r="M250" s="194">
        <v>15</v>
      </c>
      <c r="N250" s="194">
        <v>14</v>
      </c>
      <c r="O250" s="194">
        <v>6</v>
      </c>
      <c r="P250" s="194">
        <v>6</v>
      </c>
      <c r="Q250" s="194">
        <v>7</v>
      </c>
      <c r="R250" s="194">
        <v>17</v>
      </c>
      <c r="S250" s="194">
        <v>15</v>
      </c>
      <c r="T250" s="194">
        <v>14</v>
      </c>
      <c r="U250" s="194">
        <v>19</v>
      </c>
      <c r="V250" s="194">
        <v>21</v>
      </c>
      <c r="W250" s="194">
        <v>20</v>
      </c>
      <c r="X250" s="194">
        <v>24</v>
      </c>
      <c r="Y250" s="194">
        <v>32</v>
      </c>
      <c r="Z250" s="194">
        <v>33</v>
      </c>
      <c r="AA250" s="194">
        <v>34</v>
      </c>
      <c r="AB250" s="194">
        <v>34</v>
      </c>
      <c r="AC250" s="194">
        <v>39</v>
      </c>
      <c r="AD250" s="194">
        <v>29</v>
      </c>
      <c r="AE250" s="194">
        <v>49</v>
      </c>
      <c r="AF250" s="194">
        <v>36</v>
      </c>
      <c r="AG250" s="194">
        <v>29</v>
      </c>
      <c r="AH250" s="194">
        <v>31</v>
      </c>
      <c r="AI250" s="194">
        <v>38</v>
      </c>
      <c r="AJ250" s="194">
        <v>26</v>
      </c>
      <c r="AK250" s="194">
        <v>21</v>
      </c>
      <c r="AL250" s="194">
        <v>32</v>
      </c>
      <c r="AM250" s="194">
        <v>35</v>
      </c>
      <c r="AN250" s="194">
        <v>28</v>
      </c>
      <c r="AO250" s="194">
        <v>37</v>
      </c>
      <c r="AP250" s="194">
        <v>26</v>
      </c>
      <c r="AQ250" s="194">
        <v>29</v>
      </c>
      <c r="AR250" s="194">
        <v>33</v>
      </c>
      <c r="AS250" s="194">
        <v>26</v>
      </c>
      <c r="AT250" s="194">
        <v>24</v>
      </c>
      <c r="AU250" s="194">
        <v>24</v>
      </c>
      <c r="AV250" s="194">
        <v>38</v>
      </c>
      <c r="AW250" s="194">
        <v>30</v>
      </c>
      <c r="AX250" s="194">
        <v>39</v>
      </c>
      <c r="AY250" s="194">
        <v>32</v>
      </c>
      <c r="AZ250" s="194">
        <v>40</v>
      </c>
      <c r="BA250" s="194">
        <v>34</v>
      </c>
      <c r="BB250" s="194">
        <v>46</v>
      </c>
      <c r="BC250" s="194">
        <v>31</v>
      </c>
      <c r="BD250" s="194">
        <v>35</v>
      </c>
      <c r="BE250" s="194">
        <v>32</v>
      </c>
      <c r="BF250" s="194">
        <v>23</v>
      </c>
      <c r="BG250" s="194">
        <v>23</v>
      </c>
      <c r="BH250" s="194">
        <v>22</v>
      </c>
      <c r="BI250" s="194">
        <v>18</v>
      </c>
      <c r="BJ250" s="194">
        <v>25</v>
      </c>
      <c r="BK250" s="194">
        <v>15</v>
      </c>
      <c r="BL250" s="194">
        <v>20</v>
      </c>
      <c r="BM250" s="194">
        <v>22</v>
      </c>
      <c r="BN250" s="194">
        <v>9</v>
      </c>
      <c r="BO250" s="194">
        <v>21</v>
      </c>
      <c r="BP250" s="194">
        <v>19</v>
      </c>
      <c r="BQ250" s="194">
        <v>16</v>
      </c>
      <c r="BR250" s="194">
        <v>24</v>
      </c>
      <c r="BS250" s="194">
        <v>18</v>
      </c>
      <c r="BT250" s="194">
        <v>21</v>
      </c>
      <c r="BU250" s="194">
        <v>20</v>
      </c>
      <c r="BV250" s="194">
        <v>28</v>
      </c>
      <c r="BW250" s="194">
        <v>28</v>
      </c>
      <c r="BX250" s="194">
        <v>33</v>
      </c>
      <c r="BY250" s="194">
        <v>19</v>
      </c>
      <c r="BZ250" s="194">
        <v>25</v>
      </c>
      <c r="CA250" s="194">
        <v>23</v>
      </c>
      <c r="CB250" s="194">
        <v>24</v>
      </c>
      <c r="CC250" s="194">
        <v>17</v>
      </c>
      <c r="CD250" s="194">
        <v>30</v>
      </c>
      <c r="CE250" s="194">
        <v>19</v>
      </c>
      <c r="CF250" s="194">
        <v>25</v>
      </c>
      <c r="CG250" s="194">
        <v>24</v>
      </c>
      <c r="CH250" s="194">
        <v>18</v>
      </c>
      <c r="CI250" s="194">
        <v>19</v>
      </c>
      <c r="CJ250" s="194">
        <v>32</v>
      </c>
      <c r="CK250" s="194">
        <v>12</v>
      </c>
      <c r="CL250" s="194">
        <v>21</v>
      </c>
      <c r="CM250" s="194">
        <v>10</v>
      </c>
      <c r="CN250" s="194">
        <v>12</v>
      </c>
      <c r="CO250" s="194">
        <v>11</v>
      </c>
      <c r="CP250" s="194">
        <v>14</v>
      </c>
      <c r="CQ250" s="194">
        <v>7</v>
      </c>
      <c r="CR250" s="194">
        <v>6</v>
      </c>
      <c r="CS250" s="194">
        <v>5</v>
      </c>
      <c r="CT250" s="194">
        <v>6</v>
      </c>
      <c r="CU250" s="194">
        <v>1</v>
      </c>
      <c r="CV250" s="194">
        <v>4</v>
      </c>
      <c r="CW250" s="194">
        <v>2</v>
      </c>
      <c r="CX250" s="194">
        <v>0</v>
      </c>
      <c r="CY250" s="194">
        <v>1</v>
      </c>
      <c r="CZ250" s="194">
        <v>0</v>
      </c>
      <c r="DA250" s="194">
        <v>0</v>
      </c>
      <c r="DB250" s="194">
        <v>0</v>
      </c>
    </row>
    <row r="251" spans="1:106" ht="21" customHeight="1">
      <c r="A251" s="184" t="s">
        <v>988</v>
      </c>
      <c r="B251" s="191">
        <v>12</v>
      </c>
      <c r="C251" s="195">
        <v>13</v>
      </c>
      <c r="D251" s="195">
        <v>14</v>
      </c>
      <c r="E251" s="195">
        <v>12</v>
      </c>
      <c r="F251" s="195">
        <v>7</v>
      </c>
      <c r="G251" s="195">
        <v>3</v>
      </c>
      <c r="H251" s="195">
        <v>14</v>
      </c>
      <c r="I251" s="195">
        <v>7</v>
      </c>
      <c r="J251" s="195">
        <v>6</v>
      </c>
      <c r="K251" s="195">
        <v>14</v>
      </c>
      <c r="L251" s="195">
        <v>7</v>
      </c>
      <c r="M251" s="195">
        <v>11</v>
      </c>
      <c r="N251" s="195">
        <v>13</v>
      </c>
      <c r="O251" s="195">
        <v>10</v>
      </c>
      <c r="P251" s="195">
        <v>10</v>
      </c>
      <c r="Q251" s="195">
        <v>9</v>
      </c>
      <c r="R251" s="195">
        <v>6</v>
      </c>
      <c r="S251" s="195">
        <v>11</v>
      </c>
      <c r="T251" s="195">
        <v>10</v>
      </c>
      <c r="U251" s="195">
        <v>15</v>
      </c>
      <c r="V251" s="195">
        <v>14</v>
      </c>
      <c r="W251" s="195">
        <v>20</v>
      </c>
      <c r="X251" s="195">
        <v>13</v>
      </c>
      <c r="Y251" s="195">
        <v>22</v>
      </c>
      <c r="Z251" s="195">
        <v>25</v>
      </c>
      <c r="AA251" s="195">
        <v>25</v>
      </c>
      <c r="AB251" s="195">
        <v>32</v>
      </c>
      <c r="AC251" s="195">
        <v>27</v>
      </c>
      <c r="AD251" s="195">
        <v>27</v>
      </c>
      <c r="AE251" s="195">
        <v>25</v>
      </c>
      <c r="AF251" s="195">
        <v>32</v>
      </c>
      <c r="AG251" s="195">
        <v>22</v>
      </c>
      <c r="AH251" s="195">
        <v>33</v>
      </c>
      <c r="AI251" s="195">
        <v>23</v>
      </c>
      <c r="AJ251" s="195">
        <v>19</v>
      </c>
      <c r="AK251" s="195">
        <v>17</v>
      </c>
      <c r="AL251" s="195">
        <v>22</v>
      </c>
      <c r="AM251" s="195">
        <v>23</v>
      </c>
      <c r="AN251" s="195">
        <v>24</v>
      </c>
      <c r="AO251" s="195">
        <v>23</v>
      </c>
      <c r="AP251" s="195">
        <v>21</v>
      </c>
      <c r="AQ251" s="195">
        <v>17</v>
      </c>
      <c r="AR251" s="195">
        <v>24</v>
      </c>
      <c r="AS251" s="195">
        <v>17</v>
      </c>
      <c r="AT251" s="195">
        <v>19</v>
      </c>
      <c r="AU251" s="195">
        <v>17</v>
      </c>
      <c r="AV251" s="195">
        <v>28</v>
      </c>
      <c r="AW251" s="195">
        <v>25</v>
      </c>
      <c r="AX251" s="195">
        <v>24</v>
      </c>
      <c r="AY251" s="195">
        <v>30</v>
      </c>
      <c r="AZ251" s="195">
        <v>21</v>
      </c>
      <c r="BA251" s="195">
        <v>32</v>
      </c>
      <c r="BB251" s="195">
        <v>15</v>
      </c>
      <c r="BC251" s="195">
        <v>19</v>
      </c>
      <c r="BD251" s="195">
        <v>25</v>
      </c>
      <c r="BE251" s="195">
        <v>16</v>
      </c>
      <c r="BF251" s="195">
        <v>42</v>
      </c>
      <c r="BG251" s="195">
        <v>21</v>
      </c>
      <c r="BH251" s="195">
        <v>19</v>
      </c>
      <c r="BI251" s="195">
        <v>21</v>
      </c>
      <c r="BJ251" s="195">
        <v>28</v>
      </c>
      <c r="BK251" s="195">
        <v>19</v>
      </c>
      <c r="BL251" s="195">
        <v>16</v>
      </c>
      <c r="BM251" s="195">
        <v>16</v>
      </c>
      <c r="BN251" s="195">
        <v>19</v>
      </c>
      <c r="BO251" s="195">
        <v>18</v>
      </c>
      <c r="BP251" s="195">
        <v>17</v>
      </c>
      <c r="BQ251" s="195">
        <v>17</v>
      </c>
      <c r="BR251" s="195">
        <v>20</v>
      </c>
      <c r="BS251" s="195">
        <v>24</v>
      </c>
      <c r="BT251" s="195">
        <v>17</v>
      </c>
      <c r="BU251" s="195">
        <v>24</v>
      </c>
      <c r="BV251" s="195">
        <v>28</v>
      </c>
      <c r="BW251" s="195">
        <v>20</v>
      </c>
      <c r="BX251" s="195">
        <v>18</v>
      </c>
      <c r="BY251" s="195">
        <v>14</v>
      </c>
      <c r="BZ251" s="195">
        <v>12</v>
      </c>
      <c r="CA251" s="195">
        <v>18</v>
      </c>
      <c r="CB251" s="195">
        <v>19</v>
      </c>
      <c r="CC251" s="195">
        <v>15</v>
      </c>
      <c r="CD251" s="195">
        <v>24</v>
      </c>
      <c r="CE251" s="195">
        <v>16</v>
      </c>
      <c r="CF251" s="195">
        <v>7</v>
      </c>
      <c r="CG251" s="195">
        <v>15</v>
      </c>
      <c r="CH251" s="195">
        <v>19</v>
      </c>
      <c r="CI251" s="195">
        <v>17</v>
      </c>
      <c r="CJ251" s="195">
        <v>18</v>
      </c>
      <c r="CK251" s="195">
        <v>11</v>
      </c>
      <c r="CL251" s="195">
        <v>16</v>
      </c>
      <c r="CM251" s="195">
        <v>15</v>
      </c>
      <c r="CN251" s="195">
        <v>6</v>
      </c>
      <c r="CO251" s="195">
        <v>9</v>
      </c>
      <c r="CP251" s="195">
        <v>10</v>
      </c>
      <c r="CQ251" s="195">
        <v>5</v>
      </c>
      <c r="CR251" s="195">
        <v>6</v>
      </c>
      <c r="CS251" s="195">
        <v>5</v>
      </c>
      <c r="CT251" s="195">
        <v>4</v>
      </c>
      <c r="CU251" s="195">
        <v>4</v>
      </c>
      <c r="CV251" s="195">
        <v>1</v>
      </c>
      <c r="CW251" s="195">
        <v>3</v>
      </c>
      <c r="CX251" s="195">
        <v>1</v>
      </c>
      <c r="CY251" s="195">
        <v>0</v>
      </c>
      <c r="CZ251" s="195">
        <v>0</v>
      </c>
      <c r="DA251" s="195">
        <v>1</v>
      </c>
      <c r="DB251" s="195">
        <v>1</v>
      </c>
    </row>
    <row r="252" spans="1:106" ht="21" customHeight="1">
      <c r="A252" s="187" t="s">
        <v>982</v>
      </c>
      <c r="B252" s="190">
        <v>6</v>
      </c>
      <c r="C252" s="194">
        <v>11</v>
      </c>
      <c r="D252" s="194">
        <v>3</v>
      </c>
      <c r="E252" s="194">
        <v>7</v>
      </c>
      <c r="F252" s="194">
        <v>4</v>
      </c>
      <c r="G252" s="194">
        <v>5</v>
      </c>
      <c r="H252" s="194">
        <v>15</v>
      </c>
      <c r="I252" s="194">
        <v>4</v>
      </c>
      <c r="J252" s="194">
        <v>4</v>
      </c>
      <c r="K252" s="194">
        <v>10</v>
      </c>
      <c r="L252" s="194">
        <v>6</v>
      </c>
      <c r="M252" s="194">
        <v>4</v>
      </c>
      <c r="N252" s="194">
        <v>4</v>
      </c>
      <c r="O252" s="194">
        <v>3</v>
      </c>
      <c r="P252" s="194">
        <v>9</v>
      </c>
      <c r="Q252" s="194">
        <v>4</v>
      </c>
      <c r="R252" s="194">
        <v>8</v>
      </c>
      <c r="S252" s="194">
        <v>4</v>
      </c>
      <c r="T252" s="194">
        <v>10</v>
      </c>
      <c r="U252" s="194">
        <v>15</v>
      </c>
      <c r="V252" s="194">
        <v>18</v>
      </c>
      <c r="W252" s="194">
        <v>33</v>
      </c>
      <c r="X252" s="194">
        <v>27</v>
      </c>
      <c r="Y252" s="194">
        <v>20</v>
      </c>
      <c r="Z252" s="194">
        <v>35</v>
      </c>
      <c r="AA252" s="194">
        <v>32</v>
      </c>
      <c r="AB252" s="194">
        <v>39</v>
      </c>
      <c r="AC252" s="194">
        <v>45</v>
      </c>
      <c r="AD252" s="194">
        <v>31</v>
      </c>
      <c r="AE252" s="194">
        <v>27</v>
      </c>
      <c r="AF252" s="194">
        <v>28</v>
      </c>
      <c r="AG252" s="194">
        <v>27</v>
      </c>
      <c r="AH252" s="194">
        <v>34</v>
      </c>
      <c r="AI252" s="194">
        <v>26</v>
      </c>
      <c r="AJ252" s="194">
        <v>29</v>
      </c>
      <c r="AK252" s="194">
        <v>20</v>
      </c>
      <c r="AL252" s="194">
        <v>20</v>
      </c>
      <c r="AM252" s="194">
        <v>16</v>
      </c>
      <c r="AN252" s="194">
        <v>17</v>
      </c>
      <c r="AO252" s="194">
        <v>12</v>
      </c>
      <c r="AP252" s="194">
        <v>13</v>
      </c>
      <c r="AQ252" s="194">
        <v>12</v>
      </c>
      <c r="AR252" s="194">
        <v>19</v>
      </c>
      <c r="AS252" s="194">
        <v>17</v>
      </c>
      <c r="AT252" s="194">
        <v>17</v>
      </c>
      <c r="AU252" s="194">
        <v>26</v>
      </c>
      <c r="AV252" s="194">
        <v>13</v>
      </c>
      <c r="AW252" s="194">
        <v>17</v>
      </c>
      <c r="AX252" s="194">
        <v>14</v>
      </c>
      <c r="AY252" s="194">
        <v>20</v>
      </c>
      <c r="AZ252" s="194">
        <v>24</v>
      </c>
      <c r="BA252" s="194">
        <v>18</v>
      </c>
      <c r="BB252" s="194">
        <v>18</v>
      </c>
      <c r="BC252" s="194">
        <v>18</v>
      </c>
      <c r="BD252" s="194">
        <v>12</v>
      </c>
      <c r="BE252" s="194">
        <v>12</v>
      </c>
      <c r="BF252" s="194">
        <v>20</v>
      </c>
      <c r="BG252" s="194">
        <v>20</v>
      </c>
      <c r="BH252" s="194">
        <v>19</v>
      </c>
      <c r="BI252" s="194">
        <v>7</v>
      </c>
      <c r="BJ252" s="194">
        <v>10</v>
      </c>
      <c r="BK252" s="194">
        <v>10</v>
      </c>
      <c r="BL252" s="194">
        <v>5</v>
      </c>
      <c r="BM252" s="194">
        <v>12</v>
      </c>
      <c r="BN252" s="194">
        <v>10</v>
      </c>
      <c r="BO252" s="194">
        <v>12</v>
      </c>
      <c r="BP252" s="194">
        <v>12</v>
      </c>
      <c r="BQ252" s="194">
        <v>13</v>
      </c>
      <c r="BR252" s="194">
        <v>7</v>
      </c>
      <c r="BS252" s="194">
        <v>10</v>
      </c>
      <c r="BT252" s="194">
        <v>11</v>
      </c>
      <c r="BU252" s="194">
        <v>11</v>
      </c>
      <c r="BV252" s="194">
        <v>18</v>
      </c>
      <c r="BW252" s="194">
        <v>20</v>
      </c>
      <c r="BX252" s="194">
        <v>10</v>
      </c>
      <c r="BY252" s="194">
        <v>9</v>
      </c>
      <c r="BZ252" s="194">
        <v>11</v>
      </c>
      <c r="CA252" s="194">
        <v>13</v>
      </c>
      <c r="CB252" s="194">
        <v>14</v>
      </c>
      <c r="CC252" s="194">
        <v>12</v>
      </c>
      <c r="CD252" s="194">
        <v>9</v>
      </c>
      <c r="CE252" s="194">
        <v>10</v>
      </c>
      <c r="CF252" s="194">
        <v>13</v>
      </c>
      <c r="CG252" s="194">
        <v>9</v>
      </c>
      <c r="CH252" s="194">
        <v>9</v>
      </c>
      <c r="CI252" s="194">
        <v>8</v>
      </c>
      <c r="CJ252" s="194">
        <v>10</v>
      </c>
      <c r="CK252" s="194">
        <v>13</v>
      </c>
      <c r="CL252" s="194">
        <v>8</v>
      </c>
      <c r="CM252" s="194">
        <v>1</v>
      </c>
      <c r="CN252" s="194">
        <v>7</v>
      </c>
      <c r="CO252" s="194">
        <v>4</v>
      </c>
      <c r="CP252" s="194">
        <v>5</v>
      </c>
      <c r="CQ252" s="194">
        <v>4</v>
      </c>
      <c r="CR252" s="194">
        <v>2</v>
      </c>
      <c r="CS252" s="194">
        <v>3</v>
      </c>
      <c r="CT252" s="194">
        <v>3</v>
      </c>
      <c r="CU252" s="194">
        <v>2</v>
      </c>
      <c r="CV252" s="194">
        <v>1</v>
      </c>
      <c r="CW252" s="194">
        <v>0</v>
      </c>
      <c r="CX252" s="194">
        <v>1</v>
      </c>
      <c r="CY252" s="194">
        <v>0</v>
      </c>
      <c r="CZ252" s="194">
        <v>0</v>
      </c>
      <c r="DA252" s="194">
        <v>0</v>
      </c>
      <c r="DB252" s="194">
        <v>0</v>
      </c>
    </row>
    <row r="253" spans="1:106" ht="21" customHeight="1">
      <c r="A253" s="187" t="s">
        <v>980</v>
      </c>
      <c r="B253" s="190">
        <v>5</v>
      </c>
      <c r="C253" s="194">
        <v>3</v>
      </c>
      <c r="D253" s="194">
        <v>1</v>
      </c>
      <c r="E253" s="194">
        <v>8</v>
      </c>
      <c r="F253" s="194">
        <v>3</v>
      </c>
      <c r="G253" s="194">
        <v>7</v>
      </c>
      <c r="H253" s="194">
        <v>0</v>
      </c>
      <c r="I253" s="194">
        <v>4</v>
      </c>
      <c r="J253" s="194">
        <v>5</v>
      </c>
      <c r="K253" s="194">
        <v>4</v>
      </c>
      <c r="L253" s="194">
        <v>3</v>
      </c>
      <c r="M253" s="194">
        <v>3</v>
      </c>
      <c r="N253" s="194">
        <v>3</v>
      </c>
      <c r="O253" s="194">
        <v>4</v>
      </c>
      <c r="P253" s="194">
        <v>2</v>
      </c>
      <c r="Q253" s="194">
        <v>5</v>
      </c>
      <c r="R253" s="194">
        <v>4</v>
      </c>
      <c r="S253" s="194">
        <v>4</v>
      </c>
      <c r="T253" s="194">
        <v>1</v>
      </c>
      <c r="U253" s="194">
        <v>6</v>
      </c>
      <c r="V253" s="194">
        <v>10</v>
      </c>
      <c r="W253" s="194">
        <v>7</v>
      </c>
      <c r="X253" s="194">
        <v>9</v>
      </c>
      <c r="Y253" s="194">
        <v>10</v>
      </c>
      <c r="Z253" s="194">
        <v>20</v>
      </c>
      <c r="AA253" s="194">
        <v>15</v>
      </c>
      <c r="AB253" s="194">
        <v>12</v>
      </c>
      <c r="AC253" s="194">
        <v>15</v>
      </c>
      <c r="AD253" s="194">
        <v>13</v>
      </c>
      <c r="AE253" s="194">
        <v>14</v>
      </c>
      <c r="AF253" s="194">
        <v>15</v>
      </c>
      <c r="AG253" s="194">
        <v>20</v>
      </c>
      <c r="AH253" s="194">
        <v>21</v>
      </c>
      <c r="AI253" s="194">
        <v>25</v>
      </c>
      <c r="AJ253" s="194">
        <v>16</v>
      </c>
      <c r="AK253" s="194">
        <v>10</v>
      </c>
      <c r="AL253" s="194">
        <v>15</v>
      </c>
      <c r="AM253" s="194">
        <v>12</v>
      </c>
      <c r="AN253" s="194">
        <v>8</v>
      </c>
      <c r="AO253" s="194">
        <v>8</v>
      </c>
      <c r="AP253" s="194">
        <v>18</v>
      </c>
      <c r="AQ253" s="194">
        <v>8</v>
      </c>
      <c r="AR253" s="194">
        <v>14</v>
      </c>
      <c r="AS253" s="194">
        <v>5</v>
      </c>
      <c r="AT253" s="194">
        <v>11</v>
      </c>
      <c r="AU253" s="194">
        <v>8</v>
      </c>
      <c r="AV253" s="194">
        <v>9</v>
      </c>
      <c r="AW253" s="194">
        <v>10</v>
      </c>
      <c r="AX253" s="194">
        <v>15</v>
      </c>
      <c r="AY253" s="194">
        <v>11</v>
      </c>
      <c r="AZ253" s="194">
        <v>10</v>
      </c>
      <c r="BA253" s="194">
        <v>11</v>
      </c>
      <c r="BB253" s="194">
        <v>9</v>
      </c>
      <c r="BC253" s="194">
        <v>5</v>
      </c>
      <c r="BD253" s="194">
        <v>6</v>
      </c>
      <c r="BE253" s="194">
        <v>10</v>
      </c>
      <c r="BF253" s="194">
        <v>5</v>
      </c>
      <c r="BG253" s="194">
        <v>10</v>
      </c>
      <c r="BH253" s="194">
        <v>8</v>
      </c>
      <c r="BI253" s="194">
        <v>11</v>
      </c>
      <c r="BJ253" s="194">
        <v>3</v>
      </c>
      <c r="BK253" s="194">
        <v>11</v>
      </c>
      <c r="BL253" s="194">
        <v>11</v>
      </c>
      <c r="BM253" s="194">
        <v>7</v>
      </c>
      <c r="BN253" s="194">
        <v>7</v>
      </c>
      <c r="BO253" s="194">
        <v>7</v>
      </c>
      <c r="BP253" s="194">
        <v>2</v>
      </c>
      <c r="BQ253" s="194">
        <v>4</v>
      </c>
      <c r="BR253" s="194">
        <v>10</v>
      </c>
      <c r="BS253" s="194">
        <v>9</v>
      </c>
      <c r="BT253" s="194">
        <v>4</v>
      </c>
      <c r="BU253" s="194">
        <v>5</v>
      </c>
      <c r="BV253" s="194">
        <v>12</v>
      </c>
      <c r="BW253" s="194">
        <v>8</v>
      </c>
      <c r="BX253" s="194">
        <v>3</v>
      </c>
      <c r="BY253" s="194">
        <v>5</v>
      </c>
      <c r="BZ253" s="194">
        <v>7</v>
      </c>
      <c r="CA253" s="194">
        <v>7</v>
      </c>
      <c r="CB253" s="194">
        <v>5</v>
      </c>
      <c r="CC253" s="194">
        <v>5</v>
      </c>
      <c r="CD253" s="194">
        <v>8</v>
      </c>
      <c r="CE253" s="194">
        <v>0</v>
      </c>
      <c r="CF253" s="194">
        <v>4</v>
      </c>
      <c r="CG253" s="194">
        <v>5</v>
      </c>
      <c r="CH253" s="194">
        <v>3</v>
      </c>
      <c r="CI253" s="194">
        <v>4</v>
      </c>
      <c r="CJ253" s="194">
        <v>3</v>
      </c>
      <c r="CK253" s="194">
        <v>9</v>
      </c>
      <c r="CL253" s="194">
        <v>3</v>
      </c>
      <c r="CM253" s="194">
        <v>3</v>
      </c>
      <c r="CN253" s="194">
        <v>6</v>
      </c>
      <c r="CO253" s="194">
        <v>6</v>
      </c>
      <c r="CP253" s="194">
        <v>3</v>
      </c>
      <c r="CQ253" s="194">
        <v>3</v>
      </c>
      <c r="CR253" s="194">
        <v>1</v>
      </c>
      <c r="CS253" s="194">
        <v>2</v>
      </c>
      <c r="CT253" s="194">
        <v>0</v>
      </c>
      <c r="CU253" s="194">
        <v>0</v>
      </c>
      <c r="CV253" s="194">
        <v>0</v>
      </c>
      <c r="CW253" s="194">
        <v>1</v>
      </c>
      <c r="CX253" s="194">
        <v>0</v>
      </c>
      <c r="CY253" s="194">
        <v>0</v>
      </c>
      <c r="CZ253" s="194">
        <v>0</v>
      </c>
      <c r="DA253" s="194">
        <v>0</v>
      </c>
      <c r="DB253" s="194">
        <v>0</v>
      </c>
    </row>
    <row r="254" spans="1:106" ht="21" customHeight="1">
      <c r="A254" s="187" t="s">
        <v>414</v>
      </c>
      <c r="B254" s="190">
        <v>10</v>
      </c>
      <c r="C254" s="194">
        <v>7</v>
      </c>
      <c r="D254" s="194">
        <v>8</v>
      </c>
      <c r="E254" s="194">
        <v>14</v>
      </c>
      <c r="F254" s="194">
        <v>8</v>
      </c>
      <c r="G254" s="194">
        <v>10</v>
      </c>
      <c r="H254" s="194">
        <v>9</v>
      </c>
      <c r="I254" s="194">
        <v>10</v>
      </c>
      <c r="J254" s="194">
        <v>4</v>
      </c>
      <c r="K254" s="194">
        <v>7</v>
      </c>
      <c r="L254" s="194">
        <v>12</v>
      </c>
      <c r="M254" s="194">
        <v>7</v>
      </c>
      <c r="N254" s="194">
        <v>10</v>
      </c>
      <c r="O254" s="194">
        <v>14</v>
      </c>
      <c r="P254" s="194">
        <v>7</v>
      </c>
      <c r="Q254" s="194">
        <v>8</v>
      </c>
      <c r="R254" s="194">
        <v>15</v>
      </c>
      <c r="S254" s="194">
        <v>15</v>
      </c>
      <c r="T254" s="194">
        <v>10</v>
      </c>
      <c r="U254" s="194">
        <v>14</v>
      </c>
      <c r="V254" s="194">
        <v>17</v>
      </c>
      <c r="W254" s="194">
        <v>25</v>
      </c>
      <c r="X254" s="194">
        <v>41</v>
      </c>
      <c r="Y254" s="194">
        <v>52</v>
      </c>
      <c r="Z254" s="194">
        <v>39</v>
      </c>
      <c r="AA254" s="194">
        <v>51</v>
      </c>
      <c r="AB254" s="194">
        <v>48</v>
      </c>
      <c r="AC254" s="194">
        <v>41</v>
      </c>
      <c r="AD254" s="194">
        <v>39</v>
      </c>
      <c r="AE254" s="194">
        <v>47</v>
      </c>
      <c r="AF254" s="194">
        <v>35</v>
      </c>
      <c r="AG254" s="194">
        <v>26</v>
      </c>
      <c r="AH254" s="194">
        <v>36</v>
      </c>
      <c r="AI254" s="194">
        <v>27</v>
      </c>
      <c r="AJ254" s="194">
        <v>24</v>
      </c>
      <c r="AK254" s="194">
        <v>32</v>
      </c>
      <c r="AL254" s="194">
        <v>34</v>
      </c>
      <c r="AM254" s="194">
        <v>28</v>
      </c>
      <c r="AN254" s="194">
        <v>30</v>
      </c>
      <c r="AO254" s="194">
        <v>31</v>
      </c>
      <c r="AP254" s="194">
        <v>29</v>
      </c>
      <c r="AQ254" s="194">
        <v>25</v>
      </c>
      <c r="AR254" s="194">
        <v>27</v>
      </c>
      <c r="AS254" s="194">
        <v>27</v>
      </c>
      <c r="AT254" s="194">
        <v>31</v>
      </c>
      <c r="AU254" s="194">
        <v>21</v>
      </c>
      <c r="AV254" s="194">
        <v>29</v>
      </c>
      <c r="AW254" s="194">
        <v>30</v>
      </c>
      <c r="AX254" s="194">
        <v>30</v>
      </c>
      <c r="AY254" s="194">
        <v>23</v>
      </c>
      <c r="AZ254" s="194">
        <v>37</v>
      </c>
      <c r="BA254" s="194">
        <v>25</v>
      </c>
      <c r="BB254" s="194">
        <v>26</v>
      </c>
      <c r="BC254" s="194">
        <v>33</v>
      </c>
      <c r="BD254" s="194">
        <v>32</v>
      </c>
      <c r="BE254" s="194">
        <v>18</v>
      </c>
      <c r="BF254" s="194">
        <v>26</v>
      </c>
      <c r="BG254" s="194">
        <v>19</v>
      </c>
      <c r="BH254" s="194">
        <v>20</v>
      </c>
      <c r="BI254" s="194">
        <v>25</v>
      </c>
      <c r="BJ254" s="194">
        <v>22</v>
      </c>
      <c r="BK254" s="194">
        <v>16</v>
      </c>
      <c r="BL254" s="194">
        <v>23</v>
      </c>
      <c r="BM254" s="194">
        <v>13</v>
      </c>
      <c r="BN254" s="194">
        <v>12</v>
      </c>
      <c r="BO254" s="194">
        <v>12</v>
      </c>
      <c r="BP254" s="194">
        <v>10</v>
      </c>
      <c r="BQ254" s="194">
        <v>12</v>
      </c>
      <c r="BR254" s="194">
        <v>15</v>
      </c>
      <c r="BS254" s="194">
        <v>13</v>
      </c>
      <c r="BT254" s="194">
        <v>20</v>
      </c>
      <c r="BU254" s="194">
        <v>17</v>
      </c>
      <c r="BV254" s="194">
        <v>25</v>
      </c>
      <c r="BW254" s="194">
        <v>19</v>
      </c>
      <c r="BX254" s="194">
        <v>21</v>
      </c>
      <c r="BY254" s="194">
        <v>18</v>
      </c>
      <c r="BZ254" s="194">
        <v>15</v>
      </c>
      <c r="CA254" s="194">
        <v>26</v>
      </c>
      <c r="CB254" s="194">
        <v>11</v>
      </c>
      <c r="CC254" s="194">
        <v>20</v>
      </c>
      <c r="CD254" s="194">
        <v>21</v>
      </c>
      <c r="CE254" s="194">
        <v>15</v>
      </c>
      <c r="CF254" s="194">
        <v>7</v>
      </c>
      <c r="CG254" s="194">
        <v>10</v>
      </c>
      <c r="CH254" s="194">
        <v>14</v>
      </c>
      <c r="CI254" s="194">
        <v>12</v>
      </c>
      <c r="CJ254" s="194">
        <v>13</v>
      </c>
      <c r="CK254" s="194">
        <v>14</v>
      </c>
      <c r="CL254" s="194">
        <v>10</v>
      </c>
      <c r="CM254" s="194">
        <v>11</v>
      </c>
      <c r="CN254" s="194">
        <v>6</v>
      </c>
      <c r="CO254" s="194">
        <v>5</v>
      </c>
      <c r="CP254" s="194">
        <v>3</v>
      </c>
      <c r="CQ254" s="194">
        <v>3</v>
      </c>
      <c r="CR254" s="194">
        <v>6</v>
      </c>
      <c r="CS254" s="194">
        <v>6</v>
      </c>
      <c r="CT254" s="194">
        <v>1</v>
      </c>
      <c r="CU254" s="194">
        <v>1</v>
      </c>
      <c r="CV254" s="194">
        <v>2</v>
      </c>
      <c r="CW254" s="194">
        <v>0</v>
      </c>
      <c r="CX254" s="194">
        <v>1</v>
      </c>
      <c r="CY254" s="194">
        <v>0</v>
      </c>
      <c r="CZ254" s="194">
        <v>0</v>
      </c>
      <c r="DA254" s="194">
        <v>0</v>
      </c>
      <c r="DB254" s="194">
        <v>0</v>
      </c>
    </row>
    <row r="255" spans="1:106" ht="21" customHeight="1">
      <c r="A255" s="187" t="s">
        <v>977</v>
      </c>
      <c r="B255" s="190">
        <v>10</v>
      </c>
      <c r="C255" s="194">
        <v>9</v>
      </c>
      <c r="D255" s="194">
        <v>8</v>
      </c>
      <c r="E255" s="194">
        <v>11</v>
      </c>
      <c r="F255" s="194">
        <v>9</v>
      </c>
      <c r="G255" s="194">
        <v>8</v>
      </c>
      <c r="H255" s="194">
        <v>10</v>
      </c>
      <c r="I255" s="194">
        <v>10</v>
      </c>
      <c r="J255" s="194">
        <v>7</v>
      </c>
      <c r="K255" s="194">
        <v>6</v>
      </c>
      <c r="L255" s="194">
        <v>9</v>
      </c>
      <c r="M255" s="194">
        <v>4</v>
      </c>
      <c r="N255" s="194">
        <v>14</v>
      </c>
      <c r="O255" s="194">
        <v>7</v>
      </c>
      <c r="P255" s="194">
        <v>12</v>
      </c>
      <c r="Q255" s="194">
        <v>10</v>
      </c>
      <c r="R255" s="194">
        <v>5</v>
      </c>
      <c r="S255" s="194">
        <v>14</v>
      </c>
      <c r="T255" s="194">
        <v>8</v>
      </c>
      <c r="U255" s="194">
        <v>22</v>
      </c>
      <c r="V255" s="194">
        <v>15</v>
      </c>
      <c r="W255" s="194">
        <v>28</v>
      </c>
      <c r="X255" s="194">
        <v>29</v>
      </c>
      <c r="Y255" s="194">
        <v>28</v>
      </c>
      <c r="Z255" s="194">
        <v>39</v>
      </c>
      <c r="AA255" s="194">
        <v>40</v>
      </c>
      <c r="AB255" s="194">
        <v>39</v>
      </c>
      <c r="AC255" s="194">
        <v>34</v>
      </c>
      <c r="AD255" s="194">
        <v>29</v>
      </c>
      <c r="AE255" s="194">
        <v>35</v>
      </c>
      <c r="AF255" s="194">
        <v>22</v>
      </c>
      <c r="AG255" s="194">
        <v>19</v>
      </c>
      <c r="AH255" s="194">
        <v>30</v>
      </c>
      <c r="AI255" s="194">
        <v>25</v>
      </c>
      <c r="AJ255" s="194">
        <v>25</v>
      </c>
      <c r="AK255" s="194">
        <v>29</v>
      </c>
      <c r="AL255" s="194">
        <v>18</v>
      </c>
      <c r="AM255" s="194">
        <v>26</v>
      </c>
      <c r="AN255" s="194">
        <v>23</v>
      </c>
      <c r="AO255" s="194">
        <v>17</v>
      </c>
      <c r="AP255" s="194">
        <v>14</v>
      </c>
      <c r="AQ255" s="194">
        <v>32</v>
      </c>
      <c r="AR255" s="194">
        <v>14</v>
      </c>
      <c r="AS255" s="194">
        <v>20</v>
      </c>
      <c r="AT255" s="194">
        <v>24</v>
      </c>
      <c r="AU255" s="194">
        <v>24</v>
      </c>
      <c r="AV255" s="194">
        <v>21</v>
      </c>
      <c r="AW255" s="194">
        <v>27</v>
      </c>
      <c r="AX255" s="194">
        <v>28</v>
      </c>
      <c r="AY255" s="194">
        <v>20</v>
      </c>
      <c r="AZ255" s="194">
        <v>28</v>
      </c>
      <c r="BA255" s="194">
        <v>17</v>
      </c>
      <c r="BB255" s="194">
        <v>25</v>
      </c>
      <c r="BC255" s="194">
        <v>22</v>
      </c>
      <c r="BD255" s="194">
        <v>28</v>
      </c>
      <c r="BE255" s="194">
        <v>13</v>
      </c>
      <c r="BF255" s="194">
        <v>19</v>
      </c>
      <c r="BG255" s="194">
        <v>17</v>
      </c>
      <c r="BH255" s="194">
        <v>16</v>
      </c>
      <c r="BI255" s="194">
        <v>12</v>
      </c>
      <c r="BJ255" s="194">
        <v>22</v>
      </c>
      <c r="BK255" s="194">
        <v>22</v>
      </c>
      <c r="BL255" s="194">
        <v>14</v>
      </c>
      <c r="BM255" s="194">
        <v>13</v>
      </c>
      <c r="BN255" s="194">
        <v>13</v>
      </c>
      <c r="BO255" s="194">
        <v>13</v>
      </c>
      <c r="BP255" s="194">
        <v>14</v>
      </c>
      <c r="BQ255" s="194">
        <v>14</v>
      </c>
      <c r="BR255" s="194">
        <v>11</v>
      </c>
      <c r="BS255" s="194">
        <v>13</v>
      </c>
      <c r="BT255" s="194">
        <v>22</v>
      </c>
      <c r="BU255" s="194">
        <v>24</v>
      </c>
      <c r="BV255" s="194">
        <v>24</v>
      </c>
      <c r="BW255" s="194">
        <v>17</v>
      </c>
      <c r="BX255" s="194">
        <v>21</v>
      </c>
      <c r="BY255" s="194">
        <v>6</v>
      </c>
      <c r="BZ255" s="194">
        <v>16</v>
      </c>
      <c r="CA255" s="194">
        <v>17</v>
      </c>
      <c r="CB255" s="194">
        <v>16</v>
      </c>
      <c r="CC255" s="194">
        <v>17</v>
      </c>
      <c r="CD255" s="194">
        <v>17</v>
      </c>
      <c r="CE255" s="194">
        <v>18</v>
      </c>
      <c r="CF255" s="194">
        <v>13</v>
      </c>
      <c r="CG255" s="194">
        <v>10</v>
      </c>
      <c r="CH255" s="194">
        <v>15</v>
      </c>
      <c r="CI255" s="194">
        <v>14</v>
      </c>
      <c r="CJ255" s="194">
        <v>11</v>
      </c>
      <c r="CK255" s="194">
        <v>8</v>
      </c>
      <c r="CL255" s="194">
        <v>8</v>
      </c>
      <c r="CM255" s="194">
        <v>9</v>
      </c>
      <c r="CN255" s="194">
        <v>12</v>
      </c>
      <c r="CO255" s="194">
        <v>8</v>
      </c>
      <c r="CP255" s="194">
        <v>5</v>
      </c>
      <c r="CQ255" s="194">
        <v>10</v>
      </c>
      <c r="CR255" s="194">
        <v>3</v>
      </c>
      <c r="CS255" s="194">
        <v>5</v>
      </c>
      <c r="CT255" s="194">
        <v>2</v>
      </c>
      <c r="CU255" s="194">
        <v>3</v>
      </c>
      <c r="CV255" s="194">
        <v>1</v>
      </c>
      <c r="CW255" s="194">
        <v>1</v>
      </c>
      <c r="CX255" s="194">
        <v>2</v>
      </c>
      <c r="CY255" s="194">
        <v>1</v>
      </c>
      <c r="CZ255" s="194">
        <v>0</v>
      </c>
      <c r="DA255" s="194">
        <v>0</v>
      </c>
      <c r="DB255" s="194">
        <v>1</v>
      </c>
    </row>
    <row r="256" spans="1:106" ht="21" customHeight="1">
      <c r="A256" s="187" t="s">
        <v>973</v>
      </c>
      <c r="B256" s="190">
        <v>4</v>
      </c>
      <c r="C256" s="194">
        <v>10</v>
      </c>
      <c r="D256" s="194">
        <v>7</v>
      </c>
      <c r="E256" s="194">
        <v>10</v>
      </c>
      <c r="F256" s="194">
        <v>7</v>
      </c>
      <c r="G256" s="194">
        <v>10</v>
      </c>
      <c r="H256" s="194">
        <v>10</v>
      </c>
      <c r="I256" s="194">
        <v>9</v>
      </c>
      <c r="J256" s="194">
        <v>12</v>
      </c>
      <c r="K256" s="194">
        <v>8</v>
      </c>
      <c r="L256" s="194">
        <v>9</v>
      </c>
      <c r="M256" s="194">
        <v>9</v>
      </c>
      <c r="N256" s="194">
        <v>13</v>
      </c>
      <c r="O256" s="194">
        <v>10</v>
      </c>
      <c r="P256" s="194">
        <v>21</v>
      </c>
      <c r="Q256" s="194">
        <v>6</v>
      </c>
      <c r="R256" s="194">
        <v>6</v>
      </c>
      <c r="S256" s="194">
        <v>8</v>
      </c>
      <c r="T256" s="194">
        <v>8</v>
      </c>
      <c r="U256" s="194">
        <v>7</v>
      </c>
      <c r="V256" s="194">
        <v>7</v>
      </c>
      <c r="W256" s="194">
        <v>20</v>
      </c>
      <c r="X256" s="194">
        <v>10</v>
      </c>
      <c r="Y256" s="194">
        <v>20</v>
      </c>
      <c r="Z256" s="194">
        <v>16</v>
      </c>
      <c r="AA256" s="194">
        <v>18</v>
      </c>
      <c r="AB256" s="194">
        <v>14</v>
      </c>
      <c r="AC256" s="194">
        <v>31</v>
      </c>
      <c r="AD256" s="194">
        <v>14</v>
      </c>
      <c r="AE256" s="194">
        <v>21</v>
      </c>
      <c r="AF256" s="194">
        <v>13</v>
      </c>
      <c r="AG256" s="194">
        <v>13</v>
      </c>
      <c r="AH256" s="194">
        <v>21</v>
      </c>
      <c r="AI256" s="194">
        <v>13</v>
      </c>
      <c r="AJ256" s="194">
        <v>16</v>
      </c>
      <c r="AK256" s="194">
        <v>15</v>
      </c>
      <c r="AL256" s="194">
        <v>14</v>
      </c>
      <c r="AM256" s="194">
        <v>21</v>
      </c>
      <c r="AN256" s="194">
        <v>13</v>
      </c>
      <c r="AO256" s="194">
        <v>12</v>
      </c>
      <c r="AP256" s="194">
        <v>11</v>
      </c>
      <c r="AQ256" s="194">
        <v>13</v>
      </c>
      <c r="AR256" s="194">
        <v>18</v>
      </c>
      <c r="AS256" s="194">
        <v>17</v>
      </c>
      <c r="AT256" s="194">
        <v>19</v>
      </c>
      <c r="AU256" s="194">
        <v>19</v>
      </c>
      <c r="AV256" s="194">
        <v>18</v>
      </c>
      <c r="AW256" s="194">
        <v>21</v>
      </c>
      <c r="AX256" s="194">
        <v>26</v>
      </c>
      <c r="AY256" s="194">
        <v>19</v>
      </c>
      <c r="AZ256" s="194">
        <v>24</v>
      </c>
      <c r="BA256" s="194">
        <v>18</v>
      </c>
      <c r="BB256" s="194">
        <v>17</v>
      </c>
      <c r="BC256" s="194">
        <v>23</v>
      </c>
      <c r="BD256" s="194">
        <v>24</v>
      </c>
      <c r="BE256" s="194">
        <v>14</v>
      </c>
      <c r="BF256" s="194">
        <v>25</v>
      </c>
      <c r="BG256" s="194">
        <v>16</v>
      </c>
      <c r="BH256" s="194">
        <v>12</v>
      </c>
      <c r="BI256" s="194">
        <v>14</v>
      </c>
      <c r="BJ256" s="194">
        <v>12</v>
      </c>
      <c r="BK256" s="194">
        <v>19</v>
      </c>
      <c r="BL256" s="194">
        <v>14</v>
      </c>
      <c r="BM256" s="194">
        <v>15</v>
      </c>
      <c r="BN256" s="194">
        <v>9</v>
      </c>
      <c r="BO256" s="194">
        <v>5</v>
      </c>
      <c r="BP256" s="194">
        <v>8</v>
      </c>
      <c r="BQ256" s="194">
        <v>11</v>
      </c>
      <c r="BR256" s="194">
        <v>11</v>
      </c>
      <c r="BS256" s="194">
        <v>12</v>
      </c>
      <c r="BT256" s="194">
        <v>13</v>
      </c>
      <c r="BU256" s="194">
        <v>11</v>
      </c>
      <c r="BV256" s="194">
        <v>13</v>
      </c>
      <c r="BW256" s="194">
        <v>15</v>
      </c>
      <c r="BX256" s="194">
        <v>16</v>
      </c>
      <c r="BY256" s="194">
        <v>11</v>
      </c>
      <c r="BZ256" s="194">
        <v>6</v>
      </c>
      <c r="CA256" s="194">
        <v>12</v>
      </c>
      <c r="CB256" s="194">
        <v>9</v>
      </c>
      <c r="CC256" s="194">
        <v>11</v>
      </c>
      <c r="CD256" s="194">
        <v>14</v>
      </c>
      <c r="CE256" s="194">
        <v>12</v>
      </c>
      <c r="CF256" s="194">
        <v>8</v>
      </c>
      <c r="CG256" s="194">
        <v>15</v>
      </c>
      <c r="CH256" s="194">
        <v>5</v>
      </c>
      <c r="CI256" s="194">
        <v>4</v>
      </c>
      <c r="CJ256" s="194">
        <v>12</v>
      </c>
      <c r="CK256" s="194">
        <v>5</v>
      </c>
      <c r="CL256" s="194">
        <v>11</v>
      </c>
      <c r="CM256" s="194">
        <v>6</v>
      </c>
      <c r="CN256" s="194">
        <v>3</v>
      </c>
      <c r="CO256" s="194">
        <v>7</v>
      </c>
      <c r="CP256" s="194">
        <v>5</v>
      </c>
      <c r="CQ256" s="194">
        <v>5</v>
      </c>
      <c r="CR256" s="194">
        <v>2</v>
      </c>
      <c r="CS256" s="194">
        <v>2</v>
      </c>
      <c r="CT256" s="194">
        <v>0</v>
      </c>
      <c r="CU256" s="194">
        <v>2</v>
      </c>
      <c r="CV256" s="194">
        <v>0</v>
      </c>
      <c r="CW256" s="194">
        <v>1</v>
      </c>
      <c r="CX256" s="194">
        <v>0</v>
      </c>
      <c r="CY256" s="194">
        <v>0</v>
      </c>
      <c r="CZ256" s="194">
        <v>0</v>
      </c>
      <c r="DA256" s="194">
        <v>0</v>
      </c>
      <c r="DB256" s="194">
        <v>0</v>
      </c>
    </row>
    <row r="257" spans="1:106" ht="21" customHeight="1">
      <c r="A257" s="184" t="s">
        <v>959</v>
      </c>
      <c r="B257" s="191">
        <v>9</v>
      </c>
      <c r="C257" s="195">
        <v>16</v>
      </c>
      <c r="D257" s="195">
        <v>10</v>
      </c>
      <c r="E257" s="195">
        <v>15</v>
      </c>
      <c r="F257" s="195">
        <v>7</v>
      </c>
      <c r="G257" s="195">
        <v>9</v>
      </c>
      <c r="H257" s="195">
        <v>12</v>
      </c>
      <c r="I257" s="195">
        <v>15</v>
      </c>
      <c r="J257" s="195">
        <v>13</v>
      </c>
      <c r="K257" s="195">
        <v>13</v>
      </c>
      <c r="L257" s="195">
        <v>11</v>
      </c>
      <c r="M257" s="195">
        <v>9</v>
      </c>
      <c r="N257" s="195">
        <v>12</v>
      </c>
      <c r="O257" s="195">
        <v>13</v>
      </c>
      <c r="P257" s="195">
        <v>17</v>
      </c>
      <c r="Q257" s="195">
        <v>10</v>
      </c>
      <c r="R257" s="195">
        <v>11</v>
      </c>
      <c r="S257" s="195">
        <v>12</v>
      </c>
      <c r="T257" s="195">
        <v>7</v>
      </c>
      <c r="U257" s="195">
        <v>10</v>
      </c>
      <c r="V257" s="195">
        <v>14</v>
      </c>
      <c r="W257" s="195">
        <v>14</v>
      </c>
      <c r="X257" s="195">
        <v>17</v>
      </c>
      <c r="Y257" s="195">
        <v>17</v>
      </c>
      <c r="Z257" s="195">
        <v>28</v>
      </c>
      <c r="AA257" s="195">
        <v>17</v>
      </c>
      <c r="AB257" s="195">
        <v>28</v>
      </c>
      <c r="AC257" s="195">
        <v>24</v>
      </c>
      <c r="AD257" s="195">
        <v>35</v>
      </c>
      <c r="AE257" s="195">
        <v>23</v>
      </c>
      <c r="AF257" s="195">
        <v>17</v>
      </c>
      <c r="AG257" s="195">
        <v>22</v>
      </c>
      <c r="AH257" s="195">
        <v>27</v>
      </c>
      <c r="AI257" s="195">
        <v>23</v>
      </c>
      <c r="AJ257" s="195">
        <v>28</v>
      </c>
      <c r="AK257" s="195">
        <v>27</v>
      </c>
      <c r="AL257" s="195">
        <v>21</v>
      </c>
      <c r="AM257" s="195">
        <v>26</v>
      </c>
      <c r="AN257" s="195">
        <v>30</v>
      </c>
      <c r="AO257" s="195">
        <v>31</v>
      </c>
      <c r="AP257" s="195">
        <v>22</v>
      </c>
      <c r="AQ257" s="195">
        <v>21</v>
      </c>
      <c r="AR257" s="195">
        <v>18</v>
      </c>
      <c r="AS257" s="195">
        <v>40</v>
      </c>
      <c r="AT257" s="195">
        <v>23</v>
      </c>
      <c r="AU257" s="195">
        <v>27</v>
      </c>
      <c r="AV257" s="195">
        <v>30</v>
      </c>
      <c r="AW257" s="195">
        <v>25</v>
      </c>
      <c r="AX257" s="195">
        <v>28</v>
      </c>
      <c r="AY257" s="195">
        <v>30</v>
      </c>
      <c r="AZ257" s="195">
        <v>31</v>
      </c>
      <c r="BA257" s="195">
        <v>33</v>
      </c>
      <c r="BB257" s="195">
        <v>22</v>
      </c>
      <c r="BC257" s="195">
        <v>26</v>
      </c>
      <c r="BD257" s="195">
        <v>26</v>
      </c>
      <c r="BE257" s="195">
        <v>21</v>
      </c>
      <c r="BF257" s="195">
        <v>16</v>
      </c>
      <c r="BG257" s="195">
        <v>25</v>
      </c>
      <c r="BH257" s="195">
        <v>27</v>
      </c>
      <c r="BI257" s="195">
        <v>25</v>
      </c>
      <c r="BJ257" s="195">
        <v>21</v>
      </c>
      <c r="BK257" s="195">
        <v>29</v>
      </c>
      <c r="BL257" s="195">
        <v>31</v>
      </c>
      <c r="BM257" s="195">
        <v>21</v>
      </c>
      <c r="BN257" s="195">
        <v>15</v>
      </c>
      <c r="BO257" s="195">
        <v>13</v>
      </c>
      <c r="BP257" s="195">
        <v>18</v>
      </c>
      <c r="BQ257" s="195">
        <v>25</v>
      </c>
      <c r="BR257" s="195">
        <v>16</v>
      </c>
      <c r="BS257" s="195">
        <v>14</v>
      </c>
      <c r="BT257" s="195">
        <v>16</v>
      </c>
      <c r="BU257" s="195">
        <v>19</v>
      </c>
      <c r="BV257" s="195">
        <v>18</v>
      </c>
      <c r="BW257" s="195">
        <v>13</v>
      </c>
      <c r="BX257" s="195">
        <v>22</v>
      </c>
      <c r="BY257" s="195">
        <v>21</v>
      </c>
      <c r="BZ257" s="195">
        <v>13</v>
      </c>
      <c r="CA257" s="195">
        <v>10</v>
      </c>
      <c r="CB257" s="195">
        <v>19</v>
      </c>
      <c r="CC257" s="195">
        <v>16</v>
      </c>
      <c r="CD257" s="195">
        <v>16</v>
      </c>
      <c r="CE257" s="195">
        <v>11</v>
      </c>
      <c r="CF257" s="195">
        <v>7</v>
      </c>
      <c r="CG257" s="195">
        <v>12</v>
      </c>
      <c r="CH257" s="195">
        <v>12</v>
      </c>
      <c r="CI257" s="195">
        <v>9</v>
      </c>
      <c r="CJ257" s="195">
        <v>8</v>
      </c>
      <c r="CK257" s="195">
        <v>9</v>
      </c>
      <c r="CL257" s="195">
        <v>9</v>
      </c>
      <c r="CM257" s="195">
        <v>8</v>
      </c>
      <c r="CN257" s="195">
        <v>5</v>
      </c>
      <c r="CO257" s="195">
        <v>6</v>
      </c>
      <c r="CP257" s="195">
        <v>3</v>
      </c>
      <c r="CQ257" s="195">
        <v>4</v>
      </c>
      <c r="CR257" s="195">
        <v>2</v>
      </c>
      <c r="CS257" s="195">
        <v>3</v>
      </c>
      <c r="CT257" s="195">
        <v>1</v>
      </c>
      <c r="CU257" s="195">
        <v>1</v>
      </c>
      <c r="CV257" s="195">
        <v>0</v>
      </c>
      <c r="CW257" s="195">
        <v>1</v>
      </c>
      <c r="CX257" s="195">
        <v>1</v>
      </c>
      <c r="CY257" s="195">
        <v>0</v>
      </c>
      <c r="CZ257" s="195">
        <v>1</v>
      </c>
      <c r="DA257" s="195">
        <v>0</v>
      </c>
      <c r="DB257" s="195">
        <v>0</v>
      </c>
    </row>
    <row r="258" spans="1:106" ht="21" customHeight="1">
      <c r="A258" s="187" t="s">
        <v>949</v>
      </c>
      <c r="B258" s="190">
        <v>15</v>
      </c>
      <c r="C258" s="194">
        <v>20</v>
      </c>
      <c r="D258" s="194">
        <v>12</v>
      </c>
      <c r="E258" s="194">
        <v>15</v>
      </c>
      <c r="F258" s="194">
        <v>9</v>
      </c>
      <c r="G258" s="194">
        <v>17</v>
      </c>
      <c r="H258" s="194">
        <v>13</v>
      </c>
      <c r="I258" s="194">
        <v>12</v>
      </c>
      <c r="J258" s="194">
        <v>7</v>
      </c>
      <c r="K258" s="194">
        <v>10</v>
      </c>
      <c r="L258" s="194">
        <v>8</v>
      </c>
      <c r="M258" s="194">
        <v>6</v>
      </c>
      <c r="N258" s="194">
        <v>9</v>
      </c>
      <c r="O258" s="194">
        <v>8</v>
      </c>
      <c r="P258" s="194">
        <v>7</v>
      </c>
      <c r="Q258" s="194">
        <v>8</v>
      </c>
      <c r="R258" s="194">
        <v>8</v>
      </c>
      <c r="S258" s="194">
        <v>12</v>
      </c>
      <c r="T258" s="194">
        <v>11</v>
      </c>
      <c r="U258" s="194">
        <v>10</v>
      </c>
      <c r="V258" s="194">
        <v>12</v>
      </c>
      <c r="W258" s="194">
        <v>10</v>
      </c>
      <c r="X258" s="194">
        <v>23</v>
      </c>
      <c r="Y258" s="194">
        <v>17</v>
      </c>
      <c r="Z258" s="194">
        <v>23</v>
      </c>
      <c r="AA258" s="194">
        <v>20</v>
      </c>
      <c r="AB258" s="194">
        <v>21</v>
      </c>
      <c r="AC258" s="194">
        <v>21</v>
      </c>
      <c r="AD258" s="194">
        <v>29</v>
      </c>
      <c r="AE258" s="194">
        <v>30</v>
      </c>
      <c r="AF258" s="194">
        <v>31</v>
      </c>
      <c r="AG258" s="194">
        <v>21</v>
      </c>
      <c r="AH258" s="194">
        <v>24</v>
      </c>
      <c r="AI258" s="194">
        <v>29</v>
      </c>
      <c r="AJ258" s="194">
        <v>30</v>
      </c>
      <c r="AK258" s="194">
        <v>24</v>
      </c>
      <c r="AL258" s="194">
        <v>16</v>
      </c>
      <c r="AM258" s="194">
        <v>26</v>
      </c>
      <c r="AN258" s="194">
        <v>19</v>
      </c>
      <c r="AO258" s="194">
        <v>16</v>
      </c>
      <c r="AP258" s="194">
        <v>15</v>
      </c>
      <c r="AQ258" s="194">
        <v>14</v>
      </c>
      <c r="AR258" s="194">
        <v>26</v>
      </c>
      <c r="AS258" s="194">
        <v>20</v>
      </c>
      <c r="AT258" s="194">
        <v>19</v>
      </c>
      <c r="AU258" s="194">
        <v>14</v>
      </c>
      <c r="AV258" s="194">
        <v>19</v>
      </c>
      <c r="AW258" s="194">
        <v>17</v>
      </c>
      <c r="AX258" s="194">
        <v>18</v>
      </c>
      <c r="AY258" s="194">
        <v>24</v>
      </c>
      <c r="AZ258" s="194">
        <v>25</v>
      </c>
      <c r="BA258" s="194">
        <v>18</v>
      </c>
      <c r="BB258" s="194">
        <v>16</v>
      </c>
      <c r="BC258" s="194">
        <v>22</v>
      </c>
      <c r="BD258" s="194">
        <v>29</v>
      </c>
      <c r="BE258" s="194">
        <v>16</v>
      </c>
      <c r="BF258" s="194">
        <v>23</v>
      </c>
      <c r="BG258" s="194">
        <v>24</v>
      </c>
      <c r="BH258" s="194">
        <v>18</v>
      </c>
      <c r="BI258" s="194">
        <v>13</v>
      </c>
      <c r="BJ258" s="194">
        <v>12</v>
      </c>
      <c r="BK258" s="194">
        <v>11</v>
      </c>
      <c r="BL258" s="194">
        <v>15</v>
      </c>
      <c r="BM258" s="194">
        <v>14</v>
      </c>
      <c r="BN258" s="194">
        <v>12</v>
      </c>
      <c r="BO258" s="194">
        <v>11</v>
      </c>
      <c r="BP258" s="194">
        <v>10</v>
      </c>
      <c r="BQ258" s="194">
        <v>9</v>
      </c>
      <c r="BR258" s="194">
        <v>6</v>
      </c>
      <c r="BS258" s="194">
        <v>6</v>
      </c>
      <c r="BT258" s="194">
        <v>11</v>
      </c>
      <c r="BU258" s="194">
        <v>6</v>
      </c>
      <c r="BV258" s="194">
        <v>3</v>
      </c>
      <c r="BW258" s="194">
        <v>10</v>
      </c>
      <c r="BX258" s="194">
        <v>9</v>
      </c>
      <c r="BY258" s="194">
        <v>7</v>
      </c>
      <c r="BZ258" s="194">
        <v>8</v>
      </c>
      <c r="CA258" s="194">
        <v>12</v>
      </c>
      <c r="CB258" s="194">
        <v>8</v>
      </c>
      <c r="CC258" s="194">
        <v>8</v>
      </c>
      <c r="CD258" s="194">
        <v>6</v>
      </c>
      <c r="CE258" s="194">
        <v>10</v>
      </c>
      <c r="CF258" s="194">
        <v>8</v>
      </c>
      <c r="CG258" s="194">
        <v>7</v>
      </c>
      <c r="CH258" s="194">
        <v>8</v>
      </c>
      <c r="CI258" s="194">
        <v>12</v>
      </c>
      <c r="CJ258" s="194">
        <v>13</v>
      </c>
      <c r="CK258" s="194">
        <v>3</v>
      </c>
      <c r="CL258" s="194">
        <v>5</v>
      </c>
      <c r="CM258" s="194">
        <v>8</v>
      </c>
      <c r="CN258" s="194">
        <v>6</v>
      </c>
      <c r="CO258" s="194">
        <v>5</v>
      </c>
      <c r="CP258" s="194">
        <v>1</v>
      </c>
      <c r="CQ258" s="194">
        <v>1</v>
      </c>
      <c r="CR258" s="194">
        <v>1</v>
      </c>
      <c r="CS258" s="194">
        <v>1</v>
      </c>
      <c r="CT258" s="194">
        <v>2</v>
      </c>
      <c r="CU258" s="194">
        <v>2</v>
      </c>
      <c r="CV258" s="194">
        <v>1</v>
      </c>
      <c r="CW258" s="194">
        <v>0</v>
      </c>
      <c r="CX258" s="194">
        <v>0</v>
      </c>
      <c r="CY258" s="194">
        <v>1</v>
      </c>
      <c r="CZ258" s="194">
        <v>0</v>
      </c>
      <c r="DA258" s="194">
        <v>0</v>
      </c>
      <c r="DB258" s="194">
        <v>0</v>
      </c>
    </row>
    <row r="259" spans="1:106" ht="21" customHeight="1">
      <c r="A259" s="187" t="s">
        <v>944</v>
      </c>
      <c r="B259" s="190">
        <v>7</v>
      </c>
      <c r="C259" s="194">
        <v>10</v>
      </c>
      <c r="D259" s="194">
        <v>11</v>
      </c>
      <c r="E259" s="194">
        <v>8</v>
      </c>
      <c r="F259" s="194">
        <v>18</v>
      </c>
      <c r="G259" s="194">
        <v>11</v>
      </c>
      <c r="H259" s="194">
        <v>14</v>
      </c>
      <c r="I259" s="194">
        <v>10</v>
      </c>
      <c r="J259" s="194">
        <v>8</v>
      </c>
      <c r="K259" s="194">
        <v>15</v>
      </c>
      <c r="L259" s="194">
        <v>13</v>
      </c>
      <c r="M259" s="194">
        <v>11</v>
      </c>
      <c r="N259" s="194">
        <v>11</v>
      </c>
      <c r="O259" s="194">
        <v>18</v>
      </c>
      <c r="P259" s="194">
        <v>10</v>
      </c>
      <c r="Q259" s="194">
        <v>12</v>
      </c>
      <c r="R259" s="194">
        <v>9</v>
      </c>
      <c r="S259" s="194">
        <v>10</v>
      </c>
      <c r="T259" s="194">
        <v>16</v>
      </c>
      <c r="U259" s="194">
        <v>20</v>
      </c>
      <c r="V259" s="194">
        <v>19</v>
      </c>
      <c r="W259" s="194">
        <v>16</v>
      </c>
      <c r="X259" s="194">
        <v>15</v>
      </c>
      <c r="Y259" s="194">
        <v>12</v>
      </c>
      <c r="Z259" s="194">
        <v>18</v>
      </c>
      <c r="AA259" s="194">
        <v>22</v>
      </c>
      <c r="AB259" s="194">
        <v>19</v>
      </c>
      <c r="AC259" s="194">
        <v>20</v>
      </c>
      <c r="AD259" s="194">
        <v>27</v>
      </c>
      <c r="AE259" s="194">
        <v>20</v>
      </c>
      <c r="AF259" s="194">
        <v>15</v>
      </c>
      <c r="AG259" s="194">
        <v>19</v>
      </c>
      <c r="AH259" s="194">
        <v>11</v>
      </c>
      <c r="AI259" s="194">
        <v>27</v>
      </c>
      <c r="AJ259" s="194">
        <v>18</v>
      </c>
      <c r="AK259" s="194">
        <v>17</v>
      </c>
      <c r="AL259" s="194">
        <v>17</v>
      </c>
      <c r="AM259" s="194">
        <v>18</v>
      </c>
      <c r="AN259" s="194">
        <v>23</v>
      </c>
      <c r="AO259" s="194">
        <v>17</v>
      </c>
      <c r="AP259" s="194">
        <v>38</v>
      </c>
      <c r="AQ259" s="194">
        <v>16</v>
      </c>
      <c r="AR259" s="194">
        <v>26</v>
      </c>
      <c r="AS259" s="194">
        <v>16</v>
      </c>
      <c r="AT259" s="194">
        <v>13</v>
      </c>
      <c r="AU259" s="194">
        <v>21</v>
      </c>
      <c r="AV259" s="194">
        <v>22</v>
      </c>
      <c r="AW259" s="194">
        <v>23</v>
      </c>
      <c r="AX259" s="194">
        <v>28</v>
      </c>
      <c r="AY259" s="194">
        <v>30</v>
      </c>
      <c r="AZ259" s="194">
        <v>27</v>
      </c>
      <c r="BA259" s="194">
        <v>16</v>
      </c>
      <c r="BB259" s="194">
        <v>27</v>
      </c>
      <c r="BC259" s="194">
        <v>25</v>
      </c>
      <c r="BD259" s="194">
        <v>15</v>
      </c>
      <c r="BE259" s="194">
        <v>20</v>
      </c>
      <c r="BF259" s="194">
        <v>30</v>
      </c>
      <c r="BG259" s="194">
        <v>15</v>
      </c>
      <c r="BH259" s="194">
        <v>25</v>
      </c>
      <c r="BI259" s="194">
        <v>22</v>
      </c>
      <c r="BJ259" s="194">
        <v>14</v>
      </c>
      <c r="BK259" s="194">
        <v>20</v>
      </c>
      <c r="BL259" s="194">
        <v>8</v>
      </c>
      <c r="BM259" s="194">
        <v>23</v>
      </c>
      <c r="BN259" s="194">
        <v>13</v>
      </c>
      <c r="BO259" s="194">
        <v>12</v>
      </c>
      <c r="BP259" s="194">
        <v>9</v>
      </c>
      <c r="BQ259" s="194">
        <v>12</v>
      </c>
      <c r="BR259" s="194">
        <v>11</v>
      </c>
      <c r="BS259" s="194">
        <v>9</v>
      </c>
      <c r="BT259" s="194">
        <v>16</v>
      </c>
      <c r="BU259" s="194">
        <v>13</v>
      </c>
      <c r="BV259" s="194">
        <v>18</v>
      </c>
      <c r="BW259" s="194">
        <v>15</v>
      </c>
      <c r="BX259" s="194">
        <v>20</v>
      </c>
      <c r="BY259" s="194">
        <v>11</v>
      </c>
      <c r="BZ259" s="194">
        <v>6</v>
      </c>
      <c r="CA259" s="194">
        <v>15</v>
      </c>
      <c r="CB259" s="194">
        <v>15</v>
      </c>
      <c r="CC259" s="194">
        <v>16</v>
      </c>
      <c r="CD259" s="194">
        <v>9</v>
      </c>
      <c r="CE259" s="194">
        <v>10</v>
      </c>
      <c r="CF259" s="194">
        <v>6</v>
      </c>
      <c r="CG259" s="194">
        <v>8</v>
      </c>
      <c r="CH259" s="194">
        <v>12</v>
      </c>
      <c r="CI259" s="194">
        <v>9</v>
      </c>
      <c r="CJ259" s="194">
        <v>11</v>
      </c>
      <c r="CK259" s="194">
        <v>10</v>
      </c>
      <c r="CL259" s="194">
        <v>11</v>
      </c>
      <c r="CM259" s="194">
        <v>7</v>
      </c>
      <c r="CN259" s="194">
        <v>13</v>
      </c>
      <c r="CO259" s="194">
        <v>4</v>
      </c>
      <c r="CP259" s="194">
        <v>7</v>
      </c>
      <c r="CQ259" s="194">
        <v>8</v>
      </c>
      <c r="CR259" s="194">
        <v>3</v>
      </c>
      <c r="CS259" s="194">
        <v>5</v>
      </c>
      <c r="CT259" s="194">
        <v>2</v>
      </c>
      <c r="CU259" s="194">
        <v>0</v>
      </c>
      <c r="CV259" s="194">
        <v>0</v>
      </c>
      <c r="CW259" s="194">
        <v>0</v>
      </c>
      <c r="CX259" s="194">
        <v>0</v>
      </c>
      <c r="CY259" s="194">
        <v>0</v>
      </c>
      <c r="CZ259" s="194">
        <v>1</v>
      </c>
      <c r="DA259" s="194">
        <v>0</v>
      </c>
      <c r="DB259" s="194">
        <v>0</v>
      </c>
    </row>
    <row r="260" spans="1:106" ht="21" customHeight="1">
      <c r="A260" s="187" t="s">
        <v>574</v>
      </c>
      <c r="B260" s="190">
        <v>11</v>
      </c>
      <c r="C260" s="194">
        <v>12</v>
      </c>
      <c r="D260" s="194">
        <v>13</v>
      </c>
      <c r="E260" s="194">
        <v>16</v>
      </c>
      <c r="F260" s="194">
        <v>10</v>
      </c>
      <c r="G260" s="194">
        <v>8</v>
      </c>
      <c r="H260" s="194">
        <v>12</v>
      </c>
      <c r="I260" s="194">
        <v>13</v>
      </c>
      <c r="J260" s="194">
        <v>23</v>
      </c>
      <c r="K260" s="194">
        <v>11</v>
      </c>
      <c r="L260" s="194">
        <v>8</v>
      </c>
      <c r="M260" s="194">
        <v>11</v>
      </c>
      <c r="N260" s="194">
        <v>8</v>
      </c>
      <c r="O260" s="194">
        <v>5</v>
      </c>
      <c r="P260" s="194">
        <v>12</v>
      </c>
      <c r="Q260" s="194">
        <v>7</v>
      </c>
      <c r="R260" s="194">
        <v>12</v>
      </c>
      <c r="S260" s="194">
        <v>8</v>
      </c>
      <c r="T260" s="194">
        <v>11</v>
      </c>
      <c r="U260" s="194">
        <v>9</v>
      </c>
      <c r="V260" s="194">
        <v>10</v>
      </c>
      <c r="W260" s="194">
        <v>12</v>
      </c>
      <c r="X260" s="194">
        <v>12</v>
      </c>
      <c r="Y260" s="194">
        <v>19</v>
      </c>
      <c r="Z260" s="194">
        <v>8</v>
      </c>
      <c r="AA260" s="194">
        <v>13</v>
      </c>
      <c r="AB260" s="194">
        <v>13</v>
      </c>
      <c r="AC260" s="194">
        <v>10</v>
      </c>
      <c r="AD260" s="194">
        <v>14</v>
      </c>
      <c r="AE260" s="194">
        <v>8</v>
      </c>
      <c r="AF260" s="194">
        <v>16</v>
      </c>
      <c r="AG260" s="194">
        <v>12</v>
      </c>
      <c r="AH260" s="194">
        <v>13</v>
      </c>
      <c r="AI260" s="194">
        <v>16</v>
      </c>
      <c r="AJ260" s="194">
        <v>17</v>
      </c>
      <c r="AK260" s="194">
        <v>12</v>
      </c>
      <c r="AL260" s="194">
        <v>15</v>
      </c>
      <c r="AM260" s="194">
        <v>22</v>
      </c>
      <c r="AN260" s="194">
        <v>26</v>
      </c>
      <c r="AO260" s="194">
        <v>31</v>
      </c>
      <c r="AP260" s="194">
        <v>19</v>
      </c>
      <c r="AQ260" s="194">
        <v>15</v>
      </c>
      <c r="AR260" s="194">
        <v>25</v>
      </c>
      <c r="AS260" s="194">
        <v>23</v>
      </c>
      <c r="AT260" s="194">
        <v>16</v>
      </c>
      <c r="AU260" s="194">
        <v>21</v>
      </c>
      <c r="AV260" s="194">
        <v>19</v>
      </c>
      <c r="AW260" s="194">
        <v>27</v>
      </c>
      <c r="AX260" s="194">
        <v>22</v>
      </c>
      <c r="AY260" s="194">
        <v>24</v>
      </c>
      <c r="AZ260" s="194">
        <v>24</v>
      </c>
      <c r="BA260" s="194">
        <v>20</v>
      </c>
      <c r="BB260" s="194">
        <v>25</v>
      </c>
      <c r="BC260" s="194">
        <v>20</v>
      </c>
      <c r="BD260" s="194">
        <v>22</v>
      </c>
      <c r="BE260" s="194">
        <v>18</v>
      </c>
      <c r="BF260" s="194">
        <v>21</v>
      </c>
      <c r="BG260" s="194">
        <v>18</v>
      </c>
      <c r="BH260" s="194">
        <v>17</v>
      </c>
      <c r="BI260" s="194">
        <v>8</v>
      </c>
      <c r="BJ260" s="194">
        <v>9</v>
      </c>
      <c r="BK260" s="194">
        <v>15</v>
      </c>
      <c r="BL260" s="194">
        <v>11</v>
      </c>
      <c r="BM260" s="194">
        <v>17</v>
      </c>
      <c r="BN260" s="194">
        <v>16</v>
      </c>
      <c r="BO260" s="194">
        <v>13</v>
      </c>
      <c r="BP260" s="194">
        <v>10</v>
      </c>
      <c r="BQ260" s="194">
        <v>12</v>
      </c>
      <c r="BR260" s="194">
        <v>12</v>
      </c>
      <c r="BS260" s="194">
        <v>12</v>
      </c>
      <c r="BT260" s="194">
        <v>9</v>
      </c>
      <c r="BU260" s="194">
        <v>12</v>
      </c>
      <c r="BV260" s="194">
        <v>16</v>
      </c>
      <c r="BW260" s="194">
        <v>12</v>
      </c>
      <c r="BX260" s="194">
        <v>20</v>
      </c>
      <c r="BY260" s="194">
        <v>10</v>
      </c>
      <c r="BZ260" s="194">
        <v>12</v>
      </c>
      <c r="CA260" s="194">
        <v>14</v>
      </c>
      <c r="CB260" s="194">
        <v>13</v>
      </c>
      <c r="CC260" s="194">
        <v>15</v>
      </c>
      <c r="CD260" s="194">
        <v>16</v>
      </c>
      <c r="CE260" s="194">
        <v>18</v>
      </c>
      <c r="CF260" s="194">
        <v>13</v>
      </c>
      <c r="CG260" s="194">
        <v>14</v>
      </c>
      <c r="CH260" s="194">
        <v>15</v>
      </c>
      <c r="CI260" s="194">
        <v>7</v>
      </c>
      <c r="CJ260" s="194">
        <v>12</v>
      </c>
      <c r="CK260" s="194">
        <v>10</v>
      </c>
      <c r="CL260" s="194">
        <v>10</v>
      </c>
      <c r="CM260" s="194">
        <v>4</v>
      </c>
      <c r="CN260" s="194">
        <v>10</v>
      </c>
      <c r="CO260" s="194">
        <v>8</v>
      </c>
      <c r="CP260" s="194">
        <v>10</v>
      </c>
      <c r="CQ260" s="194">
        <v>8</v>
      </c>
      <c r="CR260" s="194">
        <v>5</v>
      </c>
      <c r="CS260" s="194">
        <v>2</v>
      </c>
      <c r="CT260" s="194">
        <v>7</v>
      </c>
      <c r="CU260" s="194">
        <v>3</v>
      </c>
      <c r="CV260" s="194">
        <v>0</v>
      </c>
      <c r="CW260" s="194">
        <v>1</v>
      </c>
      <c r="CX260" s="194">
        <v>0</v>
      </c>
      <c r="CY260" s="194">
        <v>1</v>
      </c>
      <c r="CZ260" s="194">
        <v>0</v>
      </c>
      <c r="DA260" s="194">
        <v>0</v>
      </c>
      <c r="DB260" s="194">
        <v>0</v>
      </c>
    </row>
    <row r="261" spans="1:106" ht="21" customHeight="1">
      <c r="A261" s="187" t="s">
        <v>941</v>
      </c>
      <c r="B261" s="190">
        <v>13</v>
      </c>
      <c r="C261" s="194">
        <v>20</v>
      </c>
      <c r="D261" s="194">
        <v>12</v>
      </c>
      <c r="E261" s="194">
        <v>10</v>
      </c>
      <c r="F261" s="194">
        <v>13</v>
      </c>
      <c r="G261" s="194">
        <v>14</v>
      </c>
      <c r="H261" s="194">
        <v>9</v>
      </c>
      <c r="I261" s="194">
        <v>9</v>
      </c>
      <c r="J261" s="194">
        <v>9</v>
      </c>
      <c r="K261" s="194">
        <v>17</v>
      </c>
      <c r="L261" s="194">
        <v>9</v>
      </c>
      <c r="M261" s="194">
        <v>12</v>
      </c>
      <c r="N261" s="194">
        <v>11</v>
      </c>
      <c r="O261" s="194">
        <v>14</v>
      </c>
      <c r="P261" s="194">
        <v>15</v>
      </c>
      <c r="Q261" s="194">
        <v>11</v>
      </c>
      <c r="R261" s="194">
        <v>10</v>
      </c>
      <c r="S261" s="194">
        <v>7</v>
      </c>
      <c r="T261" s="194">
        <v>7</v>
      </c>
      <c r="U261" s="194">
        <v>13</v>
      </c>
      <c r="V261" s="194">
        <v>14</v>
      </c>
      <c r="W261" s="194">
        <v>22</v>
      </c>
      <c r="X261" s="194">
        <v>16</v>
      </c>
      <c r="Y261" s="194">
        <v>13</v>
      </c>
      <c r="Z261" s="194">
        <v>15</v>
      </c>
      <c r="AA261" s="194">
        <v>25</v>
      </c>
      <c r="AB261" s="194">
        <v>15</v>
      </c>
      <c r="AC261" s="194">
        <v>22</v>
      </c>
      <c r="AD261" s="194">
        <v>26</v>
      </c>
      <c r="AE261" s="194">
        <v>16</v>
      </c>
      <c r="AF261" s="194">
        <v>15</v>
      </c>
      <c r="AG261" s="194">
        <v>20</v>
      </c>
      <c r="AH261" s="194">
        <v>24</v>
      </c>
      <c r="AI261" s="194">
        <v>19</v>
      </c>
      <c r="AJ261" s="194">
        <v>17</v>
      </c>
      <c r="AK261" s="194">
        <v>20</v>
      </c>
      <c r="AL261" s="194">
        <v>18</v>
      </c>
      <c r="AM261" s="194">
        <v>21</v>
      </c>
      <c r="AN261" s="194">
        <v>19</v>
      </c>
      <c r="AO261" s="194">
        <v>19</v>
      </c>
      <c r="AP261" s="194">
        <v>13</v>
      </c>
      <c r="AQ261" s="194">
        <v>20</v>
      </c>
      <c r="AR261" s="194">
        <v>25</v>
      </c>
      <c r="AS261" s="194">
        <v>17</v>
      </c>
      <c r="AT261" s="194">
        <v>24</v>
      </c>
      <c r="AU261" s="194">
        <v>21</v>
      </c>
      <c r="AV261" s="194">
        <v>22</v>
      </c>
      <c r="AW261" s="194">
        <v>27</v>
      </c>
      <c r="AX261" s="194">
        <v>17</v>
      </c>
      <c r="AY261" s="194">
        <v>18</v>
      </c>
      <c r="AZ261" s="194">
        <v>26</v>
      </c>
      <c r="BA261" s="194">
        <v>14</v>
      </c>
      <c r="BB261" s="194">
        <v>18</v>
      </c>
      <c r="BC261" s="194">
        <v>17</v>
      </c>
      <c r="BD261" s="194">
        <v>15</v>
      </c>
      <c r="BE261" s="194">
        <v>12</v>
      </c>
      <c r="BF261" s="194">
        <v>19</v>
      </c>
      <c r="BG261" s="194">
        <v>22</v>
      </c>
      <c r="BH261" s="194">
        <v>16</v>
      </c>
      <c r="BI261" s="194">
        <v>14</v>
      </c>
      <c r="BJ261" s="194">
        <v>11</v>
      </c>
      <c r="BK261" s="194">
        <v>16</v>
      </c>
      <c r="BL261" s="194">
        <v>18</v>
      </c>
      <c r="BM261" s="194">
        <v>18</v>
      </c>
      <c r="BN261" s="194">
        <v>9</v>
      </c>
      <c r="BO261" s="194">
        <v>10</v>
      </c>
      <c r="BP261" s="194">
        <v>11</v>
      </c>
      <c r="BQ261" s="194">
        <v>10</v>
      </c>
      <c r="BR261" s="194">
        <v>19</v>
      </c>
      <c r="BS261" s="194">
        <v>13</v>
      </c>
      <c r="BT261" s="194">
        <v>14</v>
      </c>
      <c r="BU261" s="194">
        <v>11</v>
      </c>
      <c r="BV261" s="194">
        <v>10</v>
      </c>
      <c r="BW261" s="194">
        <v>15</v>
      </c>
      <c r="BX261" s="194">
        <v>13</v>
      </c>
      <c r="BY261" s="194">
        <v>11</v>
      </c>
      <c r="BZ261" s="194">
        <v>7</v>
      </c>
      <c r="CA261" s="194">
        <v>13</v>
      </c>
      <c r="CB261" s="194">
        <v>13</v>
      </c>
      <c r="CC261" s="194">
        <v>10</v>
      </c>
      <c r="CD261" s="194">
        <v>10</v>
      </c>
      <c r="CE261" s="194">
        <v>10</v>
      </c>
      <c r="CF261" s="194">
        <v>7</v>
      </c>
      <c r="CG261" s="194">
        <v>13</v>
      </c>
      <c r="CH261" s="194">
        <v>5</v>
      </c>
      <c r="CI261" s="194">
        <v>14</v>
      </c>
      <c r="CJ261" s="194">
        <v>9</v>
      </c>
      <c r="CK261" s="194">
        <v>9</v>
      </c>
      <c r="CL261" s="194">
        <v>6</v>
      </c>
      <c r="CM261" s="194">
        <v>9</v>
      </c>
      <c r="CN261" s="194">
        <v>2</v>
      </c>
      <c r="CO261" s="194">
        <v>4</v>
      </c>
      <c r="CP261" s="194">
        <v>3</v>
      </c>
      <c r="CQ261" s="194">
        <v>2</v>
      </c>
      <c r="CR261" s="194">
        <v>3</v>
      </c>
      <c r="CS261" s="194">
        <v>4</v>
      </c>
      <c r="CT261" s="194">
        <v>2</v>
      </c>
      <c r="CU261" s="194">
        <v>2</v>
      </c>
      <c r="CV261" s="194">
        <v>0</v>
      </c>
      <c r="CW261" s="194">
        <v>1</v>
      </c>
      <c r="CX261" s="194">
        <v>0</v>
      </c>
      <c r="CY261" s="194">
        <v>1</v>
      </c>
      <c r="CZ261" s="194">
        <v>0</v>
      </c>
      <c r="DA261" s="194">
        <v>0</v>
      </c>
      <c r="DB261" s="194">
        <v>0</v>
      </c>
    </row>
    <row r="262" spans="1:106" ht="21" customHeight="1">
      <c r="A262" s="185" t="s">
        <v>940</v>
      </c>
      <c r="B262" s="192">
        <v>7</v>
      </c>
      <c r="C262" s="196">
        <v>15</v>
      </c>
      <c r="D262" s="196">
        <v>7</v>
      </c>
      <c r="E262" s="196">
        <v>17</v>
      </c>
      <c r="F262" s="196">
        <v>17</v>
      </c>
      <c r="G262" s="196">
        <v>13</v>
      </c>
      <c r="H262" s="196">
        <v>21</v>
      </c>
      <c r="I262" s="196">
        <v>18</v>
      </c>
      <c r="J262" s="196">
        <v>18</v>
      </c>
      <c r="K262" s="196">
        <v>23</v>
      </c>
      <c r="L262" s="196">
        <v>8</v>
      </c>
      <c r="M262" s="196">
        <v>17</v>
      </c>
      <c r="N262" s="196">
        <v>13</v>
      </c>
      <c r="O262" s="196">
        <v>17</v>
      </c>
      <c r="P262" s="196">
        <v>17</v>
      </c>
      <c r="Q262" s="196">
        <v>28</v>
      </c>
      <c r="R262" s="196">
        <v>15</v>
      </c>
      <c r="S262" s="196">
        <v>24</v>
      </c>
      <c r="T262" s="196">
        <v>17</v>
      </c>
      <c r="U262" s="196">
        <v>11</v>
      </c>
      <c r="V262" s="196">
        <v>13</v>
      </c>
      <c r="W262" s="196">
        <v>16</v>
      </c>
      <c r="X262" s="196">
        <v>14</v>
      </c>
      <c r="Y262" s="196">
        <v>17</v>
      </c>
      <c r="Z262" s="196">
        <v>21</v>
      </c>
      <c r="AA262" s="196">
        <v>20</v>
      </c>
      <c r="AB262" s="196">
        <v>13</v>
      </c>
      <c r="AC262" s="196">
        <v>21</v>
      </c>
      <c r="AD262" s="196">
        <v>16</v>
      </c>
      <c r="AE262" s="196">
        <v>26</v>
      </c>
      <c r="AF262" s="196">
        <v>23</v>
      </c>
      <c r="AG262" s="196">
        <v>28</v>
      </c>
      <c r="AH262" s="196">
        <v>20</v>
      </c>
      <c r="AI262" s="196">
        <v>15</v>
      </c>
      <c r="AJ262" s="196">
        <v>20</v>
      </c>
      <c r="AK262" s="196">
        <v>17</v>
      </c>
      <c r="AL262" s="196">
        <v>17</v>
      </c>
      <c r="AM262" s="196">
        <v>17</v>
      </c>
      <c r="AN262" s="196">
        <v>29</v>
      </c>
      <c r="AO262" s="196">
        <v>22</v>
      </c>
      <c r="AP262" s="196">
        <v>26</v>
      </c>
      <c r="AQ262" s="196">
        <v>12</v>
      </c>
      <c r="AR262" s="196">
        <v>22</v>
      </c>
      <c r="AS262" s="196">
        <v>28</v>
      </c>
      <c r="AT262" s="196">
        <v>25</v>
      </c>
      <c r="AU262" s="196">
        <v>46</v>
      </c>
      <c r="AV262" s="196">
        <v>32</v>
      </c>
      <c r="AW262" s="196">
        <v>39</v>
      </c>
      <c r="AX262" s="196">
        <v>33</v>
      </c>
      <c r="AY262" s="196">
        <v>33</v>
      </c>
      <c r="AZ262" s="196">
        <v>27</v>
      </c>
      <c r="BA262" s="196">
        <v>33</v>
      </c>
      <c r="BB262" s="196">
        <v>38</v>
      </c>
      <c r="BC262" s="196">
        <v>24</v>
      </c>
      <c r="BD262" s="196">
        <v>35</v>
      </c>
      <c r="BE262" s="196">
        <v>23</v>
      </c>
      <c r="BF262" s="196">
        <v>33</v>
      </c>
      <c r="BG262" s="196">
        <v>29</v>
      </c>
      <c r="BH262" s="196">
        <v>33</v>
      </c>
      <c r="BI262" s="196">
        <v>27</v>
      </c>
      <c r="BJ262" s="196">
        <v>20</v>
      </c>
      <c r="BK262" s="196">
        <v>25</v>
      </c>
      <c r="BL262" s="196">
        <v>22</v>
      </c>
      <c r="BM262" s="196">
        <v>26</v>
      </c>
      <c r="BN262" s="196">
        <v>21</v>
      </c>
      <c r="BO262" s="196">
        <v>16</v>
      </c>
      <c r="BP262" s="196">
        <v>20</v>
      </c>
      <c r="BQ262" s="196">
        <v>27</v>
      </c>
      <c r="BR262" s="196">
        <v>20</v>
      </c>
      <c r="BS262" s="196">
        <v>25</v>
      </c>
      <c r="BT262" s="196">
        <v>32</v>
      </c>
      <c r="BU262" s="196">
        <v>19</v>
      </c>
      <c r="BV262" s="196">
        <v>33</v>
      </c>
      <c r="BW262" s="196">
        <v>27</v>
      </c>
      <c r="BX262" s="196">
        <v>33</v>
      </c>
      <c r="BY262" s="196">
        <v>18</v>
      </c>
      <c r="BZ262" s="196">
        <v>19</v>
      </c>
      <c r="CA262" s="196">
        <v>18</v>
      </c>
      <c r="CB262" s="196">
        <v>22</v>
      </c>
      <c r="CC262" s="196">
        <v>13</v>
      </c>
      <c r="CD262" s="196">
        <v>20</v>
      </c>
      <c r="CE262" s="196">
        <v>24</v>
      </c>
      <c r="CF262" s="196">
        <v>13</v>
      </c>
      <c r="CG262" s="196">
        <v>11</v>
      </c>
      <c r="CH262" s="196">
        <v>15</v>
      </c>
      <c r="CI262" s="196">
        <v>19</v>
      </c>
      <c r="CJ262" s="196">
        <v>15</v>
      </c>
      <c r="CK262" s="196">
        <v>10</v>
      </c>
      <c r="CL262" s="196">
        <v>16</v>
      </c>
      <c r="CM262" s="196">
        <v>11</v>
      </c>
      <c r="CN262" s="196">
        <v>11</v>
      </c>
      <c r="CO262" s="196">
        <v>11</v>
      </c>
      <c r="CP262" s="196">
        <v>14</v>
      </c>
      <c r="CQ262" s="196">
        <v>7</v>
      </c>
      <c r="CR262" s="196">
        <v>4</v>
      </c>
      <c r="CS262" s="196">
        <v>3</v>
      </c>
      <c r="CT262" s="196">
        <v>4</v>
      </c>
      <c r="CU262" s="196">
        <v>2</v>
      </c>
      <c r="CV262" s="196">
        <v>2</v>
      </c>
      <c r="CW262" s="196">
        <v>0</v>
      </c>
      <c r="CX262" s="196">
        <v>0</v>
      </c>
      <c r="CY262" s="196">
        <v>0</v>
      </c>
      <c r="CZ262" s="196">
        <v>0</v>
      </c>
      <c r="DA262" s="196">
        <v>0</v>
      </c>
      <c r="DB262" s="196">
        <v>0</v>
      </c>
    </row>
    <row r="264" spans="1:106" ht="21" customHeight="1">
      <c r="A264" s="44" t="s">
        <v>1662</v>
      </c>
    </row>
    <row r="265" spans="1:106" ht="21" customHeight="1">
      <c r="A265" s="44" t="s">
        <v>4548</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sheetPr>
    <pageSetUpPr fitToPage="1"/>
  </sheetPr>
  <dimension ref="A1:E7"/>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4"/>
  </cols>
  <sheetData>
    <row r="1" spans="1:5" ht="21" customHeight="1">
      <c r="A1" s="28" t="str">
        <f>HYPERLINK("#"&amp;"目次"&amp;"!a1","目次へ")</f>
        <v>目次へ</v>
      </c>
    </row>
    <row r="2" spans="1:5" s="26" customFormat="1" ht="21" customHeight="1">
      <c r="A2" s="531" t="str">
        <f>"１２７．"&amp;目次!E130</f>
        <v>１２７．登録･指定文化財数（令和3年4月1日）</v>
      </c>
    </row>
    <row r="3" spans="1:5" s="26" customFormat="1" ht="21" customHeight="1">
      <c r="A3" s="69" t="s">
        <v>3405</v>
      </c>
    </row>
    <row r="4" spans="1:5" s="26" customFormat="1" ht="21" customHeight="1">
      <c r="A4" s="569"/>
      <c r="B4" s="106" t="s">
        <v>1476</v>
      </c>
      <c r="C4" s="106" t="s">
        <v>3125</v>
      </c>
      <c r="D4" s="106" t="s">
        <v>1823</v>
      </c>
      <c r="E4" s="106" t="s">
        <v>3124</v>
      </c>
    </row>
    <row r="5" spans="1:5" s="26" customFormat="1" ht="21" customHeight="1">
      <c r="A5" s="627" t="s">
        <v>3122</v>
      </c>
      <c r="B5" s="628">
        <v>67</v>
      </c>
      <c r="C5" s="628">
        <v>54</v>
      </c>
      <c r="D5" s="628">
        <v>4</v>
      </c>
      <c r="E5" s="628">
        <v>5</v>
      </c>
    </row>
    <row r="6" spans="1:5" s="26" customFormat="1" ht="21" customHeight="1">
      <c r="A6" s="69" t="s">
        <v>1127</v>
      </c>
    </row>
    <row r="7" spans="1:5" s="26" customFormat="1" ht="21" customHeight="1"/>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sheetPr>
    <pageSetUpPr fitToPage="1"/>
  </sheetPr>
  <dimension ref="A1:DR9"/>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4"/>
  </cols>
  <sheetData>
    <row r="1" spans="1:122" ht="21" customHeight="1">
      <c r="A1" s="28" t="str">
        <f>HYPERLINK("#"&amp;"目次"&amp;"!a1","目次へ")</f>
        <v>目次へ</v>
      </c>
    </row>
    <row r="2" spans="1:122" s="26" customFormat="1" ht="21" customHeight="1">
      <c r="A2" s="531" t="str">
        <f>"１２８．"&amp;目次!E131</f>
        <v>１２８．財政指標の推移（平成27～令和2年度）</v>
      </c>
      <c r="E2" s="83"/>
      <c r="F2" s="83"/>
      <c r="G2" s="83"/>
    </row>
    <row r="3" spans="1:122" ht="21" customHeight="1">
      <c r="A3" s="333"/>
      <c r="B3" s="152" t="s">
        <v>2327</v>
      </c>
      <c r="C3" s="152" t="s">
        <v>4246</v>
      </c>
      <c r="D3" s="152" t="s">
        <v>4335</v>
      </c>
      <c r="E3" s="237" t="s">
        <v>295</v>
      </c>
      <c r="F3" s="237" t="s">
        <v>2251</v>
      </c>
      <c r="G3" s="629" t="s">
        <v>4520</v>
      </c>
    </row>
    <row r="4" spans="1:122" ht="21" customHeight="1">
      <c r="A4" s="222" t="s">
        <v>1455</v>
      </c>
      <c r="B4" s="601">
        <v>76.5</v>
      </c>
      <c r="C4" s="284">
        <v>76.900000000000006</v>
      </c>
      <c r="D4" s="284">
        <v>78.599999999999994</v>
      </c>
      <c r="E4" s="284">
        <v>77.7</v>
      </c>
      <c r="F4" s="284">
        <v>80.3</v>
      </c>
      <c r="G4" s="630">
        <v>77.099999999999994</v>
      </c>
    </row>
    <row r="5" spans="1:122" ht="21" customHeight="1">
      <c r="A5" s="26" t="s">
        <v>181</v>
      </c>
      <c r="B5" s="204">
        <v>3.7</v>
      </c>
      <c r="C5" s="73">
        <v>3.8</v>
      </c>
      <c r="D5" s="73">
        <v>3.3</v>
      </c>
      <c r="E5" s="73">
        <v>3.4</v>
      </c>
      <c r="F5" s="73">
        <v>2.9</v>
      </c>
      <c r="G5" s="603">
        <v>5.5</v>
      </c>
    </row>
    <row r="6" spans="1:122" ht="21" customHeight="1">
      <c r="A6" s="26" t="s">
        <v>2909</v>
      </c>
      <c r="B6" s="41">
        <v>0.49</v>
      </c>
      <c r="C6" s="122">
        <v>0.5</v>
      </c>
      <c r="D6" s="122">
        <v>0.51</v>
      </c>
      <c r="E6" s="122">
        <v>0.51</v>
      </c>
      <c r="F6" s="122">
        <v>0.51</v>
      </c>
      <c r="G6" s="42">
        <v>0.51</v>
      </c>
    </row>
    <row r="7" spans="1:122" ht="21" customHeight="1">
      <c r="A7" s="83" t="s">
        <v>3141</v>
      </c>
      <c r="B7" s="560">
        <v>2.9</v>
      </c>
      <c r="C7" s="226">
        <v>0.4</v>
      </c>
      <c r="D7" s="226" t="s">
        <v>4331</v>
      </c>
      <c r="E7" s="226" t="s">
        <v>2680</v>
      </c>
      <c r="F7" s="226">
        <v>-2.8</v>
      </c>
      <c r="G7" s="206">
        <v>-3.5</v>
      </c>
    </row>
    <row r="8" spans="1:122" ht="21" customHeight="1">
      <c r="A8" s="44" t="s">
        <v>1515</v>
      </c>
    </row>
    <row r="9" spans="1:122" ht="21" customHeight="1">
      <c r="DJ9" s="26"/>
      <c r="DK9" s="26"/>
      <c r="DL9" s="26"/>
      <c r="DM9" s="26"/>
      <c r="DN9" s="26"/>
      <c r="DO9" s="26"/>
      <c r="DP9" s="26"/>
      <c r="DQ9" s="26"/>
      <c r="DR9" s="26"/>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sheetPr>
    <pageSetUpPr fitToPage="1"/>
  </sheetPr>
  <dimension ref="A1:P56"/>
  <sheetViews>
    <sheetView zoomScaleSheetLayoutView="80" workbookViewId="0">
      <pane ySplit="6" topLeftCell="A7" activePane="bottomLeft" state="frozen"/>
      <selection pane="bottomLeft"/>
    </sheetView>
  </sheetViews>
  <sheetFormatPr defaultColWidth="18.625" defaultRowHeight="21" customHeight="1"/>
  <cols>
    <col min="1" max="1" width="25.625" style="24" customWidth="1"/>
    <col min="2" max="13" width="15.625" style="24" customWidth="1"/>
    <col min="14" max="16384" width="18.625" style="24"/>
  </cols>
  <sheetData>
    <row r="1" spans="1:16" ht="21" customHeight="1">
      <c r="A1" s="28" t="str">
        <f>HYPERLINK("#"&amp;"目次"&amp;"!a1","目次へ")</f>
        <v>目次へ</v>
      </c>
    </row>
    <row r="2" spans="1:16" ht="21" customHeight="1">
      <c r="A2" s="97" t="str">
        <f>"１２９．"&amp;目次!E132</f>
        <v>１２９．一般会計予算額及び決算額（平成28～令和2年度）</v>
      </c>
      <c r="B2" s="45"/>
      <c r="C2" s="45"/>
      <c r="D2" s="45"/>
      <c r="E2" s="45"/>
      <c r="F2" s="45"/>
      <c r="G2" s="45"/>
      <c r="H2" s="45"/>
      <c r="I2" s="45"/>
      <c r="J2" s="45"/>
      <c r="K2" s="45"/>
      <c r="L2" s="45"/>
      <c r="M2" s="45"/>
      <c r="N2" s="45"/>
      <c r="O2" s="45"/>
      <c r="P2" s="45"/>
    </row>
    <row r="3" spans="1:16" ht="21" customHeight="1">
      <c r="A3" s="69" t="s">
        <v>30</v>
      </c>
      <c r="B3" s="26"/>
      <c r="D3" s="26"/>
      <c r="E3" s="26"/>
      <c r="F3" s="26"/>
      <c r="G3" s="26"/>
      <c r="H3" s="26"/>
      <c r="I3" s="26"/>
      <c r="J3" s="26"/>
      <c r="K3" s="26"/>
      <c r="L3" s="26"/>
      <c r="M3" s="26"/>
      <c r="N3" s="26"/>
    </row>
    <row r="4" spans="1:16" ht="21" customHeight="1">
      <c r="A4" s="126"/>
    </row>
    <row r="5" spans="1:16" ht="21" customHeight="1">
      <c r="A5" s="202" t="s">
        <v>472</v>
      </c>
      <c r="B5" s="211" t="s">
        <v>3336</v>
      </c>
      <c r="C5" s="208"/>
      <c r="D5" s="227"/>
      <c r="E5" s="211" t="s">
        <v>4335</v>
      </c>
      <c r="F5" s="208"/>
      <c r="G5" s="208"/>
      <c r="H5" s="211" t="s">
        <v>3808</v>
      </c>
      <c r="I5" s="208"/>
      <c r="J5" s="227"/>
      <c r="K5" s="211" t="s">
        <v>4441</v>
      </c>
      <c r="L5" s="208"/>
      <c r="M5" s="208"/>
      <c r="N5" s="211" t="s">
        <v>4520</v>
      </c>
      <c r="O5" s="208"/>
      <c r="P5" s="208"/>
    </row>
    <row r="6" spans="1:16" ht="21" customHeight="1">
      <c r="A6" s="128"/>
      <c r="B6" s="148" t="s">
        <v>3140</v>
      </c>
      <c r="C6" s="148" t="s">
        <v>3139</v>
      </c>
      <c r="D6" s="148" t="s">
        <v>2113</v>
      </c>
      <c r="E6" s="148" t="s">
        <v>3140</v>
      </c>
      <c r="F6" s="148" t="s">
        <v>3139</v>
      </c>
      <c r="G6" s="148" t="s">
        <v>2113</v>
      </c>
      <c r="H6" s="148" t="s">
        <v>3140</v>
      </c>
      <c r="I6" s="148" t="s">
        <v>3139</v>
      </c>
      <c r="J6" s="148" t="s">
        <v>2113</v>
      </c>
      <c r="K6" s="148" t="s">
        <v>3140</v>
      </c>
      <c r="L6" s="148" t="s">
        <v>3139</v>
      </c>
      <c r="M6" s="148" t="s">
        <v>2113</v>
      </c>
      <c r="N6" s="148" t="s">
        <v>3140</v>
      </c>
      <c r="O6" s="148" t="s">
        <v>3139</v>
      </c>
      <c r="P6" s="148" t="s">
        <v>2113</v>
      </c>
    </row>
    <row r="7" spans="1:16" ht="21" customHeight="1">
      <c r="A7" s="85"/>
      <c r="B7" s="631" t="s">
        <v>932</v>
      </c>
      <c r="C7" s="470"/>
      <c r="D7" s="470"/>
      <c r="E7" s="470"/>
      <c r="F7" s="470"/>
      <c r="G7" s="470"/>
      <c r="H7" s="470"/>
      <c r="I7" s="470"/>
      <c r="J7" s="470"/>
      <c r="K7" s="470"/>
      <c r="L7" s="470"/>
      <c r="M7" s="470"/>
      <c r="N7" s="470"/>
      <c r="O7" s="470"/>
      <c r="P7" s="470"/>
    </row>
    <row r="8" spans="1:16" s="25" customFormat="1" ht="21" customHeight="1">
      <c r="A8" s="224" t="s">
        <v>2769</v>
      </c>
      <c r="B8" s="168">
        <v>128312000</v>
      </c>
      <c r="C8" s="168">
        <v>132437493</v>
      </c>
      <c r="D8" s="168">
        <v>128388995</v>
      </c>
      <c r="E8" s="168">
        <v>129346000</v>
      </c>
      <c r="F8" s="168">
        <v>128889366</v>
      </c>
      <c r="G8" s="168">
        <v>124247940</v>
      </c>
      <c r="H8" s="168">
        <v>142768000</v>
      </c>
      <c r="I8" s="168">
        <v>145924442</v>
      </c>
      <c r="J8" s="168">
        <v>140935133</v>
      </c>
      <c r="K8" s="168">
        <v>152172000</v>
      </c>
      <c r="L8" s="168">
        <v>156023682</v>
      </c>
      <c r="M8" s="168">
        <v>149913061</v>
      </c>
      <c r="N8" s="25">
        <v>146823000</v>
      </c>
      <c r="O8" s="25">
        <v>190499220</v>
      </c>
      <c r="P8" s="25">
        <v>186308456</v>
      </c>
    </row>
    <row r="9" spans="1:16" ht="21" customHeight="1">
      <c r="A9" s="85" t="s">
        <v>3210</v>
      </c>
      <c r="B9" s="48">
        <v>31747502</v>
      </c>
      <c r="C9" s="48">
        <v>33173502</v>
      </c>
      <c r="D9" s="48">
        <v>33158639</v>
      </c>
      <c r="E9" s="48">
        <v>32576702</v>
      </c>
      <c r="F9" s="48">
        <v>33659702</v>
      </c>
      <c r="G9" s="48">
        <v>33775544</v>
      </c>
      <c r="H9" s="48">
        <v>33097050</v>
      </c>
      <c r="I9" s="48">
        <v>34187050</v>
      </c>
      <c r="J9" s="48">
        <v>34253903</v>
      </c>
      <c r="K9" s="48">
        <v>34527601</v>
      </c>
      <c r="L9" s="48">
        <v>34681601</v>
      </c>
      <c r="M9" s="48">
        <v>34734459</v>
      </c>
      <c r="N9" s="24">
        <v>35114165</v>
      </c>
      <c r="O9" s="24">
        <v>35833165</v>
      </c>
      <c r="P9" s="24">
        <v>36085362</v>
      </c>
    </row>
    <row r="10" spans="1:16" ht="21" customHeight="1">
      <c r="A10" s="85" t="s">
        <v>3360</v>
      </c>
      <c r="B10" s="48">
        <v>35000000</v>
      </c>
      <c r="C10" s="48">
        <v>35900000</v>
      </c>
      <c r="D10" s="48">
        <v>36992751</v>
      </c>
      <c r="E10" s="48">
        <v>33800000</v>
      </c>
      <c r="F10" s="48">
        <v>33990000</v>
      </c>
      <c r="G10" s="48">
        <v>35495023</v>
      </c>
      <c r="H10" s="48">
        <v>36500000</v>
      </c>
      <c r="I10" s="48">
        <v>36850000</v>
      </c>
      <c r="J10" s="48">
        <v>38807792</v>
      </c>
      <c r="K10" s="48">
        <v>36700000</v>
      </c>
      <c r="L10" s="48">
        <v>36700000</v>
      </c>
      <c r="M10" s="48">
        <v>38469137</v>
      </c>
      <c r="N10" s="24">
        <v>36800000</v>
      </c>
      <c r="O10" s="24">
        <v>35990000</v>
      </c>
      <c r="P10" s="24">
        <v>36020888</v>
      </c>
    </row>
    <row r="11" spans="1:16" ht="21" customHeight="1">
      <c r="A11" s="85" t="s">
        <v>1096</v>
      </c>
      <c r="B11" s="48">
        <v>360000</v>
      </c>
      <c r="C11" s="48">
        <v>360000</v>
      </c>
      <c r="D11" s="48">
        <v>415098</v>
      </c>
      <c r="E11" s="48">
        <v>360000</v>
      </c>
      <c r="F11" s="48">
        <v>400000</v>
      </c>
      <c r="G11" s="48">
        <v>413952</v>
      </c>
      <c r="H11" s="48">
        <v>360000</v>
      </c>
      <c r="I11" s="48">
        <v>390000</v>
      </c>
      <c r="J11" s="48">
        <v>418177</v>
      </c>
      <c r="K11" s="48">
        <v>372000</v>
      </c>
      <c r="L11" s="48">
        <v>412000</v>
      </c>
      <c r="M11" s="48">
        <v>427231</v>
      </c>
      <c r="N11" s="24">
        <v>447000</v>
      </c>
      <c r="O11" s="24">
        <v>417000</v>
      </c>
      <c r="P11" s="24">
        <v>436425</v>
      </c>
    </row>
    <row r="12" spans="1:16" ht="21" customHeight="1">
      <c r="A12" s="85" t="s">
        <v>3858</v>
      </c>
      <c r="B12" s="48">
        <v>400000</v>
      </c>
      <c r="C12" s="48">
        <v>100000</v>
      </c>
      <c r="D12" s="48">
        <v>121456</v>
      </c>
      <c r="E12" s="48">
        <v>100000</v>
      </c>
      <c r="F12" s="48">
        <v>120000</v>
      </c>
      <c r="G12" s="48">
        <v>130878</v>
      </c>
      <c r="H12" s="48">
        <v>100000</v>
      </c>
      <c r="I12" s="48">
        <v>130000</v>
      </c>
      <c r="J12" s="48">
        <v>139582</v>
      </c>
      <c r="K12" s="48">
        <v>100000</v>
      </c>
      <c r="L12" s="48">
        <v>100000</v>
      </c>
      <c r="M12" s="48">
        <v>105387</v>
      </c>
      <c r="N12" s="24">
        <v>100000</v>
      </c>
      <c r="O12" s="24">
        <v>100000</v>
      </c>
      <c r="P12" s="24">
        <v>100553</v>
      </c>
    </row>
    <row r="13" spans="1:16" ht="21" customHeight="1">
      <c r="A13" s="85" t="s">
        <v>2245</v>
      </c>
      <c r="B13" s="48">
        <v>630000</v>
      </c>
      <c r="C13" s="48">
        <v>530000</v>
      </c>
      <c r="D13" s="48">
        <v>397057</v>
      </c>
      <c r="E13" s="48">
        <v>500000</v>
      </c>
      <c r="F13" s="48">
        <v>500000</v>
      </c>
      <c r="G13" s="48">
        <v>539838</v>
      </c>
      <c r="H13" s="48">
        <v>500000</v>
      </c>
      <c r="I13" s="48">
        <v>530000</v>
      </c>
      <c r="J13" s="48">
        <v>465061</v>
      </c>
      <c r="K13" s="48">
        <v>500000</v>
      </c>
      <c r="L13" s="48">
        <v>540000</v>
      </c>
      <c r="M13" s="48">
        <v>524307</v>
      </c>
      <c r="N13" s="24">
        <v>500000</v>
      </c>
      <c r="O13" s="24">
        <v>500000</v>
      </c>
      <c r="P13" s="24">
        <v>486474</v>
      </c>
    </row>
    <row r="14" spans="1:16" ht="21" customHeight="1">
      <c r="A14" s="85" t="s">
        <v>3859</v>
      </c>
      <c r="B14" s="48">
        <v>300000</v>
      </c>
      <c r="C14" s="48">
        <v>300000</v>
      </c>
      <c r="D14" s="48">
        <v>231911</v>
      </c>
      <c r="E14" s="48">
        <v>300000</v>
      </c>
      <c r="F14" s="48">
        <v>300000</v>
      </c>
      <c r="G14" s="48">
        <v>542613</v>
      </c>
      <c r="H14" s="48">
        <v>300000</v>
      </c>
      <c r="I14" s="48">
        <v>300000</v>
      </c>
      <c r="J14" s="48">
        <v>379473</v>
      </c>
      <c r="K14" s="48">
        <v>300000</v>
      </c>
      <c r="L14" s="48">
        <v>300000</v>
      </c>
      <c r="M14" s="48">
        <v>323772</v>
      </c>
      <c r="N14" s="24">
        <v>300000</v>
      </c>
      <c r="O14" s="24">
        <v>300000</v>
      </c>
      <c r="P14" s="24">
        <v>566897</v>
      </c>
    </row>
    <row r="15" spans="1:16" ht="21" customHeight="1">
      <c r="A15" s="85" t="s">
        <v>525</v>
      </c>
      <c r="B15" s="48">
        <v>6600000</v>
      </c>
      <c r="C15" s="48">
        <v>6600000</v>
      </c>
      <c r="D15" s="48">
        <v>6612306</v>
      </c>
      <c r="E15" s="48">
        <v>6400000</v>
      </c>
      <c r="F15" s="48">
        <v>6600000</v>
      </c>
      <c r="G15" s="48">
        <v>6813651</v>
      </c>
      <c r="H15" s="48">
        <v>6000000</v>
      </c>
      <c r="I15" s="48">
        <v>6000000</v>
      </c>
      <c r="J15" s="48">
        <v>5812878</v>
      </c>
      <c r="K15" s="48">
        <v>6000000</v>
      </c>
      <c r="L15" s="48">
        <v>6000000</v>
      </c>
      <c r="M15" s="48">
        <v>5563613</v>
      </c>
      <c r="N15" s="24">
        <v>7000000</v>
      </c>
      <c r="O15" s="24">
        <v>6900000</v>
      </c>
      <c r="P15" s="24">
        <v>6982529</v>
      </c>
    </row>
    <row r="16" spans="1:16" ht="21" customHeight="1">
      <c r="A16" s="85" t="s">
        <v>1398</v>
      </c>
      <c r="B16" s="48">
        <v>170000</v>
      </c>
      <c r="C16" s="48">
        <v>170000</v>
      </c>
      <c r="D16" s="48">
        <v>187989</v>
      </c>
      <c r="E16" s="48">
        <v>170000</v>
      </c>
      <c r="F16" s="48">
        <v>220000</v>
      </c>
      <c r="G16" s="48">
        <v>236168</v>
      </c>
      <c r="H16" s="48">
        <v>230000</v>
      </c>
      <c r="I16" s="48">
        <v>230000</v>
      </c>
      <c r="J16" s="48">
        <v>247983</v>
      </c>
      <c r="K16" s="48">
        <v>100000</v>
      </c>
      <c r="L16" s="48">
        <v>124000</v>
      </c>
      <c r="M16" s="48">
        <v>124447</v>
      </c>
      <c r="N16" s="49" t="s">
        <v>134</v>
      </c>
      <c r="O16" s="49" t="s">
        <v>134</v>
      </c>
      <c r="P16" s="49" t="s">
        <v>134</v>
      </c>
    </row>
    <row r="17" spans="1:16" ht="21" customHeight="1">
      <c r="A17" s="85" t="s">
        <v>4410</v>
      </c>
      <c r="B17" s="49" t="s">
        <v>134</v>
      </c>
      <c r="C17" s="49" t="s">
        <v>134</v>
      </c>
      <c r="D17" s="49" t="s">
        <v>134</v>
      </c>
      <c r="E17" s="49" t="s">
        <v>134</v>
      </c>
      <c r="F17" s="49" t="s">
        <v>134</v>
      </c>
      <c r="G17" s="49" t="s">
        <v>134</v>
      </c>
      <c r="H17" s="49" t="s">
        <v>134</v>
      </c>
      <c r="I17" s="49" t="s">
        <v>134</v>
      </c>
      <c r="J17" s="49" t="s">
        <v>134</v>
      </c>
      <c r="K17" s="49">
        <v>10000</v>
      </c>
      <c r="L17" s="49">
        <v>40000</v>
      </c>
      <c r="M17" s="49">
        <v>43975</v>
      </c>
      <c r="N17" s="24">
        <v>100000</v>
      </c>
      <c r="O17" s="24">
        <v>70000</v>
      </c>
      <c r="P17" s="24">
        <v>75479</v>
      </c>
    </row>
    <row r="18" spans="1:16" ht="21" customHeight="1">
      <c r="A18" s="85" t="s">
        <v>3573</v>
      </c>
      <c r="B18" s="48">
        <v>100000</v>
      </c>
      <c r="C18" s="48">
        <v>100000</v>
      </c>
      <c r="D18" s="48">
        <v>108062</v>
      </c>
      <c r="E18" s="48">
        <v>125000</v>
      </c>
      <c r="F18" s="48">
        <v>111000</v>
      </c>
      <c r="G18" s="48">
        <v>111677</v>
      </c>
      <c r="H18" s="48">
        <v>125000</v>
      </c>
      <c r="I18" s="48">
        <v>125000</v>
      </c>
      <c r="J18" s="48">
        <v>127365</v>
      </c>
      <c r="K18" s="48">
        <v>131000</v>
      </c>
      <c r="L18" s="48">
        <v>166000</v>
      </c>
      <c r="M18" s="48">
        <v>588255</v>
      </c>
      <c r="N18" s="24">
        <v>131000</v>
      </c>
      <c r="O18" s="24">
        <v>186000</v>
      </c>
      <c r="P18" s="24">
        <v>186452</v>
      </c>
    </row>
    <row r="19" spans="1:16" ht="21" customHeight="1">
      <c r="A19" s="85" t="s">
        <v>2324</v>
      </c>
      <c r="B19" s="48">
        <v>25000</v>
      </c>
      <c r="C19" s="48">
        <v>25000</v>
      </c>
      <c r="D19" s="48">
        <v>24937</v>
      </c>
      <c r="E19" s="48">
        <v>25000</v>
      </c>
      <c r="F19" s="48">
        <v>25000</v>
      </c>
      <c r="G19" s="48">
        <v>23789</v>
      </c>
      <c r="H19" s="48">
        <v>25000</v>
      </c>
      <c r="I19" s="48">
        <v>25000</v>
      </c>
      <c r="J19" s="48">
        <v>22583</v>
      </c>
      <c r="K19" s="48">
        <v>25000</v>
      </c>
      <c r="L19" s="48">
        <v>25000</v>
      </c>
      <c r="M19" s="48">
        <v>22795</v>
      </c>
      <c r="N19" s="24">
        <v>25000</v>
      </c>
      <c r="O19" s="24">
        <v>25000</v>
      </c>
      <c r="P19" s="24">
        <v>27885</v>
      </c>
    </row>
    <row r="20" spans="1:16" ht="21" customHeight="1">
      <c r="A20" s="85" t="s">
        <v>3860</v>
      </c>
      <c r="B20" s="48">
        <v>1378539</v>
      </c>
      <c r="C20" s="48">
        <v>1378539</v>
      </c>
      <c r="D20" s="48">
        <v>1289975</v>
      </c>
      <c r="E20" s="48">
        <v>1428924</v>
      </c>
      <c r="F20" s="48">
        <v>1428924</v>
      </c>
      <c r="G20" s="48">
        <v>1372848</v>
      </c>
      <c r="H20" s="48">
        <v>1655988</v>
      </c>
      <c r="I20" s="48">
        <v>1534438</v>
      </c>
      <c r="J20" s="48">
        <v>1940367</v>
      </c>
      <c r="K20" s="48">
        <v>1496752</v>
      </c>
      <c r="L20" s="48">
        <v>1495509</v>
      </c>
      <c r="M20" s="48">
        <v>1369122</v>
      </c>
      <c r="N20" s="24">
        <v>1040244</v>
      </c>
      <c r="O20" s="24">
        <v>1040244</v>
      </c>
      <c r="P20" s="24">
        <v>940652</v>
      </c>
    </row>
    <row r="21" spans="1:16" ht="21" customHeight="1">
      <c r="A21" s="85" t="s">
        <v>488</v>
      </c>
      <c r="B21" s="48">
        <v>2037622</v>
      </c>
      <c r="C21" s="48">
        <v>2009873</v>
      </c>
      <c r="D21" s="48">
        <v>1906246</v>
      </c>
      <c r="E21" s="48">
        <v>1972679</v>
      </c>
      <c r="F21" s="48">
        <v>1972679</v>
      </c>
      <c r="G21" s="48">
        <v>1870868</v>
      </c>
      <c r="H21" s="48">
        <v>1896174</v>
      </c>
      <c r="I21" s="48">
        <v>1896174</v>
      </c>
      <c r="J21" s="48">
        <v>1830601</v>
      </c>
      <c r="K21" s="48">
        <v>1952950</v>
      </c>
      <c r="L21" s="48">
        <v>1952950</v>
      </c>
      <c r="M21" s="48">
        <v>1897150</v>
      </c>
      <c r="N21" s="24">
        <v>1969115</v>
      </c>
      <c r="O21" s="24">
        <v>1967009</v>
      </c>
      <c r="P21" s="24">
        <v>1822625</v>
      </c>
    </row>
    <row r="22" spans="1:16" ht="21" customHeight="1">
      <c r="A22" s="85" t="s">
        <v>3861</v>
      </c>
      <c r="B22" s="48">
        <v>23347241</v>
      </c>
      <c r="C22" s="48">
        <v>23148479</v>
      </c>
      <c r="D22" s="48">
        <v>22082883</v>
      </c>
      <c r="E22" s="48">
        <v>25242735</v>
      </c>
      <c r="F22" s="48">
        <v>24111919</v>
      </c>
      <c r="G22" s="48">
        <v>23395585</v>
      </c>
      <c r="H22" s="48">
        <v>25202481</v>
      </c>
      <c r="I22" s="48">
        <v>25843945</v>
      </c>
      <c r="J22" s="48">
        <v>24216170</v>
      </c>
      <c r="K22" s="48">
        <v>26610007</v>
      </c>
      <c r="L22" s="48">
        <v>29674694</v>
      </c>
      <c r="M22" s="48">
        <v>26880719</v>
      </c>
      <c r="N22" s="24">
        <v>28275168</v>
      </c>
      <c r="O22" s="24">
        <v>64199233</v>
      </c>
      <c r="P22" s="24">
        <v>63717583</v>
      </c>
    </row>
    <row r="23" spans="1:16" ht="21" customHeight="1">
      <c r="A23" s="85" t="s">
        <v>3863</v>
      </c>
      <c r="B23" s="48">
        <v>7908475</v>
      </c>
      <c r="C23" s="48">
        <v>8036151</v>
      </c>
      <c r="D23" s="48">
        <v>7941138</v>
      </c>
      <c r="E23" s="48">
        <v>10491550</v>
      </c>
      <c r="F23" s="48">
        <v>9390008</v>
      </c>
      <c r="G23" s="48">
        <v>9665749</v>
      </c>
      <c r="H23" s="48">
        <v>12247317</v>
      </c>
      <c r="I23" s="48">
        <v>11753725</v>
      </c>
      <c r="J23" s="48">
        <v>11656289</v>
      </c>
      <c r="K23" s="48">
        <v>13171874</v>
      </c>
      <c r="L23" s="48">
        <v>12504574</v>
      </c>
      <c r="M23" s="48">
        <v>12346173</v>
      </c>
      <c r="N23" s="24">
        <v>13198975</v>
      </c>
      <c r="O23" s="24">
        <v>14105517</v>
      </c>
      <c r="P23" s="24">
        <v>14237288</v>
      </c>
    </row>
    <row r="24" spans="1:16" ht="21" customHeight="1">
      <c r="A24" s="85" t="s">
        <v>3200</v>
      </c>
      <c r="B24" s="48">
        <v>246918</v>
      </c>
      <c r="C24" s="48">
        <v>2075391</v>
      </c>
      <c r="D24" s="48">
        <v>2447987</v>
      </c>
      <c r="E24" s="48">
        <v>205131</v>
      </c>
      <c r="F24" s="48">
        <v>375219</v>
      </c>
      <c r="G24" s="48">
        <v>394368</v>
      </c>
      <c r="H24" s="48">
        <v>160681</v>
      </c>
      <c r="I24" s="48">
        <v>238329</v>
      </c>
      <c r="J24" s="48">
        <v>238135</v>
      </c>
      <c r="K24" s="48">
        <v>191987</v>
      </c>
      <c r="L24" s="48">
        <v>224080</v>
      </c>
      <c r="M24" s="48">
        <v>234346</v>
      </c>
      <c r="N24" s="24">
        <v>170257</v>
      </c>
      <c r="O24" s="24">
        <v>255649</v>
      </c>
      <c r="P24" s="24">
        <v>632462</v>
      </c>
    </row>
    <row r="25" spans="1:16" ht="21" customHeight="1">
      <c r="A25" s="85" t="s">
        <v>1228</v>
      </c>
      <c r="B25" s="48">
        <v>453</v>
      </c>
      <c r="C25" s="48">
        <v>34252</v>
      </c>
      <c r="D25" s="48">
        <v>30675</v>
      </c>
      <c r="E25" s="48">
        <v>45333</v>
      </c>
      <c r="F25" s="48">
        <v>117004</v>
      </c>
      <c r="G25" s="48">
        <v>102534</v>
      </c>
      <c r="H25" s="48">
        <v>48182</v>
      </c>
      <c r="I25" s="48">
        <v>50876</v>
      </c>
      <c r="J25" s="48">
        <v>36102</v>
      </c>
      <c r="K25" s="48">
        <v>37702</v>
      </c>
      <c r="L25" s="48">
        <v>40252</v>
      </c>
      <c r="M25" s="48">
        <v>19434</v>
      </c>
      <c r="N25" s="24">
        <v>37439</v>
      </c>
      <c r="O25" s="24">
        <v>37679</v>
      </c>
      <c r="P25" s="24">
        <v>30141</v>
      </c>
    </row>
    <row r="26" spans="1:16" ht="21" customHeight="1">
      <c r="A26" s="85" t="s">
        <v>1020</v>
      </c>
      <c r="B26" s="48">
        <v>13581638</v>
      </c>
      <c r="C26" s="48">
        <v>13092061</v>
      </c>
      <c r="D26" s="48">
        <v>8917212</v>
      </c>
      <c r="E26" s="48">
        <v>10069635</v>
      </c>
      <c r="F26" s="48">
        <v>9754605</v>
      </c>
      <c r="G26" s="48">
        <v>4595823</v>
      </c>
      <c r="H26" s="48">
        <v>19134110</v>
      </c>
      <c r="I26" s="48">
        <v>18523046</v>
      </c>
      <c r="J26" s="48">
        <v>15704109</v>
      </c>
      <c r="K26" s="48">
        <v>17802752</v>
      </c>
      <c r="L26" s="48">
        <v>20480051</v>
      </c>
      <c r="M26" s="48">
        <v>20024869</v>
      </c>
      <c r="N26" s="24">
        <v>12766798</v>
      </c>
      <c r="O26" s="24">
        <v>12136067</v>
      </c>
      <c r="P26" s="24">
        <v>7494083</v>
      </c>
    </row>
    <row r="27" spans="1:16" ht="21" customHeight="1">
      <c r="A27" s="85" t="s">
        <v>3864</v>
      </c>
      <c r="B27" s="48">
        <v>400000</v>
      </c>
      <c r="C27" s="48">
        <v>3167378</v>
      </c>
      <c r="D27" s="48">
        <v>3167377</v>
      </c>
      <c r="E27" s="48">
        <v>400000</v>
      </c>
      <c r="F27" s="48">
        <v>3519495</v>
      </c>
      <c r="G27" s="48">
        <v>3519496</v>
      </c>
      <c r="H27" s="48">
        <v>400000</v>
      </c>
      <c r="I27" s="48">
        <v>3155363</v>
      </c>
      <c r="J27" s="48">
        <v>3155363</v>
      </c>
      <c r="K27" s="48">
        <v>400000</v>
      </c>
      <c r="L27" s="48">
        <v>4979119</v>
      </c>
      <c r="M27" s="48">
        <v>4979119</v>
      </c>
      <c r="N27" s="24">
        <v>400000</v>
      </c>
      <c r="O27" s="24">
        <v>8295959</v>
      </c>
      <c r="P27" s="24">
        <v>8295959</v>
      </c>
    </row>
    <row r="28" spans="1:16" ht="21" customHeight="1">
      <c r="A28" s="85" t="s">
        <v>395</v>
      </c>
      <c r="B28" s="48">
        <v>1434612</v>
      </c>
      <c r="C28" s="48">
        <v>2028867</v>
      </c>
      <c r="D28" s="48">
        <v>2147296</v>
      </c>
      <c r="E28" s="48">
        <v>1267311</v>
      </c>
      <c r="F28" s="48">
        <v>1241811</v>
      </c>
      <c r="G28" s="48">
        <v>1257537</v>
      </c>
      <c r="H28" s="48">
        <v>1463017</v>
      </c>
      <c r="I28" s="48">
        <v>1630496</v>
      </c>
      <c r="J28" s="48">
        <v>1483200</v>
      </c>
      <c r="K28" s="48">
        <v>1523375</v>
      </c>
      <c r="L28" s="48">
        <v>1420852</v>
      </c>
      <c r="M28" s="48">
        <v>1234751</v>
      </c>
      <c r="N28" s="24">
        <v>1262839</v>
      </c>
      <c r="O28" s="24">
        <v>1567698</v>
      </c>
      <c r="P28" s="24">
        <v>1670720</v>
      </c>
    </row>
    <row r="29" spans="1:16" ht="21" customHeight="1">
      <c r="A29" s="85" t="s">
        <v>3865</v>
      </c>
      <c r="B29" s="48">
        <v>2644000</v>
      </c>
      <c r="C29" s="48">
        <v>208000</v>
      </c>
      <c r="D29" s="48">
        <v>208000</v>
      </c>
      <c r="E29" s="48">
        <v>3866000</v>
      </c>
      <c r="F29" s="48">
        <v>1052000</v>
      </c>
      <c r="G29" s="48">
        <v>0</v>
      </c>
      <c r="H29" s="48">
        <v>3323000</v>
      </c>
      <c r="I29" s="48">
        <v>2531000</v>
      </c>
      <c r="J29" s="48">
        <v>0</v>
      </c>
      <c r="K29" s="48">
        <v>10219000</v>
      </c>
      <c r="L29" s="48">
        <v>4163000</v>
      </c>
      <c r="M29" s="48">
        <v>0</v>
      </c>
      <c r="N29" s="24">
        <v>7185000</v>
      </c>
      <c r="O29" s="24">
        <v>6573000</v>
      </c>
      <c r="P29" s="24">
        <v>6498000</v>
      </c>
    </row>
    <row r="30" spans="1:16" ht="21" customHeight="1">
      <c r="A30" s="85"/>
      <c r="B30" s="164" t="s">
        <v>1326</v>
      </c>
      <c r="C30" s="254"/>
      <c r="D30" s="254"/>
      <c r="E30" s="254"/>
      <c r="F30" s="254"/>
      <c r="G30" s="254"/>
      <c r="H30" s="254"/>
      <c r="I30" s="254"/>
      <c r="J30" s="254"/>
      <c r="K30" s="254"/>
      <c r="L30" s="254"/>
      <c r="M30" s="254"/>
      <c r="N30" s="254"/>
      <c r="O30" s="254"/>
      <c r="P30" s="254"/>
    </row>
    <row r="31" spans="1:16" s="25" customFormat="1" ht="21" customHeight="1">
      <c r="A31" s="224" t="s">
        <v>2769</v>
      </c>
      <c r="B31" s="168">
        <v>128312000</v>
      </c>
      <c r="C31" s="168">
        <v>132437493</v>
      </c>
      <c r="D31" s="168">
        <v>124869500</v>
      </c>
      <c r="E31" s="168">
        <v>129346000</v>
      </c>
      <c r="F31" s="168">
        <v>128889366</v>
      </c>
      <c r="G31" s="168">
        <v>121092577</v>
      </c>
      <c r="H31" s="168">
        <v>142768000</v>
      </c>
      <c r="I31" s="168">
        <v>145924442</v>
      </c>
      <c r="J31" s="168">
        <v>135956014</v>
      </c>
      <c r="K31" s="168">
        <v>152172000</v>
      </c>
      <c r="L31" s="168">
        <v>156023682</v>
      </c>
      <c r="M31" s="168">
        <v>141617102</v>
      </c>
      <c r="N31" s="25">
        <v>146823000</v>
      </c>
      <c r="O31" s="25">
        <v>190499220</v>
      </c>
      <c r="P31" s="25">
        <v>180615727</v>
      </c>
    </row>
    <row r="32" spans="1:16" ht="21" customHeight="1">
      <c r="A32" s="85" t="s">
        <v>4037</v>
      </c>
      <c r="B32" s="48">
        <v>878046</v>
      </c>
      <c r="C32" s="48">
        <v>882632</v>
      </c>
      <c r="D32" s="48">
        <v>852743</v>
      </c>
      <c r="E32" s="48">
        <v>876067</v>
      </c>
      <c r="F32" s="48">
        <v>879067</v>
      </c>
      <c r="G32" s="48">
        <v>853145</v>
      </c>
      <c r="H32" s="48">
        <v>888378</v>
      </c>
      <c r="I32" s="48">
        <v>888378</v>
      </c>
      <c r="J32" s="48">
        <v>842882</v>
      </c>
      <c r="K32" s="48">
        <v>900263</v>
      </c>
      <c r="L32" s="48">
        <v>900263</v>
      </c>
      <c r="M32" s="48">
        <v>864898</v>
      </c>
      <c r="N32" s="24">
        <v>897221</v>
      </c>
      <c r="O32" s="24">
        <v>897221</v>
      </c>
      <c r="P32" s="24">
        <v>858974</v>
      </c>
    </row>
    <row r="33" spans="1:16" ht="21" customHeight="1">
      <c r="A33" s="85" t="s">
        <v>1472</v>
      </c>
      <c r="B33" s="49" t="s">
        <v>134</v>
      </c>
      <c r="C33" s="49" t="s">
        <v>134</v>
      </c>
      <c r="D33" s="49" t="s">
        <v>134</v>
      </c>
      <c r="E33" s="49" t="s">
        <v>134</v>
      </c>
      <c r="F33" s="49" t="s">
        <v>134</v>
      </c>
      <c r="G33" s="49" t="s">
        <v>134</v>
      </c>
      <c r="H33" s="49" t="s">
        <v>134</v>
      </c>
      <c r="I33" s="49" t="s">
        <v>134</v>
      </c>
      <c r="J33" s="49" t="s">
        <v>134</v>
      </c>
      <c r="K33" s="49">
        <v>2293220</v>
      </c>
      <c r="L33" s="49">
        <v>2300624</v>
      </c>
      <c r="M33" s="49">
        <v>2175188</v>
      </c>
      <c r="N33" s="24">
        <v>2282721</v>
      </c>
      <c r="O33" s="24">
        <v>2172956</v>
      </c>
      <c r="P33" s="24">
        <v>2040303</v>
      </c>
    </row>
    <row r="34" spans="1:16" ht="21" customHeight="1">
      <c r="A34" s="85" t="s">
        <v>4304</v>
      </c>
      <c r="B34" s="49" t="s">
        <v>134</v>
      </c>
      <c r="C34" s="49" t="s">
        <v>134</v>
      </c>
      <c r="D34" s="49" t="s">
        <v>134</v>
      </c>
      <c r="E34" s="49" t="s">
        <v>134</v>
      </c>
      <c r="F34" s="49" t="s">
        <v>134</v>
      </c>
      <c r="G34" s="49" t="s">
        <v>134</v>
      </c>
      <c r="H34" s="49" t="s">
        <v>134</v>
      </c>
      <c r="I34" s="49" t="s">
        <v>134</v>
      </c>
      <c r="J34" s="49" t="s">
        <v>134</v>
      </c>
      <c r="K34" s="49">
        <v>7461032</v>
      </c>
      <c r="L34" s="49">
        <v>7395864</v>
      </c>
      <c r="M34" s="49">
        <v>6852402</v>
      </c>
      <c r="N34" s="24">
        <v>6884346</v>
      </c>
      <c r="O34" s="24">
        <v>40614488</v>
      </c>
      <c r="P34" s="24">
        <v>40130355</v>
      </c>
    </row>
    <row r="35" spans="1:16" ht="21" customHeight="1">
      <c r="A35" s="85" t="s">
        <v>4415</v>
      </c>
      <c r="B35" s="49" t="s">
        <v>134</v>
      </c>
      <c r="C35" s="49" t="s">
        <v>134</v>
      </c>
      <c r="D35" s="49" t="s">
        <v>134</v>
      </c>
      <c r="E35" s="49" t="s">
        <v>134</v>
      </c>
      <c r="F35" s="49" t="s">
        <v>134</v>
      </c>
      <c r="G35" s="49" t="s">
        <v>134</v>
      </c>
      <c r="H35" s="49" t="s">
        <v>134</v>
      </c>
      <c r="I35" s="49" t="s">
        <v>134</v>
      </c>
      <c r="J35" s="49" t="s">
        <v>134</v>
      </c>
      <c r="K35" s="49">
        <v>12058149</v>
      </c>
      <c r="L35" s="49">
        <v>13095512</v>
      </c>
      <c r="M35" s="49">
        <v>11509201</v>
      </c>
      <c r="N35" s="24">
        <v>11383210</v>
      </c>
      <c r="O35" s="24">
        <v>11859980</v>
      </c>
      <c r="P35" s="24">
        <v>10796549</v>
      </c>
    </row>
    <row r="36" spans="1:16" ht="21" customHeight="1">
      <c r="A36" s="85" t="s">
        <v>838</v>
      </c>
      <c r="B36" s="48">
        <v>29127124</v>
      </c>
      <c r="C36" s="48">
        <v>28796815</v>
      </c>
      <c r="D36" s="48">
        <v>27522601</v>
      </c>
      <c r="E36" s="48">
        <v>34432794</v>
      </c>
      <c r="F36" s="48">
        <v>31784024</v>
      </c>
      <c r="G36" s="48">
        <v>30229918</v>
      </c>
      <c r="H36" s="48">
        <v>42976886</v>
      </c>
      <c r="I36" s="48">
        <v>41026909</v>
      </c>
      <c r="J36" s="48">
        <v>39582506</v>
      </c>
      <c r="K36" s="48">
        <v>53715723</v>
      </c>
      <c r="L36" s="48">
        <v>49972708</v>
      </c>
      <c r="M36" s="48">
        <v>46801288</v>
      </c>
      <c r="N36" s="24">
        <v>55762702</v>
      </c>
      <c r="O36" s="24">
        <v>56334837</v>
      </c>
      <c r="P36" s="24">
        <v>54163227</v>
      </c>
    </row>
    <row r="37" spans="1:16" ht="21" customHeight="1">
      <c r="A37" s="85" t="s">
        <v>647</v>
      </c>
      <c r="B37" s="48">
        <v>5624666</v>
      </c>
      <c r="C37" s="48">
        <v>5583303</v>
      </c>
      <c r="D37" s="48">
        <v>5244736</v>
      </c>
      <c r="E37" s="48">
        <v>4948950</v>
      </c>
      <c r="F37" s="48">
        <v>4933872</v>
      </c>
      <c r="G37" s="48">
        <v>4724969</v>
      </c>
      <c r="H37" s="48">
        <v>5340418</v>
      </c>
      <c r="I37" s="48">
        <v>5329715</v>
      </c>
      <c r="J37" s="48">
        <v>5083240</v>
      </c>
      <c r="K37" s="48">
        <v>7666032</v>
      </c>
      <c r="L37" s="48">
        <v>7531640</v>
      </c>
      <c r="M37" s="48">
        <v>7216786</v>
      </c>
      <c r="N37" s="24">
        <v>8357055</v>
      </c>
      <c r="O37" s="24">
        <v>7492117</v>
      </c>
      <c r="P37" s="24">
        <v>6838045</v>
      </c>
    </row>
    <row r="38" spans="1:16" ht="21" customHeight="1">
      <c r="A38" s="85" t="s">
        <v>1193</v>
      </c>
      <c r="B38" s="48">
        <v>32162272</v>
      </c>
      <c r="C38" s="48">
        <v>32468796</v>
      </c>
      <c r="D38" s="48">
        <v>30877129</v>
      </c>
      <c r="E38" s="48">
        <v>31838185</v>
      </c>
      <c r="F38" s="48">
        <v>31677317</v>
      </c>
      <c r="G38" s="48">
        <v>30569544</v>
      </c>
      <c r="H38" s="48">
        <v>33795994</v>
      </c>
      <c r="I38" s="48">
        <v>35399266</v>
      </c>
      <c r="J38" s="48">
        <v>31237370</v>
      </c>
      <c r="K38" s="48">
        <v>36359225</v>
      </c>
      <c r="L38" s="48">
        <v>39062326</v>
      </c>
      <c r="M38" s="48">
        <v>32609968</v>
      </c>
      <c r="N38" s="24">
        <v>30040231</v>
      </c>
      <c r="O38" s="24">
        <v>38977468</v>
      </c>
      <c r="P38" s="24">
        <v>35917785</v>
      </c>
    </row>
    <row r="39" spans="1:16" ht="21" customHeight="1">
      <c r="A39" s="85" t="s">
        <v>3866</v>
      </c>
      <c r="B39" s="48">
        <v>5531398</v>
      </c>
      <c r="C39" s="48">
        <v>5504698</v>
      </c>
      <c r="D39" s="48">
        <v>5260119</v>
      </c>
      <c r="E39" s="48">
        <v>5727782</v>
      </c>
      <c r="F39" s="48">
        <v>5775782</v>
      </c>
      <c r="G39" s="48">
        <v>5572851</v>
      </c>
      <c r="H39" s="48">
        <v>5199068</v>
      </c>
      <c r="I39" s="48">
        <v>5201853</v>
      </c>
      <c r="J39" s="48">
        <v>4963524</v>
      </c>
      <c r="K39" s="48">
        <v>5027791</v>
      </c>
      <c r="L39" s="48">
        <v>5017695</v>
      </c>
      <c r="M39" s="48">
        <v>4882879</v>
      </c>
      <c r="N39" s="24">
        <v>5207846</v>
      </c>
      <c r="O39" s="24">
        <v>5347456</v>
      </c>
      <c r="P39" s="24">
        <v>5122633</v>
      </c>
    </row>
    <row r="40" spans="1:16" ht="21" customHeight="1">
      <c r="A40" s="85" t="s">
        <v>3868</v>
      </c>
      <c r="B40" s="48">
        <v>7974450</v>
      </c>
      <c r="C40" s="48">
        <v>8043162</v>
      </c>
      <c r="D40" s="48">
        <v>7134392</v>
      </c>
      <c r="E40" s="48">
        <v>11813701</v>
      </c>
      <c r="F40" s="48">
        <v>11820567</v>
      </c>
      <c r="G40" s="48">
        <v>10645621</v>
      </c>
      <c r="H40" s="48">
        <v>9728348</v>
      </c>
      <c r="I40" s="48">
        <v>9500674</v>
      </c>
      <c r="J40" s="48">
        <v>8800196</v>
      </c>
      <c r="K40" s="48">
        <v>9134625</v>
      </c>
      <c r="L40" s="48">
        <v>11271328</v>
      </c>
      <c r="M40" s="48">
        <v>10332789</v>
      </c>
      <c r="N40" s="24">
        <v>7610238</v>
      </c>
      <c r="O40" s="24">
        <v>7345656</v>
      </c>
      <c r="P40" s="24">
        <v>6198705</v>
      </c>
    </row>
    <row r="41" spans="1:16" ht="21" customHeight="1">
      <c r="A41" s="85" t="s">
        <v>4416</v>
      </c>
      <c r="B41" s="49" t="s">
        <v>134</v>
      </c>
      <c r="C41" s="49" t="s">
        <v>134</v>
      </c>
      <c r="D41" s="49" t="s">
        <v>134</v>
      </c>
      <c r="E41" s="49" t="s">
        <v>134</v>
      </c>
      <c r="F41" s="49" t="s">
        <v>134</v>
      </c>
      <c r="G41" s="49" t="s">
        <v>134</v>
      </c>
      <c r="H41" s="49" t="s">
        <v>134</v>
      </c>
      <c r="I41" s="49" t="s">
        <v>134</v>
      </c>
      <c r="J41" s="49" t="s">
        <v>134</v>
      </c>
      <c r="K41" s="49">
        <v>4430079</v>
      </c>
      <c r="L41" s="49">
        <v>4711627</v>
      </c>
      <c r="M41" s="49">
        <v>3836885</v>
      </c>
      <c r="N41" s="24">
        <v>7683803</v>
      </c>
      <c r="O41" s="24">
        <v>7343920</v>
      </c>
      <c r="P41" s="24">
        <v>6610852</v>
      </c>
    </row>
    <row r="42" spans="1:16" ht="21" customHeight="1">
      <c r="A42" s="85" t="s">
        <v>1723</v>
      </c>
      <c r="B42" s="48">
        <v>8269031</v>
      </c>
      <c r="C42" s="48">
        <v>8085337</v>
      </c>
      <c r="D42" s="48">
        <v>8081304</v>
      </c>
      <c r="E42" s="48">
        <v>4226747</v>
      </c>
      <c r="F42" s="48">
        <v>4189508</v>
      </c>
      <c r="G42" s="48">
        <v>4184684</v>
      </c>
      <c r="H42" s="48">
        <v>3868048</v>
      </c>
      <c r="I42" s="48">
        <v>3653440</v>
      </c>
      <c r="J42" s="48">
        <v>3652436</v>
      </c>
      <c r="K42" s="48">
        <v>3474210</v>
      </c>
      <c r="L42" s="48">
        <v>3095774</v>
      </c>
      <c r="M42" s="48">
        <v>3094772</v>
      </c>
      <c r="N42" s="24">
        <v>2392458</v>
      </c>
      <c r="O42" s="24">
        <v>2094072</v>
      </c>
      <c r="P42" s="24">
        <v>2093069</v>
      </c>
    </row>
    <row r="43" spans="1:16" ht="21" customHeight="1">
      <c r="A43" s="85" t="s">
        <v>3869</v>
      </c>
      <c r="B43" s="48">
        <v>9557907</v>
      </c>
      <c r="C43" s="48">
        <v>14072574</v>
      </c>
      <c r="D43" s="48">
        <v>14051473</v>
      </c>
      <c r="E43" s="48">
        <v>6993075</v>
      </c>
      <c r="F43" s="48">
        <v>9768990</v>
      </c>
      <c r="G43" s="48">
        <v>9607927</v>
      </c>
      <c r="H43" s="48">
        <v>10098604</v>
      </c>
      <c r="I43" s="48">
        <v>13453411</v>
      </c>
      <c r="J43" s="48">
        <v>13426529</v>
      </c>
      <c r="K43" s="48">
        <v>9351651</v>
      </c>
      <c r="L43" s="48">
        <v>11448289</v>
      </c>
      <c r="M43" s="48">
        <v>11440046</v>
      </c>
      <c r="N43" s="24">
        <v>8021169</v>
      </c>
      <c r="O43" s="24">
        <v>9852967</v>
      </c>
      <c r="P43" s="24">
        <v>9845230</v>
      </c>
    </row>
    <row r="44" spans="1:16" ht="21" customHeight="1">
      <c r="A44" s="85" t="s">
        <v>3870</v>
      </c>
      <c r="B44" s="48">
        <v>100000</v>
      </c>
      <c r="C44" s="48">
        <v>36092</v>
      </c>
      <c r="D44" s="48">
        <v>0</v>
      </c>
      <c r="E44" s="48">
        <v>100000</v>
      </c>
      <c r="F44" s="48">
        <v>49533</v>
      </c>
      <c r="G44" s="48">
        <v>0</v>
      </c>
      <c r="H44" s="48">
        <v>300000</v>
      </c>
      <c r="I44" s="48">
        <v>257851</v>
      </c>
      <c r="J44" s="48">
        <v>0</v>
      </c>
      <c r="K44" s="48">
        <v>300000</v>
      </c>
      <c r="L44" s="48">
        <v>220032</v>
      </c>
      <c r="M44" s="48">
        <v>0</v>
      </c>
      <c r="N44" s="24">
        <v>300000</v>
      </c>
      <c r="O44" s="24">
        <v>166082</v>
      </c>
      <c r="P44" s="24">
        <v>0</v>
      </c>
    </row>
    <row r="45" spans="1:16" ht="21" customHeight="1">
      <c r="A45" s="85" t="s">
        <v>4411</v>
      </c>
      <c r="B45" s="48">
        <v>7270567</v>
      </c>
      <c r="C45" s="48">
        <v>7293876</v>
      </c>
      <c r="D45" s="48">
        <v>6879738</v>
      </c>
      <c r="E45" s="48">
        <v>6939711</v>
      </c>
      <c r="F45" s="48">
        <v>7163869</v>
      </c>
      <c r="G45" s="48">
        <v>6648756</v>
      </c>
      <c r="H45" s="48">
        <v>8687147</v>
      </c>
      <c r="I45" s="48">
        <v>8614221</v>
      </c>
      <c r="J45" s="48">
        <v>8120663</v>
      </c>
      <c r="K45" s="48" t="s">
        <v>134</v>
      </c>
      <c r="L45" s="48" t="s">
        <v>134</v>
      </c>
      <c r="M45" s="48" t="s">
        <v>134</v>
      </c>
      <c r="N45" s="48" t="s">
        <v>134</v>
      </c>
      <c r="O45" s="49" t="s">
        <v>134</v>
      </c>
      <c r="P45" s="49" t="s">
        <v>134</v>
      </c>
    </row>
    <row r="46" spans="1:16" ht="21" customHeight="1">
      <c r="A46" s="85" t="s">
        <v>4412</v>
      </c>
      <c r="B46" s="48">
        <v>5077014</v>
      </c>
      <c r="C46" s="48">
        <v>5020192</v>
      </c>
      <c r="D46" s="48">
        <v>3959724</v>
      </c>
      <c r="E46" s="48">
        <v>4605722</v>
      </c>
      <c r="F46" s="48">
        <v>4699013</v>
      </c>
      <c r="G46" s="48">
        <v>3282387</v>
      </c>
      <c r="H46" s="48">
        <v>3271872</v>
      </c>
      <c r="I46" s="48">
        <v>3869321</v>
      </c>
      <c r="J46" s="48">
        <v>3150350</v>
      </c>
      <c r="K46" s="48" t="s">
        <v>134</v>
      </c>
      <c r="L46" s="48" t="s">
        <v>134</v>
      </c>
      <c r="M46" s="48" t="s">
        <v>134</v>
      </c>
      <c r="N46" s="48" t="s">
        <v>134</v>
      </c>
      <c r="O46" s="49" t="s">
        <v>134</v>
      </c>
      <c r="P46" s="49" t="s">
        <v>134</v>
      </c>
    </row>
    <row r="47" spans="1:16" ht="21" customHeight="1">
      <c r="A47" s="85" t="s">
        <v>4413</v>
      </c>
      <c r="B47" s="48">
        <v>16739525</v>
      </c>
      <c r="C47" s="48">
        <v>16650016</v>
      </c>
      <c r="D47" s="48">
        <v>15005539</v>
      </c>
      <c r="E47" s="48">
        <v>16843266</v>
      </c>
      <c r="F47" s="48">
        <v>16167824</v>
      </c>
      <c r="G47" s="48">
        <v>14772775</v>
      </c>
      <c r="H47" s="48">
        <v>15740392</v>
      </c>
      <c r="I47" s="48">
        <v>15904429</v>
      </c>
      <c r="J47" s="48">
        <v>14857453</v>
      </c>
      <c r="K47" s="48" t="s">
        <v>134</v>
      </c>
      <c r="L47" s="48" t="s">
        <v>134</v>
      </c>
      <c r="M47" s="48" t="s">
        <v>134</v>
      </c>
      <c r="N47" s="48" t="s">
        <v>134</v>
      </c>
      <c r="O47" s="49" t="s">
        <v>134</v>
      </c>
      <c r="P47" s="49" t="s">
        <v>134</v>
      </c>
    </row>
    <row r="48" spans="1:16" ht="21" customHeight="1">
      <c r="A48" s="225" t="s">
        <v>4414</v>
      </c>
      <c r="B48" s="169" t="s">
        <v>4324</v>
      </c>
      <c r="C48" s="169" t="s">
        <v>4324</v>
      </c>
      <c r="D48" s="169" t="s">
        <v>4324</v>
      </c>
      <c r="E48" s="169" t="s">
        <v>4324</v>
      </c>
      <c r="F48" s="169" t="s">
        <v>4324</v>
      </c>
      <c r="G48" s="169" t="s">
        <v>4324</v>
      </c>
      <c r="H48" s="169">
        <v>2872845</v>
      </c>
      <c r="I48" s="169">
        <v>2824974</v>
      </c>
      <c r="J48" s="169">
        <v>2238865</v>
      </c>
      <c r="K48" s="169" t="s">
        <v>134</v>
      </c>
      <c r="L48" s="169" t="s">
        <v>134</v>
      </c>
      <c r="M48" s="169" t="s">
        <v>134</v>
      </c>
      <c r="N48" s="169" t="s">
        <v>134</v>
      </c>
      <c r="O48" s="169" t="s">
        <v>134</v>
      </c>
      <c r="P48" s="169" t="s">
        <v>134</v>
      </c>
    </row>
    <row r="49" spans="1:13" ht="21" customHeight="1">
      <c r="A49" s="69" t="s">
        <v>1737</v>
      </c>
      <c r="B49" s="26"/>
      <c r="C49" s="26"/>
      <c r="D49" s="26"/>
      <c r="E49" s="26"/>
      <c r="F49" s="232"/>
      <c r="G49" s="26"/>
      <c r="H49" s="26"/>
      <c r="I49" s="26"/>
      <c r="J49" s="26"/>
      <c r="K49" s="26"/>
      <c r="L49" s="232"/>
      <c r="M49" s="232"/>
    </row>
    <row r="50" spans="1:13" ht="21" customHeight="1">
      <c r="A50" s="44" t="s">
        <v>4701</v>
      </c>
      <c r="B50" s="26"/>
      <c r="C50" s="26"/>
      <c r="D50" s="26"/>
      <c r="E50" s="26"/>
      <c r="F50" s="26"/>
      <c r="K50" s="26"/>
      <c r="L50" s="26"/>
    </row>
    <row r="51" spans="1:13" ht="21" customHeight="1">
      <c r="D51" s="26"/>
      <c r="E51" s="26"/>
      <c r="F51" s="26"/>
      <c r="G51" s="26"/>
      <c r="H51" s="26"/>
      <c r="I51" s="26"/>
      <c r="J51" s="26"/>
      <c r="K51" s="26"/>
      <c r="L51" s="26"/>
      <c r="M51" s="26"/>
    </row>
    <row r="56" spans="1:13" s="26" customFormat="1" ht="21" customHeight="1"/>
  </sheetData>
  <mergeCells count="7">
    <mergeCell ref="B5:D5"/>
    <mergeCell ref="E5:G5"/>
    <mergeCell ref="H5:J5"/>
    <mergeCell ref="K5:M5"/>
    <mergeCell ref="N5:P5"/>
    <mergeCell ref="B7:P7"/>
    <mergeCell ref="B30:P30"/>
  </mergeCells>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colBreaks count="1" manualBreakCount="1">
    <brk id="7" max="1048575" man="1"/>
  </colBreaks>
</worksheet>
</file>

<file path=xl/worksheets/sheet133.xml><?xml version="1.0" encoding="utf-8"?>
<worksheet xmlns="http://schemas.openxmlformats.org/spreadsheetml/2006/main" xmlns:r="http://schemas.openxmlformats.org/officeDocument/2006/relationships" xmlns:mc="http://schemas.openxmlformats.org/markup-compatibility/2006">
  <sheetPr>
    <pageSetUpPr fitToPage="1"/>
  </sheetPr>
  <dimension ref="A1:M24"/>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4"/>
    <col min="2" max="13" width="14.125" style="24" customWidth="1"/>
    <col min="14" max="16384" width="18.625" style="24"/>
  </cols>
  <sheetData>
    <row r="1" spans="1:13" ht="21" customHeight="1">
      <c r="A1" s="28" t="str">
        <f>HYPERLINK("#"&amp;"目次"&amp;"!a1","目次へ")</f>
        <v>目次へ</v>
      </c>
    </row>
    <row r="2" spans="1:13" ht="21" customHeight="1">
      <c r="A2" s="97" t="str">
        <f>"１３０．"&amp;目次!E133</f>
        <v>１３０．一般会計性質別歳出決算額の推移（平成27～令和2年度）</v>
      </c>
      <c r="B2" s="45"/>
      <c r="C2" s="45"/>
      <c r="D2" s="45"/>
      <c r="E2" s="45"/>
    </row>
    <row r="3" spans="1:13" ht="21" customHeight="1">
      <c r="A3" s="44" t="s">
        <v>3600</v>
      </c>
    </row>
    <row r="4" spans="1:13" ht="21" customHeight="1">
      <c r="A4" s="202" t="s">
        <v>3211</v>
      </c>
      <c r="B4" s="211" t="s">
        <v>3399</v>
      </c>
      <c r="C4" s="227"/>
      <c r="D4" s="211" t="s">
        <v>3336</v>
      </c>
      <c r="E4" s="227"/>
      <c r="F4" s="211" t="s">
        <v>4335</v>
      </c>
      <c r="G4" s="227"/>
      <c r="H4" s="211" t="s">
        <v>3808</v>
      </c>
      <c r="I4" s="227"/>
      <c r="J4" s="211" t="s">
        <v>2251</v>
      </c>
      <c r="K4" s="208"/>
      <c r="L4" s="211" t="s">
        <v>4520</v>
      </c>
      <c r="M4" s="208"/>
    </row>
    <row r="5" spans="1:13" ht="21" customHeight="1">
      <c r="A5" s="128"/>
      <c r="B5" s="148" t="s">
        <v>3152</v>
      </c>
      <c r="C5" s="148" t="s">
        <v>1073</v>
      </c>
      <c r="D5" s="137" t="s">
        <v>3152</v>
      </c>
      <c r="E5" s="148" t="s">
        <v>1073</v>
      </c>
      <c r="F5" s="137" t="s">
        <v>797</v>
      </c>
      <c r="G5" s="148" t="s">
        <v>4332</v>
      </c>
      <c r="H5" s="148" t="s">
        <v>797</v>
      </c>
      <c r="I5" s="148" t="s">
        <v>4332</v>
      </c>
      <c r="J5" s="148" t="s">
        <v>797</v>
      </c>
      <c r="K5" s="148" t="s">
        <v>4332</v>
      </c>
      <c r="L5" s="148" t="s">
        <v>797</v>
      </c>
      <c r="M5" s="148" t="s">
        <v>4332</v>
      </c>
    </row>
    <row r="6" spans="1:13" s="25" customFormat="1" ht="21" customHeight="1">
      <c r="A6" s="224" t="s">
        <v>3146</v>
      </c>
      <c r="B6" s="168">
        <v>131323616</v>
      </c>
      <c r="C6" s="603">
        <v>100</v>
      </c>
      <c r="D6" s="168">
        <v>124869500</v>
      </c>
      <c r="E6" s="603">
        <v>100</v>
      </c>
      <c r="F6" s="168">
        <v>121092577</v>
      </c>
      <c r="G6" s="603">
        <v>100</v>
      </c>
      <c r="H6" s="168">
        <v>135956014</v>
      </c>
      <c r="I6" s="603">
        <v>100</v>
      </c>
      <c r="J6" s="168">
        <v>141617102</v>
      </c>
      <c r="K6" s="603">
        <v>100</v>
      </c>
      <c r="L6" s="168">
        <v>180615727</v>
      </c>
      <c r="M6" s="603">
        <v>100</v>
      </c>
    </row>
    <row r="7" spans="1:13" ht="21" customHeight="1">
      <c r="A7" s="85" t="s">
        <v>3151</v>
      </c>
      <c r="B7" s="48">
        <v>20070828</v>
      </c>
      <c r="C7" s="73">
        <v>15.2</v>
      </c>
      <c r="D7" s="48">
        <v>20111186</v>
      </c>
      <c r="E7" s="73">
        <v>16.100000000000001</v>
      </c>
      <c r="F7" s="48">
        <v>20326014</v>
      </c>
      <c r="G7" s="73">
        <v>16.8</v>
      </c>
      <c r="H7" s="48">
        <v>19855598</v>
      </c>
      <c r="I7" s="73">
        <v>14.6</v>
      </c>
      <c r="J7" s="48">
        <v>20105890</v>
      </c>
      <c r="K7" s="73">
        <v>14.2</v>
      </c>
      <c r="L7" s="48">
        <v>20344433</v>
      </c>
      <c r="M7" s="73">
        <v>11.3</v>
      </c>
    </row>
    <row r="8" spans="1:13" ht="21" customHeight="1">
      <c r="A8" s="632" t="s">
        <v>3728</v>
      </c>
      <c r="B8" s="48">
        <v>14226727</v>
      </c>
      <c r="C8" s="73">
        <v>10.8</v>
      </c>
      <c r="D8" s="48">
        <v>14120139</v>
      </c>
      <c r="E8" s="73">
        <v>11.3</v>
      </c>
      <c r="F8" s="48">
        <v>14143962</v>
      </c>
      <c r="G8" s="73">
        <v>11.7</v>
      </c>
      <c r="H8" s="48">
        <v>13919825</v>
      </c>
      <c r="I8" s="73">
        <v>10.199999999999999</v>
      </c>
      <c r="J8" s="48">
        <v>13992663</v>
      </c>
      <c r="K8" s="73">
        <v>9.9</v>
      </c>
      <c r="L8" s="48">
        <v>13618074</v>
      </c>
      <c r="M8" s="73">
        <v>7.5</v>
      </c>
    </row>
    <row r="9" spans="1:13" ht="21" customHeight="1">
      <c r="A9" s="85" t="s">
        <v>1481</v>
      </c>
      <c r="B9" s="48">
        <v>15250547</v>
      </c>
      <c r="C9" s="73">
        <v>11.6</v>
      </c>
      <c r="D9" s="48">
        <v>16318867</v>
      </c>
      <c r="E9" s="73">
        <v>13.1</v>
      </c>
      <c r="F9" s="48">
        <v>16694580</v>
      </c>
      <c r="G9" s="73">
        <v>13.8</v>
      </c>
      <c r="H9" s="48">
        <v>19930395</v>
      </c>
      <c r="I9" s="73">
        <v>14.7</v>
      </c>
      <c r="J9" s="48">
        <v>20528504</v>
      </c>
      <c r="K9" s="73">
        <v>14.5</v>
      </c>
      <c r="L9" s="48">
        <v>20903873</v>
      </c>
      <c r="M9" s="73">
        <v>11.6</v>
      </c>
    </row>
    <row r="10" spans="1:13" ht="21" customHeight="1">
      <c r="A10" s="85" t="s">
        <v>3150</v>
      </c>
      <c r="B10" s="48">
        <v>878531</v>
      </c>
      <c r="C10" s="73">
        <v>0.7</v>
      </c>
      <c r="D10" s="48">
        <v>899211</v>
      </c>
      <c r="E10" s="73">
        <v>0.7</v>
      </c>
      <c r="F10" s="48">
        <v>923055</v>
      </c>
      <c r="G10" s="73">
        <v>0.8</v>
      </c>
      <c r="H10" s="48">
        <v>1045707</v>
      </c>
      <c r="I10" s="73">
        <v>0.8</v>
      </c>
      <c r="J10" s="48">
        <v>1080891</v>
      </c>
      <c r="K10" s="73">
        <v>0.8</v>
      </c>
      <c r="L10" s="48">
        <v>1155100</v>
      </c>
      <c r="M10" s="73">
        <v>0.6</v>
      </c>
    </row>
    <row r="11" spans="1:13" ht="21" customHeight="1">
      <c r="A11" s="85" t="s">
        <v>3149</v>
      </c>
      <c r="B11" s="48">
        <v>34543543</v>
      </c>
      <c r="C11" s="73">
        <v>26.4</v>
      </c>
      <c r="D11" s="48">
        <v>36486417</v>
      </c>
      <c r="E11" s="73">
        <v>29.2</v>
      </c>
      <c r="F11" s="48">
        <v>37992171</v>
      </c>
      <c r="G11" s="73">
        <v>31.4</v>
      </c>
      <c r="H11" s="48">
        <v>37765585</v>
      </c>
      <c r="I11" s="73">
        <v>27.8</v>
      </c>
      <c r="J11" s="48">
        <v>40640582</v>
      </c>
      <c r="K11" s="73">
        <v>28.7</v>
      </c>
      <c r="L11" s="48">
        <v>43836465</v>
      </c>
      <c r="M11" s="73">
        <v>24.3</v>
      </c>
    </row>
    <row r="12" spans="1:13" ht="21" customHeight="1">
      <c r="A12" s="632" t="s">
        <v>196</v>
      </c>
      <c r="B12" s="48">
        <v>15844978</v>
      </c>
      <c r="C12" s="73">
        <v>12.1</v>
      </c>
      <c r="D12" s="48">
        <v>15866531</v>
      </c>
      <c r="E12" s="73">
        <v>12.7</v>
      </c>
      <c r="F12" s="48">
        <v>16096545</v>
      </c>
      <c r="G12" s="73">
        <v>13.3</v>
      </c>
      <c r="H12" s="48">
        <v>15867508</v>
      </c>
      <c r="I12" s="73">
        <v>11.7</v>
      </c>
      <c r="J12" s="48">
        <v>16013142</v>
      </c>
      <c r="K12" s="73">
        <v>11.3</v>
      </c>
      <c r="L12" s="48">
        <v>15934799</v>
      </c>
      <c r="M12" s="73">
        <v>8.8000000000000007</v>
      </c>
    </row>
    <row r="13" spans="1:13" ht="21" customHeight="1">
      <c r="A13" s="85" t="s">
        <v>1972</v>
      </c>
      <c r="B13" s="48">
        <v>4961631</v>
      </c>
      <c r="C13" s="73">
        <v>3.8</v>
      </c>
      <c r="D13" s="48">
        <v>4337497</v>
      </c>
      <c r="E13" s="73">
        <v>3.5</v>
      </c>
      <c r="F13" s="48">
        <v>5265521</v>
      </c>
      <c r="G13" s="73">
        <v>4.3</v>
      </c>
      <c r="H13" s="48">
        <v>6937354</v>
      </c>
      <c r="I13" s="73">
        <v>5.0999999999999996</v>
      </c>
      <c r="J13" s="48">
        <v>7183068</v>
      </c>
      <c r="K13" s="73">
        <v>5.0999999999999996</v>
      </c>
      <c r="L13" s="48">
        <v>39714420</v>
      </c>
      <c r="M13" s="73">
        <v>22</v>
      </c>
    </row>
    <row r="14" spans="1:13" ht="21" customHeight="1">
      <c r="A14" s="85" t="s">
        <v>3214</v>
      </c>
      <c r="B14" s="48">
        <v>20932179</v>
      </c>
      <c r="C14" s="73">
        <v>15.9</v>
      </c>
      <c r="D14" s="48">
        <v>13199712</v>
      </c>
      <c r="E14" s="73">
        <v>10.6</v>
      </c>
      <c r="F14" s="48">
        <v>14882994</v>
      </c>
      <c r="G14" s="73">
        <v>12.3</v>
      </c>
      <c r="H14" s="48">
        <v>21127268</v>
      </c>
      <c r="I14" s="73">
        <v>15.5</v>
      </c>
      <c r="J14" s="48">
        <v>26311989</v>
      </c>
      <c r="K14" s="73">
        <v>18.600000000000001</v>
      </c>
      <c r="L14" s="48">
        <v>32133088</v>
      </c>
      <c r="M14" s="73">
        <v>17.8</v>
      </c>
    </row>
    <row r="15" spans="1:13" ht="21" customHeight="1">
      <c r="A15" s="632" t="s">
        <v>1988</v>
      </c>
      <c r="B15" s="48">
        <v>20932179</v>
      </c>
      <c r="C15" s="73">
        <v>15.9</v>
      </c>
      <c r="D15" s="48">
        <v>13199712</v>
      </c>
      <c r="E15" s="73">
        <v>10.6</v>
      </c>
      <c r="F15" s="48">
        <v>14882994</v>
      </c>
      <c r="G15" s="73">
        <v>12.3</v>
      </c>
      <c r="H15" s="48">
        <v>21127268</v>
      </c>
      <c r="I15" s="73">
        <v>15.5</v>
      </c>
      <c r="J15" s="48">
        <v>26311989</v>
      </c>
      <c r="K15" s="73">
        <v>18.600000000000001</v>
      </c>
      <c r="L15" s="48">
        <v>32133088</v>
      </c>
      <c r="M15" s="73">
        <v>17.8</v>
      </c>
    </row>
    <row r="16" spans="1:13" ht="21" customHeight="1">
      <c r="A16" s="632" t="s">
        <v>2340</v>
      </c>
      <c r="B16" s="48" t="s">
        <v>134</v>
      </c>
      <c r="C16" s="73">
        <v>0</v>
      </c>
      <c r="D16" s="48" t="s">
        <v>134</v>
      </c>
      <c r="E16" s="73">
        <v>0</v>
      </c>
      <c r="F16" s="48">
        <v>0</v>
      </c>
      <c r="G16" s="73">
        <v>0</v>
      </c>
      <c r="H16" s="48">
        <v>0</v>
      </c>
      <c r="I16" s="73">
        <v>0</v>
      </c>
      <c r="J16" s="48">
        <v>0</v>
      </c>
      <c r="K16" s="73">
        <v>0</v>
      </c>
      <c r="L16" s="48">
        <v>0</v>
      </c>
      <c r="M16" s="73">
        <v>0</v>
      </c>
    </row>
    <row r="17" spans="1:13" ht="21" customHeight="1">
      <c r="A17" s="632" t="s">
        <v>3729</v>
      </c>
      <c r="B17" s="48" t="s">
        <v>134</v>
      </c>
      <c r="C17" s="73">
        <v>0</v>
      </c>
      <c r="D17" s="48" t="s">
        <v>134</v>
      </c>
      <c r="E17" s="73">
        <v>0</v>
      </c>
      <c r="F17" s="48">
        <v>0</v>
      </c>
      <c r="G17" s="73">
        <v>0</v>
      </c>
      <c r="H17" s="48">
        <v>0</v>
      </c>
      <c r="I17" s="73">
        <v>0</v>
      </c>
      <c r="J17" s="48">
        <v>0</v>
      </c>
      <c r="K17" s="73">
        <v>0</v>
      </c>
      <c r="L17" s="48">
        <v>0</v>
      </c>
      <c r="M17" s="73">
        <v>0</v>
      </c>
    </row>
    <row r="18" spans="1:13" ht="21" customHeight="1">
      <c r="A18" s="85" t="s">
        <v>3144</v>
      </c>
      <c r="B18" s="48">
        <v>6098517</v>
      </c>
      <c r="C18" s="73">
        <v>4.5999999999999996</v>
      </c>
      <c r="D18" s="48">
        <v>8258196</v>
      </c>
      <c r="E18" s="73">
        <v>6.6</v>
      </c>
      <c r="F18" s="48">
        <v>4369908</v>
      </c>
      <c r="G18" s="73">
        <v>3.6</v>
      </c>
      <c r="H18" s="48">
        <v>3817448</v>
      </c>
      <c r="I18" s="73">
        <v>2.8</v>
      </c>
      <c r="J18" s="48">
        <v>3137941</v>
      </c>
      <c r="K18" s="73">
        <v>2.2000000000000002</v>
      </c>
      <c r="L18" s="48">
        <v>2093038</v>
      </c>
      <c r="M18" s="73">
        <v>1.2</v>
      </c>
    </row>
    <row r="19" spans="1:13" ht="21" customHeight="1">
      <c r="A19" s="85" t="s">
        <v>3147</v>
      </c>
      <c r="B19" s="48">
        <v>16940818</v>
      </c>
      <c r="C19" s="73">
        <v>12.9</v>
      </c>
      <c r="D19" s="48">
        <v>13870853</v>
      </c>
      <c r="E19" s="73">
        <v>11.1</v>
      </c>
      <c r="F19" s="48">
        <v>9422576</v>
      </c>
      <c r="G19" s="73">
        <v>7.8</v>
      </c>
      <c r="H19" s="48">
        <v>13261487</v>
      </c>
      <c r="I19" s="73">
        <v>9.8000000000000007</v>
      </c>
      <c r="J19" s="48">
        <v>11288055</v>
      </c>
      <c r="K19" s="73">
        <v>8</v>
      </c>
      <c r="L19" s="48">
        <v>9839212</v>
      </c>
      <c r="M19" s="73">
        <v>5.4</v>
      </c>
    </row>
    <row r="20" spans="1:13" ht="21" customHeight="1">
      <c r="A20" s="85" t="s">
        <v>3215</v>
      </c>
      <c r="B20" s="48">
        <v>4287</v>
      </c>
      <c r="C20" s="73">
        <v>0</v>
      </c>
      <c r="D20" s="48">
        <v>3385</v>
      </c>
      <c r="E20" s="73">
        <v>0</v>
      </c>
      <c r="F20" s="48">
        <v>2521</v>
      </c>
      <c r="G20" s="73">
        <v>0</v>
      </c>
      <c r="H20" s="48">
        <v>1149329</v>
      </c>
      <c r="I20" s="73">
        <v>0.8</v>
      </c>
      <c r="J20" s="48">
        <v>10857</v>
      </c>
      <c r="K20" s="73">
        <v>0</v>
      </c>
      <c r="L20" s="48">
        <v>12552</v>
      </c>
      <c r="M20" s="73">
        <v>0</v>
      </c>
    </row>
    <row r="21" spans="1:13" ht="21" customHeight="1">
      <c r="A21" s="225" t="s">
        <v>1948</v>
      </c>
      <c r="B21" s="169">
        <v>11642735</v>
      </c>
      <c r="C21" s="226">
        <v>8.9</v>
      </c>
      <c r="D21" s="169">
        <v>11384176</v>
      </c>
      <c r="E21" s="226">
        <v>9.1</v>
      </c>
      <c r="F21" s="169">
        <v>11213237</v>
      </c>
      <c r="G21" s="226">
        <v>9.3000000000000007</v>
      </c>
      <c r="H21" s="169">
        <v>11065843</v>
      </c>
      <c r="I21" s="226">
        <v>8.1</v>
      </c>
      <c r="J21" s="169">
        <v>11329325</v>
      </c>
      <c r="K21" s="226">
        <v>8</v>
      </c>
      <c r="L21" s="169">
        <v>10583546</v>
      </c>
      <c r="M21" s="226">
        <v>5.9</v>
      </c>
    </row>
    <row r="22" spans="1:13" ht="21" customHeight="1">
      <c r="A22" s="69" t="s">
        <v>1949</v>
      </c>
      <c r="B22" s="26"/>
      <c r="C22" s="26"/>
      <c r="D22" s="26"/>
      <c r="E22" s="26"/>
      <c r="F22" s="26"/>
      <c r="G22" s="26"/>
      <c r="H22" s="26"/>
      <c r="I22" s="26"/>
      <c r="J22" s="26"/>
      <c r="K22" s="26"/>
    </row>
    <row r="23" spans="1:13" ht="21" customHeight="1">
      <c r="A23" s="44" t="s">
        <v>4543</v>
      </c>
      <c r="B23" s="26"/>
      <c r="C23" s="26"/>
      <c r="D23" s="26"/>
      <c r="E23" s="26"/>
    </row>
    <row r="24" spans="1:13" ht="21" customHeight="1">
      <c r="A24" s="26"/>
      <c r="B24" s="26"/>
      <c r="C24" s="26"/>
      <c r="D24" s="26"/>
      <c r="E24" s="26"/>
    </row>
  </sheetData>
  <mergeCells count="6">
    <mergeCell ref="B4:C4"/>
    <mergeCell ref="D4:E4"/>
    <mergeCell ref="F4:G4"/>
    <mergeCell ref="H4:I4"/>
    <mergeCell ref="J4:K4"/>
    <mergeCell ref="L4:M4"/>
  </mergeCells>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sheetPr>
    <pageSetUpPr fitToPage="1"/>
  </sheetPr>
  <dimension ref="A1:M18"/>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6384" width="18.625" style="24"/>
  </cols>
  <sheetData>
    <row r="1" spans="1:13" ht="21" customHeight="1">
      <c r="A1" s="28" t="str">
        <f>HYPERLINK("#"&amp;"目次"&amp;"!a1","目次へ")</f>
        <v>目次へ</v>
      </c>
      <c r="B1" s="28"/>
      <c r="C1" s="28"/>
      <c r="D1" s="28"/>
    </row>
    <row r="2" spans="1:13" ht="21" customHeight="1">
      <c r="A2" s="97" t="str">
        <f>"１３１．"&amp;目次!E134</f>
        <v>１３１．用地特別会計予算額と決算額（平成30年度～令和2年度）</v>
      </c>
      <c r="B2" s="97"/>
      <c r="C2" s="97"/>
      <c r="D2" s="97"/>
      <c r="E2" s="45"/>
      <c r="F2" s="45"/>
      <c r="G2" s="45"/>
    </row>
    <row r="3" spans="1:13" ht="21" customHeight="1">
      <c r="A3" s="69" t="s">
        <v>3601</v>
      </c>
      <c r="B3" s="69"/>
      <c r="C3" s="69"/>
      <c r="D3" s="69"/>
      <c r="E3" s="83"/>
      <c r="F3" s="83"/>
      <c r="G3" s="83"/>
    </row>
    <row r="4" spans="1:13" ht="21" customHeight="1">
      <c r="A4" s="202" t="s">
        <v>3106</v>
      </c>
      <c r="B4" s="106" t="s">
        <v>295</v>
      </c>
      <c r="C4" s="98"/>
      <c r="D4" s="98"/>
      <c r="E4" s="106" t="s">
        <v>4442</v>
      </c>
      <c r="F4" s="98"/>
      <c r="G4" s="98"/>
      <c r="H4" s="106" t="s">
        <v>4526</v>
      </c>
      <c r="I4" s="98"/>
      <c r="J4" s="98"/>
    </row>
    <row r="5" spans="1:13" ht="36" customHeight="1">
      <c r="A5" s="128"/>
      <c r="B5" s="261" t="s">
        <v>2608</v>
      </c>
      <c r="C5" s="148" t="s">
        <v>2731</v>
      </c>
      <c r="D5" s="148" t="s">
        <v>4252</v>
      </c>
      <c r="E5" s="261" t="s">
        <v>2608</v>
      </c>
      <c r="F5" s="148" t="s">
        <v>2731</v>
      </c>
      <c r="G5" s="148" t="s">
        <v>4252</v>
      </c>
      <c r="H5" s="261" t="s">
        <v>2608</v>
      </c>
      <c r="I5" s="148" t="s">
        <v>2731</v>
      </c>
      <c r="J5" s="148" t="s">
        <v>4252</v>
      </c>
    </row>
    <row r="6" spans="1:13" s="25" customFormat="1" ht="21" customHeight="1">
      <c r="A6" s="224"/>
      <c r="B6" s="631" t="s">
        <v>932</v>
      </c>
      <c r="C6" s="470"/>
      <c r="D6" s="470"/>
      <c r="E6" s="470"/>
      <c r="F6" s="470"/>
      <c r="G6" s="470"/>
      <c r="H6" s="470"/>
      <c r="I6" s="470"/>
      <c r="J6" s="470"/>
    </row>
    <row r="7" spans="1:13" s="25" customFormat="1" ht="21" customHeight="1">
      <c r="A7" s="224" t="s">
        <v>3146</v>
      </c>
      <c r="B7" s="48">
        <v>862000</v>
      </c>
      <c r="C7" s="48">
        <v>1545150</v>
      </c>
      <c r="D7" s="48">
        <v>1538935</v>
      </c>
      <c r="E7" s="168">
        <v>11277000</v>
      </c>
      <c r="F7" s="168">
        <v>2777055</v>
      </c>
      <c r="G7" s="168">
        <v>2776285</v>
      </c>
      <c r="H7" s="168">
        <v>512000</v>
      </c>
      <c r="I7" s="168">
        <v>11367188</v>
      </c>
      <c r="J7" s="168">
        <v>10179518</v>
      </c>
    </row>
    <row r="8" spans="1:13" ht="21" customHeight="1">
      <c r="A8" s="85" t="s">
        <v>1892</v>
      </c>
      <c r="B8" s="48">
        <v>733944</v>
      </c>
      <c r="C8" s="48">
        <v>1417094</v>
      </c>
      <c r="D8" s="48">
        <v>1417094</v>
      </c>
      <c r="E8" s="48">
        <v>1037495</v>
      </c>
      <c r="F8" s="48">
        <v>2667495</v>
      </c>
      <c r="G8" s="48">
        <v>2667495</v>
      </c>
      <c r="H8" s="48">
        <v>506044</v>
      </c>
      <c r="I8" s="48">
        <v>0</v>
      </c>
      <c r="J8" s="48">
        <v>0</v>
      </c>
      <c r="K8" s="25"/>
      <c r="L8" s="25"/>
      <c r="M8" s="25"/>
    </row>
    <row r="9" spans="1:13" ht="21" customHeight="1">
      <c r="A9" s="85" t="s">
        <v>3925</v>
      </c>
      <c r="B9" s="48">
        <v>128056</v>
      </c>
      <c r="C9" s="48">
        <v>128056</v>
      </c>
      <c r="D9" s="48">
        <v>121842</v>
      </c>
      <c r="E9" s="48">
        <v>110505</v>
      </c>
      <c r="F9" s="48">
        <v>109560</v>
      </c>
      <c r="G9" s="48">
        <v>108791</v>
      </c>
      <c r="H9" s="48">
        <v>5956</v>
      </c>
      <c r="I9" s="48">
        <v>6188</v>
      </c>
      <c r="J9" s="48">
        <v>6018</v>
      </c>
      <c r="K9" s="25"/>
      <c r="L9" s="25"/>
      <c r="M9" s="25"/>
    </row>
    <row r="10" spans="1:13" ht="21" customHeight="1">
      <c r="A10" s="85" t="s">
        <v>424</v>
      </c>
      <c r="B10" s="48">
        <v>0</v>
      </c>
      <c r="C10" s="48">
        <v>0</v>
      </c>
      <c r="D10" s="48">
        <v>0</v>
      </c>
      <c r="E10" s="48">
        <v>10129000</v>
      </c>
      <c r="F10" s="48">
        <v>0</v>
      </c>
      <c r="G10" s="48">
        <v>0</v>
      </c>
      <c r="H10" s="48">
        <v>0</v>
      </c>
      <c r="I10" s="48">
        <v>11361000</v>
      </c>
      <c r="J10" s="48">
        <v>10173500</v>
      </c>
      <c r="K10" s="25"/>
      <c r="L10" s="25"/>
      <c r="M10" s="25"/>
    </row>
    <row r="11" spans="1:13" s="25" customFormat="1" ht="21" customHeight="1">
      <c r="A11" s="224"/>
      <c r="B11" s="164" t="s">
        <v>1326</v>
      </c>
      <c r="C11" s="254"/>
      <c r="D11" s="254"/>
      <c r="E11" s="254"/>
      <c r="F11" s="254"/>
      <c r="G11" s="254"/>
      <c r="H11" s="254"/>
      <c r="I11" s="254"/>
      <c r="J11" s="254"/>
    </row>
    <row r="12" spans="1:13" s="25" customFormat="1" ht="21" customHeight="1">
      <c r="A12" s="224" t="s">
        <v>3146</v>
      </c>
      <c r="B12" s="48">
        <v>862000</v>
      </c>
      <c r="C12" s="48">
        <v>1545150</v>
      </c>
      <c r="D12" s="48">
        <v>1538935</v>
      </c>
      <c r="E12" s="168">
        <v>11277000</v>
      </c>
      <c r="F12" s="168">
        <v>2777055</v>
      </c>
      <c r="G12" s="168">
        <v>2776285</v>
      </c>
      <c r="H12" s="168">
        <v>512000</v>
      </c>
      <c r="I12" s="168">
        <v>11367188</v>
      </c>
      <c r="J12" s="168">
        <v>10179518</v>
      </c>
    </row>
    <row r="13" spans="1:13" ht="21" customHeight="1">
      <c r="A13" s="85" t="s">
        <v>3144</v>
      </c>
      <c r="B13" s="48">
        <v>862000</v>
      </c>
      <c r="C13" s="48">
        <v>1545150</v>
      </c>
      <c r="D13" s="48">
        <v>1538935</v>
      </c>
      <c r="E13" s="48">
        <v>1147055</v>
      </c>
      <c r="F13" s="48">
        <v>2777055</v>
      </c>
      <c r="G13" s="48">
        <v>2776085</v>
      </c>
      <c r="H13" s="48">
        <v>5955</v>
      </c>
      <c r="I13" s="48">
        <v>6065</v>
      </c>
      <c r="J13" s="48">
        <v>5938</v>
      </c>
    </row>
    <row r="14" spans="1:13" ht="21" customHeight="1">
      <c r="A14" s="225" t="s">
        <v>4418</v>
      </c>
      <c r="B14" s="169">
        <v>0</v>
      </c>
      <c r="C14" s="169">
        <v>0</v>
      </c>
      <c r="D14" s="169">
        <v>0</v>
      </c>
      <c r="E14" s="169">
        <v>10129945</v>
      </c>
      <c r="F14" s="169">
        <v>0</v>
      </c>
      <c r="G14" s="169">
        <v>0</v>
      </c>
      <c r="H14" s="169">
        <v>506045</v>
      </c>
      <c r="I14" s="169">
        <v>11361123</v>
      </c>
      <c r="J14" s="169">
        <v>10173580</v>
      </c>
    </row>
    <row r="15" spans="1:13" ht="21" customHeight="1">
      <c r="A15" s="69" t="s">
        <v>1949</v>
      </c>
      <c r="B15" s="69"/>
      <c r="C15" s="69"/>
      <c r="D15" s="69"/>
      <c r="E15" s="26"/>
      <c r="F15" s="26"/>
      <c r="G15" s="26"/>
    </row>
    <row r="16" spans="1:13" ht="21" customHeight="1">
      <c r="A16" s="69" t="s">
        <v>4700</v>
      </c>
      <c r="B16" s="69"/>
      <c r="C16" s="69"/>
      <c r="D16" s="69"/>
      <c r="E16" s="26"/>
      <c r="F16" s="26"/>
      <c r="G16" s="26"/>
    </row>
    <row r="17" spans="1:7" ht="21" customHeight="1">
      <c r="A17" s="26"/>
      <c r="B17" s="26"/>
      <c r="C17" s="26"/>
      <c r="D17" s="26"/>
      <c r="E17" s="26"/>
      <c r="F17" s="26"/>
      <c r="G17" s="26"/>
    </row>
    <row r="18" spans="1:7" ht="21" customHeight="1">
      <c r="A18" s="26"/>
      <c r="B18" s="26"/>
      <c r="C18" s="26"/>
      <c r="D18" s="26"/>
      <c r="E18" s="26"/>
      <c r="F18" s="26"/>
      <c r="G18" s="26"/>
    </row>
  </sheetData>
  <mergeCells count="2">
    <mergeCell ref="B6:J6"/>
    <mergeCell ref="B11:J11"/>
  </mergeCells>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sheetPr>
    <pageSetUpPr fitToPage="1"/>
  </sheetPr>
  <dimension ref="A1:J25"/>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25.625" style="24" customWidth="1"/>
    <col min="2" max="16384" width="18.625" style="24"/>
  </cols>
  <sheetData>
    <row r="1" spans="1:10" ht="21" customHeight="1">
      <c r="A1" s="28" t="str">
        <f>HYPERLINK("#"&amp;"目次"&amp;"!a1","目次へ")</f>
        <v>目次へ</v>
      </c>
    </row>
    <row r="2" spans="1:10" ht="21" customHeight="1">
      <c r="A2" s="97" t="str">
        <f>"１３２．"&amp;目次!E135</f>
        <v>１３２．国民健康保険事業特別会計予算額と決算額（平成30年度～令和2年度）</v>
      </c>
      <c r="B2" s="45"/>
      <c r="C2" s="45"/>
      <c r="D2" s="45"/>
      <c r="E2" s="45"/>
      <c r="F2" s="45"/>
      <c r="G2" s="45"/>
    </row>
    <row r="3" spans="1:10" ht="21" customHeight="1">
      <c r="A3" s="126" t="s">
        <v>3601</v>
      </c>
      <c r="B3" s="83"/>
      <c r="C3" s="83"/>
      <c r="D3" s="83"/>
      <c r="E3" s="83"/>
      <c r="F3" s="83"/>
      <c r="G3" s="83"/>
      <c r="H3" s="83"/>
      <c r="I3" s="83"/>
      <c r="J3" s="83"/>
    </row>
    <row r="4" spans="1:10" ht="21" customHeight="1">
      <c r="A4" s="202" t="s">
        <v>3209</v>
      </c>
      <c r="B4" s="106" t="s">
        <v>4393</v>
      </c>
      <c r="C4" s="218"/>
      <c r="D4" s="218"/>
      <c r="E4" s="106" t="s">
        <v>675</v>
      </c>
      <c r="F4" s="218"/>
      <c r="G4" s="218"/>
      <c r="H4" s="106" t="s">
        <v>3034</v>
      </c>
      <c r="I4" s="218"/>
      <c r="J4" s="218"/>
    </row>
    <row r="5" spans="1:10" ht="21" customHeight="1">
      <c r="A5" s="128"/>
      <c r="B5" s="148" t="s">
        <v>3157</v>
      </c>
      <c r="C5" s="148" t="s">
        <v>602</v>
      </c>
      <c r="D5" s="148" t="s">
        <v>1592</v>
      </c>
      <c r="E5" s="148" t="s">
        <v>3157</v>
      </c>
      <c r="F5" s="148" t="s">
        <v>602</v>
      </c>
      <c r="G5" s="148" t="s">
        <v>1592</v>
      </c>
      <c r="H5" s="148" t="s">
        <v>3157</v>
      </c>
      <c r="I5" s="148" t="s">
        <v>602</v>
      </c>
      <c r="J5" s="148" t="s">
        <v>1592</v>
      </c>
    </row>
    <row r="6" spans="1:10" s="25" customFormat="1" ht="21" customHeight="1">
      <c r="A6" s="224"/>
      <c r="B6" s="631" t="s">
        <v>932</v>
      </c>
      <c r="C6" s="470"/>
      <c r="D6" s="470"/>
      <c r="E6" s="470"/>
      <c r="F6" s="470"/>
      <c r="G6" s="470"/>
      <c r="H6" s="470"/>
      <c r="I6" s="470"/>
      <c r="J6" s="470"/>
    </row>
    <row r="7" spans="1:10" s="25" customFormat="1" ht="21" customHeight="1">
      <c r="A7" s="224" t="s">
        <v>2769</v>
      </c>
      <c r="B7" s="168">
        <v>34453000</v>
      </c>
      <c r="C7" s="168">
        <v>34494372</v>
      </c>
      <c r="D7" s="168">
        <v>34025848</v>
      </c>
      <c r="E7" s="168">
        <v>33391000</v>
      </c>
      <c r="F7" s="168">
        <v>33721948</v>
      </c>
      <c r="G7" s="168">
        <v>33164708</v>
      </c>
      <c r="H7" s="168">
        <v>32777000</v>
      </c>
      <c r="I7" s="168">
        <v>33101304</v>
      </c>
      <c r="J7" s="168">
        <v>32465230</v>
      </c>
    </row>
    <row r="8" spans="1:10" ht="21" customHeight="1">
      <c r="A8" s="85" t="s">
        <v>3871</v>
      </c>
      <c r="B8" s="48">
        <v>9059865</v>
      </c>
      <c r="C8" s="48">
        <v>8694865</v>
      </c>
      <c r="D8" s="48">
        <v>8996744</v>
      </c>
      <c r="E8" s="48">
        <v>8760467</v>
      </c>
      <c r="F8" s="48">
        <v>8176559</v>
      </c>
      <c r="G8" s="48">
        <v>8789867</v>
      </c>
      <c r="H8" s="48">
        <v>8700115</v>
      </c>
      <c r="I8" s="48">
        <v>8187115</v>
      </c>
      <c r="J8" s="48">
        <v>8466012</v>
      </c>
    </row>
    <row r="9" spans="1:10" ht="21" customHeight="1">
      <c r="A9" s="85" t="s">
        <v>579</v>
      </c>
      <c r="B9" s="48">
        <v>4</v>
      </c>
      <c r="C9" s="48">
        <v>4</v>
      </c>
      <c r="D9" s="48">
        <v>0</v>
      </c>
      <c r="E9" s="48">
        <v>4</v>
      </c>
      <c r="F9" s="48">
        <v>4</v>
      </c>
      <c r="G9" s="48">
        <v>0</v>
      </c>
      <c r="H9" s="48">
        <v>4</v>
      </c>
      <c r="I9" s="48">
        <v>4</v>
      </c>
      <c r="J9" s="48">
        <v>0</v>
      </c>
    </row>
    <row r="10" spans="1:10" ht="21" customHeight="1">
      <c r="A10" s="85" t="s">
        <v>3861</v>
      </c>
      <c r="B10" s="48">
        <v>1</v>
      </c>
      <c r="C10" s="48">
        <v>1</v>
      </c>
      <c r="D10" s="48">
        <v>581</v>
      </c>
      <c r="E10" s="48">
        <v>1</v>
      </c>
      <c r="F10" s="48">
        <v>1</v>
      </c>
      <c r="G10" s="48">
        <v>414</v>
      </c>
      <c r="H10" s="48">
        <v>1</v>
      </c>
      <c r="I10" s="48">
        <v>310914</v>
      </c>
      <c r="J10" s="48">
        <v>303050</v>
      </c>
    </row>
    <row r="11" spans="1:10" ht="21" customHeight="1">
      <c r="A11" s="85" t="s">
        <v>3863</v>
      </c>
      <c r="B11" s="48">
        <v>20312241</v>
      </c>
      <c r="C11" s="48">
        <v>19842241</v>
      </c>
      <c r="D11" s="48">
        <v>19743333</v>
      </c>
      <c r="E11" s="48">
        <v>19823575</v>
      </c>
      <c r="F11" s="48">
        <v>20023575</v>
      </c>
      <c r="G11" s="48">
        <v>19700199</v>
      </c>
      <c r="H11" s="48">
        <v>19642058</v>
      </c>
      <c r="I11" s="48">
        <v>20007715</v>
      </c>
      <c r="J11" s="48">
        <v>19581619</v>
      </c>
    </row>
    <row r="12" spans="1:10" ht="21" customHeight="1">
      <c r="A12" s="85" t="s">
        <v>1020</v>
      </c>
      <c r="B12" s="48">
        <v>5016992</v>
      </c>
      <c r="C12" s="48">
        <v>5290291</v>
      </c>
      <c r="D12" s="48">
        <v>4617980</v>
      </c>
      <c r="E12" s="48">
        <v>4740107</v>
      </c>
      <c r="F12" s="48">
        <v>5290953</v>
      </c>
      <c r="G12" s="48">
        <v>4434088</v>
      </c>
      <c r="H12" s="48">
        <v>4299134</v>
      </c>
      <c r="I12" s="48">
        <v>4316602</v>
      </c>
      <c r="J12" s="48">
        <v>3833495</v>
      </c>
    </row>
    <row r="13" spans="1:10" ht="21" customHeight="1">
      <c r="A13" s="85" t="s">
        <v>3864</v>
      </c>
      <c r="B13" s="48">
        <v>30002</v>
      </c>
      <c r="C13" s="48">
        <v>569014</v>
      </c>
      <c r="D13" s="48">
        <v>569015</v>
      </c>
      <c r="E13" s="48">
        <v>30003</v>
      </c>
      <c r="F13" s="48">
        <v>194013</v>
      </c>
      <c r="G13" s="48">
        <v>194013</v>
      </c>
      <c r="H13" s="48">
        <v>30003</v>
      </c>
      <c r="I13" s="48">
        <v>173269</v>
      </c>
      <c r="J13" s="48">
        <v>173269</v>
      </c>
    </row>
    <row r="14" spans="1:10" ht="21" customHeight="1">
      <c r="A14" s="85" t="s">
        <v>395</v>
      </c>
      <c r="B14" s="48">
        <v>33894</v>
      </c>
      <c r="C14" s="48">
        <v>97955</v>
      </c>
      <c r="D14" s="48">
        <v>98195</v>
      </c>
      <c r="E14" s="48">
        <v>36843</v>
      </c>
      <c r="F14" s="48">
        <v>36843</v>
      </c>
      <c r="G14" s="48">
        <v>46128</v>
      </c>
      <c r="H14" s="48">
        <v>105685</v>
      </c>
      <c r="I14" s="48">
        <v>105685</v>
      </c>
      <c r="J14" s="48">
        <v>107785</v>
      </c>
    </row>
    <row r="15" spans="1:10" ht="21" customHeight="1">
      <c r="A15" s="85" t="s">
        <v>4374</v>
      </c>
      <c r="B15" s="49">
        <v>1</v>
      </c>
      <c r="C15" s="49">
        <v>1</v>
      </c>
      <c r="D15" s="49">
        <v>0</v>
      </c>
      <c r="E15" s="49" t="s">
        <v>134</v>
      </c>
      <c r="F15" s="49" t="s">
        <v>134</v>
      </c>
      <c r="G15" s="49" t="s">
        <v>134</v>
      </c>
      <c r="H15" s="49" t="s">
        <v>134</v>
      </c>
      <c r="I15" s="49" t="s">
        <v>134</v>
      </c>
      <c r="J15" s="49" t="s">
        <v>134</v>
      </c>
    </row>
    <row r="16" spans="1:10" ht="21" customHeight="1">
      <c r="A16" s="85"/>
      <c r="B16" s="164" t="s">
        <v>1326</v>
      </c>
      <c r="C16" s="254"/>
      <c r="D16" s="254"/>
      <c r="E16" s="254"/>
      <c r="F16" s="254"/>
      <c r="G16" s="254"/>
      <c r="H16" s="254"/>
      <c r="I16" s="254"/>
      <c r="J16" s="254"/>
    </row>
    <row r="17" spans="1:10" s="25" customFormat="1" ht="21" customHeight="1">
      <c r="A17" s="224" t="s">
        <v>2769</v>
      </c>
      <c r="B17" s="168">
        <v>34453000</v>
      </c>
      <c r="C17" s="168">
        <v>34494372</v>
      </c>
      <c r="D17" s="168">
        <v>33831835</v>
      </c>
      <c r="E17" s="168">
        <v>33391000</v>
      </c>
      <c r="F17" s="168">
        <v>33721948</v>
      </c>
      <c r="G17" s="168">
        <v>32991439</v>
      </c>
      <c r="H17" s="168">
        <v>32777000</v>
      </c>
      <c r="I17" s="25">
        <v>33101304</v>
      </c>
      <c r="J17" s="168">
        <v>32121757</v>
      </c>
    </row>
    <row r="18" spans="1:10" ht="21" customHeight="1">
      <c r="A18" s="85" t="s">
        <v>1200</v>
      </c>
      <c r="B18" s="48">
        <v>790075</v>
      </c>
      <c r="C18" s="48">
        <v>790075</v>
      </c>
      <c r="D18" s="48">
        <v>710212</v>
      </c>
      <c r="E18" s="48">
        <v>797140</v>
      </c>
      <c r="F18" s="48">
        <v>797140</v>
      </c>
      <c r="G18" s="48">
        <v>730362</v>
      </c>
      <c r="H18" s="48">
        <v>781440</v>
      </c>
      <c r="I18" s="48">
        <v>811140</v>
      </c>
      <c r="J18" s="48">
        <v>720761</v>
      </c>
    </row>
    <row r="19" spans="1:10" ht="21" customHeight="1">
      <c r="A19" s="85" t="s">
        <v>3872</v>
      </c>
      <c r="B19" s="48">
        <v>20442454</v>
      </c>
      <c r="C19" s="48">
        <v>19972454</v>
      </c>
      <c r="D19" s="48">
        <v>19488700</v>
      </c>
      <c r="E19" s="48">
        <v>19871835</v>
      </c>
      <c r="F19" s="48">
        <v>20071835</v>
      </c>
      <c r="G19" s="48">
        <v>19484546</v>
      </c>
      <c r="H19" s="48">
        <v>19652022</v>
      </c>
      <c r="I19" s="48">
        <v>19832110</v>
      </c>
      <c r="J19" s="48">
        <v>19060469</v>
      </c>
    </row>
    <row r="20" spans="1:10" ht="21" customHeight="1">
      <c r="A20" s="85" t="s">
        <v>1563</v>
      </c>
      <c r="B20" s="49">
        <v>12727635</v>
      </c>
      <c r="C20" s="49">
        <v>12727635</v>
      </c>
      <c r="D20" s="49">
        <v>12726825</v>
      </c>
      <c r="E20" s="49">
        <v>12247593</v>
      </c>
      <c r="F20" s="49">
        <v>12247593</v>
      </c>
      <c r="G20" s="49">
        <v>12247454</v>
      </c>
      <c r="H20" s="49">
        <v>11842482</v>
      </c>
      <c r="I20" s="48">
        <v>11842482</v>
      </c>
      <c r="J20" s="49">
        <v>11842479</v>
      </c>
    </row>
    <row r="21" spans="1:10" ht="21" customHeight="1">
      <c r="A21" s="85" t="s">
        <v>3873</v>
      </c>
      <c r="B21" s="48">
        <v>381834</v>
      </c>
      <c r="C21" s="48">
        <v>381834</v>
      </c>
      <c r="D21" s="48">
        <v>332069</v>
      </c>
      <c r="E21" s="48">
        <v>363099</v>
      </c>
      <c r="F21" s="48">
        <v>363099</v>
      </c>
      <c r="G21" s="48">
        <v>324262</v>
      </c>
      <c r="H21" s="48">
        <v>362616</v>
      </c>
      <c r="I21" s="49">
        <v>362616</v>
      </c>
      <c r="J21" s="48">
        <v>283729</v>
      </c>
    </row>
    <row r="22" spans="1:10" ht="21" customHeight="1">
      <c r="A22" s="85" t="s">
        <v>311</v>
      </c>
      <c r="B22" s="48">
        <v>81002</v>
      </c>
      <c r="C22" s="48">
        <v>592374</v>
      </c>
      <c r="D22" s="48">
        <v>574029</v>
      </c>
      <c r="E22" s="48">
        <v>81333</v>
      </c>
      <c r="F22" s="48">
        <v>212281</v>
      </c>
      <c r="G22" s="48">
        <v>204814</v>
      </c>
      <c r="H22" s="48">
        <v>108440</v>
      </c>
      <c r="I22" s="48">
        <v>222956</v>
      </c>
      <c r="J22" s="48">
        <v>214319</v>
      </c>
    </row>
    <row r="23" spans="1:10" ht="21" customHeight="1">
      <c r="A23" s="225" t="s">
        <v>3870</v>
      </c>
      <c r="B23" s="169">
        <v>30000</v>
      </c>
      <c r="C23" s="169">
        <v>30000</v>
      </c>
      <c r="D23" s="169" t="s">
        <v>4324</v>
      </c>
      <c r="E23" s="169">
        <v>30000</v>
      </c>
      <c r="F23" s="169">
        <v>30000</v>
      </c>
      <c r="G23" s="169">
        <v>0</v>
      </c>
      <c r="H23" s="169">
        <v>30000</v>
      </c>
      <c r="I23" s="169">
        <v>30000</v>
      </c>
      <c r="J23" s="169">
        <v>0</v>
      </c>
    </row>
    <row r="24" spans="1:10" ht="21" customHeight="1">
      <c r="A24" s="69" t="s">
        <v>1737</v>
      </c>
    </row>
    <row r="25" spans="1:10" ht="21" customHeight="1">
      <c r="A25" s="69" t="s">
        <v>4544</v>
      </c>
    </row>
  </sheetData>
  <mergeCells count="2">
    <mergeCell ref="B6:J6"/>
    <mergeCell ref="B16:J16"/>
  </mergeCells>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sheetPr>
    <pageSetUpPr fitToPage="1"/>
  </sheetPr>
  <dimension ref="A1:AL18"/>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5" width="19.375" style="24" customWidth="1"/>
    <col min="6" max="16384" width="18.625" style="24"/>
  </cols>
  <sheetData>
    <row r="1" spans="1:38" ht="21" customHeight="1">
      <c r="A1" s="28" t="str">
        <f>HYPERLINK("#"&amp;"目次"&amp;"!a1","目次へ")</f>
        <v>目次へ</v>
      </c>
      <c r="B1" s="28"/>
      <c r="C1" s="28"/>
      <c r="D1" s="28"/>
    </row>
    <row r="2" spans="1:38" ht="21" customHeight="1">
      <c r="A2" s="97" t="str">
        <f>"１３３．"&amp;目次!E136</f>
        <v>１３３．後期高齢者医療特別会計予算額と決算額（平成30年度～令和2年度）</v>
      </c>
      <c r="B2" s="97"/>
      <c r="C2" s="97"/>
      <c r="D2" s="97"/>
      <c r="E2" s="45"/>
      <c r="F2" s="45"/>
      <c r="G2" s="45"/>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ht="21" customHeight="1">
      <c r="A3" s="69" t="s">
        <v>3398</v>
      </c>
      <c r="B3" s="69"/>
      <c r="C3" s="69"/>
      <c r="D3" s="69"/>
      <c r="E3" s="83"/>
      <c r="F3" s="83"/>
      <c r="G3" s="83"/>
      <c r="H3" s="26"/>
      <c r="I3" s="26"/>
      <c r="J3" s="26"/>
      <c r="K3" s="26"/>
      <c r="L3" s="26"/>
      <c r="M3" s="26"/>
      <c r="N3" s="26"/>
      <c r="O3" s="26"/>
    </row>
    <row r="4" spans="1:38" ht="21" customHeight="1">
      <c r="A4" s="202" t="s">
        <v>3209</v>
      </c>
      <c r="B4" s="106" t="s">
        <v>4393</v>
      </c>
      <c r="C4" s="98"/>
      <c r="D4" s="98"/>
      <c r="E4" s="106" t="s">
        <v>2251</v>
      </c>
      <c r="F4" s="98"/>
      <c r="G4" s="98"/>
      <c r="H4" s="106" t="s">
        <v>4520</v>
      </c>
      <c r="I4" s="98"/>
      <c r="J4" s="98"/>
    </row>
    <row r="5" spans="1:38" ht="21" customHeight="1">
      <c r="A5" s="128"/>
      <c r="B5" s="148" t="s">
        <v>3157</v>
      </c>
      <c r="C5" s="148" t="s">
        <v>602</v>
      </c>
      <c r="D5" s="148" t="s">
        <v>1592</v>
      </c>
      <c r="E5" s="148" t="s">
        <v>3157</v>
      </c>
      <c r="F5" s="148" t="s">
        <v>602</v>
      </c>
      <c r="G5" s="148" t="s">
        <v>1592</v>
      </c>
      <c r="H5" s="148" t="s">
        <v>3157</v>
      </c>
      <c r="I5" s="148" t="s">
        <v>602</v>
      </c>
      <c r="J5" s="148" t="s">
        <v>1592</v>
      </c>
    </row>
    <row r="6" spans="1:38" ht="21" customHeight="1">
      <c r="A6" s="224"/>
      <c r="B6" s="631" t="s">
        <v>932</v>
      </c>
      <c r="C6" s="470"/>
      <c r="D6" s="470"/>
      <c r="E6" s="470"/>
      <c r="F6" s="470"/>
      <c r="G6" s="470"/>
      <c r="H6" s="470"/>
      <c r="I6" s="470"/>
      <c r="J6" s="470"/>
    </row>
    <row r="7" spans="1:38" s="25" customFormat="1" ht="21" customHeight="1">
      <c r="A7" s="224" t="s">
        <v>2769</v>
      </c>
      <c r="B7" s="168">
        <v>6935000</v>
      </c>
      <c r="C7" s="168">
        <v>6946281</v>
      </c>
      <c r="D7" s="168">
        <v>6962540</v>
      </c>
      <c r="E7" s="168">
        <v>7101000</v>
      </c>
      <c r="F7" s="168">
        <v>7049020</v>
      </c>
      <c r="G7" s="168">
        <v>7084407</v>
      </c>
      <c r="H7" s="168">
        <v>7237000</v>
      </c>
      <c r="I7" s="168">
        <v>7003225</v>
      </c>
      <c r="J7" s="168">
        <v>7058668</v>
      </c>
    </row>
    <row r="8" spans="1:38" ht="21" customHeight="1">
      <c r="A8" s="85" t="s">
        <v>3156</v>
      </c>
      <c r="B8" s="48">
        <v>3772088</v>
      </c>
      <c r="C8" s="48">
        <v>3793568</v>
      </c>
      <c r="D8" s="48">
        <v>3827424</v>
      </c>
      <c r="E8" s="48">
        <v>3854651</v>
      </c>
      <c r="F8" s="48">
        <v>3869724</v>
      </c>
      <c r="G8" s="48">
        <v>3913989</v>
      </c>
      <c r="H8" s="48">
        <v>4025696</v>
      </c>
      <c r="I8" s="48">
        <v>3918888</v>
      </c>
      <c r="J8" s="48">
        <v>3975792</v>
      </c>
    </row>
    <row r="9" spans="1:38" ht="21" customHeight="1">
      <c r="A9" s="85" t="s">
        <v>2905</v>
      </c>
      <c r="B9" s="48">
        <v>3056111</v>
      </c>
      <c r="C9" s="48">
        <v>2946849</v>
      </c>
      <c r="D9" s="48">
        <v>2928060</v>
      </c>
      <c r="E9" s="48">
        <v>3135740</v>
      </c>
      <c r="F9" s="48">
        <v>3002178</v>
      </c>
      <c r="G9" s="48">
        <v>2993407</v>
      </c>
      <c r="H9" s="48">
        <v>3101560</v>
      </c>
      <c r="I9" s="48">
        <v>2888292</v>
      </c>
      <c r="J9" s="48">
        <v>2886113</v>
      </c>
    </row>
    <row r="10" spans="1:38" ht="21" customHeight="1">
      <c r="A10" s="85" t="s">
        <v>849</v>
      </c>
      <c r="B10" s="48">
        <v>15546</v>
      </c>
      <c r="C10" s="48">
        <v>67916</v>
      </c>
      <c r="D10" s="48">
        <v>67916</v>
      </c>
      <c r="E10" s="48">
        <v>16204</v>
      </c>
      <c r="F10" s="48">
        <v>51245</v>
      </c>
      <c r="G10" s="48">
        <v>51245</v>
      </c>
      <c r="H10" s="48">
        <v>16939</v>
      </c>
      <c r="I10" s="48">
        <v>61906</v>
      </c>
      <c r="J10" s="48">
        <v>61907</v>
      </c>
    </row>
    <row r="11" spans="1:38" ht="21" customHeight="1">
      <c r="A11" s="85" t="s">
        <v>1696</v>
      </c>
      <c r="B11" s="48">
        <v>91255</v>
      </c>
      <c r="C11" s="48">
        <v>137948</v>
      </c>
      <c r="D11" s="48">
        <v>139141</v>
      </c>
      <c r="E11" s="48">
        <v>94405</v>
      </c>
      <c r="F11" s="48">
        <v>125873</v>
      </c>
      <c r="G11" s="48">
        <v>125765</v>
      </c>
      <c r="H11" s="48">
        <v>92805</v>
      </c>
      <c r="I11" s="48">
        <v>134139</v>
      </c>
      <c r="J11" s="48">
        <v>134856</v>
      </c>
    </row>
    <row r="12" spans="1:38" ht="21" customHeight="1">
      <c r="A12" s="85"/>
      <c r="B12" s="164" t="s">
        <v>1326</v>
      </c>
      <c r="C12" s="254"/>
      <c r="D12" s="254"/>
      <c r="E12" s="254"/>
      <c r="F12" s="254"/>
      <c r="G12" s="254"/>
      <c r="H12" s="254"/>
      <c r="I12" s="254"/>
      <c r="J12" s="254"/>
    </row>
    <row r="13" spans="1:38" s="25" customFormat="1" ht="21" customHeight="1">
      <c r="A13" s="224" t="s">
        <v>2769</v>
      </c>
      <c r="B13" s="168">
        <v>6935000</v>
      </c>
      <c r="C13" s="168">
        <v>6946281</v>
      </c>
      <c r="D13" s="168">
        <v>6911295</v>
      </c>
      <c r="E13" s="168">
        <v>7101000</v>
      </c>
      <c r="F13" s="168">
        <v>7049020</v>
      </c>
      <c r="G13" s="168">
        <v>7022501</v>
      </c>
      <c r="H13" s="168">
        <v>7237000</v>
      </c>
      <c r="I13" s="168">
        <v>7003225</v>
      </c>
      <c r="J13" s="168">
        <v>6987814</v>
      </c>
    </row>
    <row r="14" spans="1:38" ht="21" customHeight="1">
      <c r="A14" s="85" t="s">
        <v>3155</v>
      </c>
      <c r="B14" s="48">
        <v>6828203</v>
      </c>
      <c r="C14" s="48">
        <v>6833942</v>
      </c>
      <c r="D14" s="48">
        <v>6812235</v>
      </c>
      <c r="E14" s="48">
        <v>6990395</v>
      </c>
      <c r="F14" s="48">
        <v>6932875</v>
      </c>
      <c r="G14" s="48">
        <v>6921955</v>
      </c>
      <c r="H14" s="24">
        <v>7127260</v>
      </c>
      <c r="I14" s="48">
        <v>6886053</v>
      </c>
      <c r="J14" s="24">
        <v>6882940</v>
      </c>
    </row>
    <row r="15" spans="1:38" ht="21" customHeight="1">
      <c r="A15" s="85" t="s">
        <v>3153</v>
      </c>
      <c r="B15" s="48">
        <v>91250</v>
      </c>
      <c r="C15" s="48">
        <v>91250</v>
      </c>
      <c r="D15" s="48">
        <v>88600</v>
      </c>
      <c r="E15" s="48">
        <v>94400</v>
      </c>
      <c r="F15" s="48">
        <v>94400</v>
      </c>
      <c r="G15" s="48">
        <v>91000</v>
      </c>
      <c r="H15" s="48">
        <v>92800</v>
      </c>
      <c r="I15" s="48">
        <v>92800</v>
      </c>
      <c r="J15" s="48">
        <v>92550</v>
      </c>
    </row>
    <row r="16" spans="1:38" ht="21" customHeight="1">
      <c r="A16" s="225" t="s">
        <v>2619</v>
      </c>
      <c r="B16" s="169">
        <v>15547</v>
      </c>
      <c r="C16" s="169">
        <v>21089</v>
      </c>
      <c r="D16" s="169">
        <v>10460</v>
      </c>
      <c r="E16" s="169">
        <v>16205</v>
      </c>
      <c r="F16" s="169">
        <v>21745</v>
      </c>
      <c r="G16" s="169">
        <v>9546</v>
      </c>
      <c r="H16" s="169">
        <v>16940</v>
      </c>
      <c r="I16" s="169">
        <v>24372</v>
      </c>
      <c r="J16" s="169">
        <v>12324</v>
      </c>
    </row>
    <row r="17" spans="1:4" ht="21" customHeight="1">
      <c r="A17" s="69" t="s">
        <v>1737</v>
      </c>
      <c r="B17" s="44"/>
      <c r="C17" s="44"/>
      <c r="D17" s="44"/>
    </row>
    <row r="18" spans="1:4" ht="21" customHeight="1">
      <c r="A18" s="69" t="s">
        <v>4544</v>
      </c>
      <c r="B18" s="44"/>
      <c r="C18" s="44"/>
      <c r="D18" s="44"/>
    </row>
  </sheetData>
  <mergeCells count="2">
    <mergeCell ref="B6:J6"/>
    <mergeCell ref="B12:J12"/>
  </mergeCells>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sheetPr>
    <pageSetUpPr fitToPage="1"/>
  </sheetPr>
  <dimension ref="A1:J26"/>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6384" width="18.625" style="24"/>
  </cols>
  <sheetData>
    <row r="1" spans="1:10" ht="21" customHeight="1">
      <c r="A1" s="28" t="str">
        <f>HYPERLINK("#"&amp;"目次"&amp;"!a1","目次へ")</f>
        <v>目次へ</v>
      </c>
      <c r="B1" s="28"/>
      <c r="C1" s="28"/>
      <c r="D1" s="28"/>
    </row>
    <row r="2" spans="1:10" ht="21" customHeight="1">
      <c r="A2" s="97" t="str">
        <f>"１３４．"&amp;目次!E137</f>
        <v>１３４．介護保険特別会計予算額及び決算額（平成30年度～令和2年度）</v>
      </c>
      <c r="B2" s="97"/>
      <c r="C2" s="97"/>
      <c r="D2" s="97"/>
      <c r="E2" s="45"/>
      <c r="F2" s="45"/>
      <c r="G2" s="45"/>
    </row>
    <row r="3" spans="1:10" ht="21" customHeight="1">
      <c r="A3" s="44" t="s">
        <v>3601</v>
      </c>
      <c r="B3" s="44"/>
      <c r="C3" s="44"/>
      <c r="D3" s="44"/>
      <c r="E3" s="83"/>
      <c r="F3" s="83"/>
    </row>
    <row r="4" spans="1:10" ht="21" customHeight="1">
      <c r="A4" s="202" t="s">
        <v>3106</v>
      </c>
      <c r="B4" s="106" t="s">
        <v>3808</v>
      </c>
      <c r="C4" s="98"/>
      <c r="D4" s="98"/>
      <c r="E4" s="106" t="s">
        <v>2251</v>
      </c>
      <c r="F4" s="98"/>
      <c r="G4" s="98"/>
      <c r="H4" s="106" t="s">
        <v>4520</v>
      </c>
      <c r="I4" s="98"/>
      <c r="J4" s="98"/>
    </row>
    <row r="5" spans="1:10" ht="21" customHeight="1">
      <c r="A5" s="128"/>
      <c r="B5" s="148" t="s">
        <v>3157</v>
      </c>
      <c r="C5" s="148" t="s">
        <v>602</v>
      </c>
      <c r="D5" s="148" t="s">
        <v>1592</v>
      </c>
      <c r="E5" s="148" t="s">
        <v>3157</v>
      </c>
      <c r="F5" s="148" t="s">
        <v>602</v>
      </c>
      <c r="G5" s="148" t="s">
        <v>1592</v>
      </c>
      <c r="H5" s="148" t="s">
        <v>3157</v>
      </c>
      <c r="I5" s="148" t="s">
        <v>602</v>
      </c>
      <c r="J5" s="148" t="s">
        <v>1592</v>
      </c>
    </row>
    <row r="6" spans="1:10" s="25" customFormat="1" ht="21" customHeight="1">
      <c r="A6" s="224"/>
      <c r="B6" s="631" t="s">
        <v>932</v>
      </c>
      <c r="C6" s="470"/>
      <c r="D6" s="470"/>
      <c r="E6" s="470"/>
      <c r="F6" s="470"/>
      <c r="G6" s="470"/>
      <c r="H6" s="470"/>
      <c r="I6" s="470"/>
      <c r="J6" s="470"/>
    </row>
    <row r="7" spans="1:10" s="25" customFormat="1" ht="21" customHeight="1">
      <c r="A7" s="224" t="s">
        <v>2769</v>
      </c>
      <c r="B7" s="168">
        <v>22576000</v>
      </c>
      <c r="C7" s="168">
        <v>22747869</v>
      </c>
      <c r="D7" s="168">
        <v>22353355</v>
      </c>
      <c r="E7" s="168">
        <v>23014000</v>
      </c>
      <c r="F7" s="168">
        <v>23331392</v>
      </c>
      <c r="G7" s="168">
        <v>23119290</v>
      </c>
      <c r="H7" s="168">
        <v>23987000</v>
      </c>
      <c r="I7" s="168">
        <v>24170912</v>
      </c>
      <c r="J7" s="168">
        <v>23670227</v>
      </c>
    </row>
    <row r="8" spans="1:10" ht="21" customHeight="1">
      <c r="A8" s="85" t="s">
        <v>3562</v>
      </c>
      <c r="B8" s="48">
        <v>4909741</v>
      </c>
      <c r="C8" s="48">
        <v>4909741</v>
      </c>
      <c r="D8" s="48">
        <v>4985031</v>
      </c>
      <c r="E8" s="48">
        <v>4945083</v>
      </c>
      <c r="F8" s="48">
        <v>4871850</v>
      </c>
      <c r="G8" s="48">
        <v>4877407</v>
      </c>
      <c r="H8" s="48">
        <v>4730861</v>
      </c>
      <c r="I8" s="48">
        <v>4730861</v>
      </c>
      <c r="J8" s="48">
        <v>4764213</v>
      </c>
    </row>
    <row r="9" spans="1:10" ht="21" customHeight="1">
      <c r="A9" s="85" t="s">
        <v>488</v>
      </c>
      <c r="B9" s="48">
        <v>1</v>
      </c>
      <c r="C9" s="48">
        <v>1</v>
      </c>
      <c r="D9" s="48">
        <v>0</v>
      </c>
      <c r="E9" s="48">
        <v>1</v>
      </c>
      <c r="F9" s="48">
        <v>1</v>
      </c>
      <c r="G9" s="48">
        <v>0</v>
      </c>
      <c r="H9" s="48">
        <v>1</v>
      </c>
      <c r="I9" s="48">
        <v>1</v>
      </c>
      <c r="J9" s="48">
        <v>0</v>
      </c>
    </row>
    <row r="10" spans="1:10" ht="21" customHeight="1">
      <c r="A10" s="85" t="s">
        <v>3861</v>
      </c>
      <c r="B10" s="48">
        <v>5057224</v>
      </c>
      <c r="C10" s="48">
        <v>5102892</v>
      </c>
      <c r="D10" s="48">
        <v>5125288</v>
      </c>
      <c r="E10" s="48">
        <v>5117089</v>
      </c>
      <c r="F10" s="48">
        <v>5159284</v>
      </c>
      <c r="G10" s="48">
        <v>5277652</v>
      </c>
      <c r="H10" s="48">
        <v>5354777</v>
      </c>
      <c r="I10" s="48">
        <v>5340070</v>
      </c>
      <c r="J10" s="48">
        <v>5468783</v>
      </c>
    </row>
    <row r="11" spans="1:10" ht="21" customHeight="1">
      <c r="A11" s="85" t="s">
        <v>2594</v>
      </c>
      <c r="B11" s="48">
        <v>5800862</v>
      </c>
      <c r="C11" s="48">
        <v>5802524</v>
      </c>
      <c r="D11" s="48">
        <v>5652950</v>
      </c>
      <c r="E11" s="48">
        <v>5913055</v>
      </c>
      <c r="F11" s="48">
        <v>5919679</v>
      </c>
      <c r="G11" s="48">
        <v>5773772</v>
      </c>
      <c r="H11" s="48">
        <v>6179840</v>
      </c>
      <c r="I11" s="48">
        <v>6093187</v>
      </c>
      <c r="J11" s="48">
        <v>5898244</v>
      </c>
    </row>
    <row r="12" spans="1:10" ht="21" customHeight="1">
      <c r="A12" s="85" t="s">
        <v>3863</v>
      </c>
      <c r="B12" s="48">
        <v>3164384</v>
      </c>
      <c r="C12" s="48">
        <v>3175801</v>
      </c>
      <c r="D12" s="48">
        <v>3126148</v>
      </c>
      <c r="E12" s="48">
        <v>3234213</v>
      </c>
      <c r="F12" s="48">
        <v>3234213</v>
      </c>
      <c r="G12" s="48">
        <v>3220906</v>
      </c>
      <c r="H12" s="48">
        <v>3382019</v>
      </c>
      <c r="I12" s="48">
        <v>3327673</v>
      </c>
      <c r="J12" s="48">
        <v>3263668</v>
      </c>
    </row>
    <row r="13" spans="1:10" ht="21" customHeight="1">
      <c r="A13" s="85" t="s">
        <v>3200</v>
      </c>
      <c r="B13" s="48">
        <v>1</v>
      </c>
      <c r="C13" s="48">
        <v>2500</v>
      </c>
      <c r="D13" s="48">
        <v>2196</v>
      </c>
      <c r="E13" s="48">
        <v>1</v>
      </c>
      <c r="F13" s="48">
        <v>2500</v>
      </c>
      <c r="G13" s="48">
        <v>893</v>
      </c>
      <c r="H13" s="48">
        <v>1</v>
      </c>
      <c r="I13" s="48">
        <v>3100</v>
      </c>
      <c r="J13" s="48">
        <v>2986</v>
      </c>
    </row>
    <row r="14" spans="1:10" ht="21" customHeight="1">
      <c r="A14" s="85" t="s">
        <v>1020</v>
      </c>
      <c r="B14" s="48">
        <v>3634262</v>
      </c>
      <c r="C14" s="48">
        <v>3634262</v>
      </c>
      <c r="D14" s="48">
        <v>3342218</v>
      </c>
      <c r="E14" s="48">
        <v>3792702</v>
      </c>
      <c r="F14" s="48">
        <v>3900935</v>
      </c>
      <c r="G14" s="48">
        <v>3776046</v>
      </c>
      <c r="H14" s="48">
        <v>4326886</v>
      </c>
      <c r="I14" s="48">
        <v>4343597</v>
      </c>
      <c r="J14" s="48">
        <v>3939653</v>
      </c>
    </row>
    <row r="15" spans="1:10" ht="21" customHeight="1">
      <c r="A15" s="85" t="s">
        <v>3864</v>
      </c>
      <c r="B15" s="48">
        <v>8074</v>
      </c>
      <c r="C15" s="48">
        <v>118697</v>
      </c>
      <c r="D15" s="48">
        <v>118697</v>
      </c>
      <c r="E15" s="48">
        <v>10671</v>
      </c>
      <c r="F15" s="48">
        <v>241745</v>
      </c>
      <c r="G15" s="48">
        <v>241745</v>
      </c>
      <c r="H15" s="48">
        <v>11638</v>
      </c>
      <c r="I15" s="48">
        <v>331446</v>
      </c>
      <c r="J15" s="48">
        <v>331446</v>
      </c>
    </row>
    <row r="16" spans="1:10" ht="21" customHeight="1">
      <c r="A16" s="85" t="s">
        <v>395</v>
      </c>
      <c r="B16" s="48">
        <v>1451</v>
      </c>
      <c r="C16" s="48">
        <v>1451</v>
      </c>
      <c r="D16" s="48">
        <v>828</v>
      </c>
      <c r="E16" s="48">
        <v>1185</v>
      </c>
      <c r="F16" s="48">
        <v>1185</v>
      </c>
      <c r="G16" s="48">
        <v>869</v>
      </c>
      <c r="H16" s="48">
        <v>977</v>
      </c>
      <c r="I16" s="48">
        <v>977</v>
      </c>
      <c r="J16" s="48">
        <v>1234</v>
      </c>
    </row>
    <row r="17" spans="1:10" ht="21" customHeight="1">
      <c r="A17" s="85"/>
      <c r="B17" s="164" t="s">
        <v>1326</v>
      </c>
      <c r="C17" s="254"/>
      <c r="D17" s="254"/>
      <c r="E17" s="254"/>
      <c r="F17" s="254"/>
      <c r="G17" s="254"/>
      <c r="H17" s="254"/>
      <c r="I17" s="254"/>
      <c r="J17" s="254"/>
    </row>
    <row r="18" spans="1:10" s="25" customFormat="1" ht="21" customHeight="1">
      <c r="A18" s="224" t="s">
        <v>2769</v>
      </c>
      <c r="B18" s="168">
        <v>22576000</v>
      </c>
      <c r="C18" s="168">
        <v>22747869</v>
      </c>
      <c r="D18" s="168">
        <v>22111610</v>
      </c>
      <c r="E18" s="168">
        <v>23014000</v>
      </c>
      <c r="F18" s="168">
        <v>23331392</v>
      </c>
      <c r="G18" s="168">
        <v>22787844</v>
      </c>
      <c r="H18" s="168">
        <v>23987000</v>
      </c>
      <c r="I18" s="168">
        <v>24170912</v>
      </c>
      <c r="J18" s="168">
        <v>23150850</v>
      </c>
    </row>
    <row r="19" spans="1:10" ht="21" customHeight="1">
      <c r="A19" s="85" t="s">
        <v>2087</v>
      </c>
      <c r="B19" s="48">
        <v>681530</v>
      </c>
      <c r="C19" s="48">
        <v>681530</v>
      </c>
      <c r="D19" s="48">
        <v>595863</v>
      </c>
      <c r="E19" s="48">
        <v>697546</v>
      </c>
      <c r="F19" s="48">
        <v>742546</v>
      </c>
      <c r="G19" s="48">
        <v>691156</v>
      </c>
      <c r="H19" s="48">
        <v>683282</v>
      </c>
      <c r="I19" s="48">
        <v>716747</v>
      </c>
      <c r="J19" s="48">
        <v>608273</v>
      </c>
    </row>
    <row r="20" spans="1:10" ht="21" customHeight="1">
      <c r="A20" s="85" t="s">
        <v>3153</v>
      </c>
      <c r="B20" s="48">
        <v>20262512</v>
      </c>
      <c r="C20" s="48">
        <v>20225408</v>
      </c>
      <c r="D20" s="48">
        <v>19756205</v>
      </c>
      <c r="E20" s="48">
        <v>20583767</v>
      </c>
      <c r="F20" s="48">
        <v>20583767</v>
      </c>
      <c r="G20" s="48">
        <v>20204236</v>
      </c>
      <c r="H20" s="48">
        <v>21511437</v>
      </c>
      <c r="I20" s="48">
        <v>21242359</v>
      </c>
      <c r="J20" s="48">
        <v>20539013</v>
      </c>
    </row>
    <row r="21" spans="1:10" ht="21" customHeight="1">
      <c r="A21" s="85" t="s">
        <v>2629</v>
      </c>
      <c r="B21" s="48">
        <v>1613882</v>
      </c>
      <c r="C21" s="48">
        <v>1650986</v>
      </c>
      <c r="D21" s="48">
        <v>1578789</v>
      </c>
      <c r="E21" s="48">
        <v>1712014</v>
      </c>
      <c r="F21" s="48">
        <v>1712014</v>
      </c>
      <c r="G21" s="48">
        <v>1600310</v>
      </c>
      <c r="H21" s="48">
        <v>1770641</v>
      </c>
      <c r="I21" s="48">
        <v>1658963</v>
      </c>
      <c r="J21" s="48">
        <v>1461787</v>
      </c>
    </row>
    <row r="22" spans="1:10" ht="21" customHeight="1">
      <c r="A22" s="85" t="s">
        <v>3874</v>
      </c>
      <c r="B22" s="48">
        <v>1</v>
      </c>
      <c r="C22" s="48">
        <v>107726</v>
      </c>
      <c r="D22" s="48">
        <v>107726</v>
      </c>
      <c r="E22" s="48">
        <v>1</v>
      </c>
      <c r="F22" s="48">
        <v>178547</v>
      </c>
      <c r="G22" s="48">
        <v>178547</v>
      </c>
      <c r="H22" s="48">
        <v>1</v>
      </c>
      <c r="I22" s="48">
        <v>336300</v>
      </c>
      <c r="J22" s="48">
        <v>336300</v>
      </c>
    </row>
    <row r="23" spans="1:10" ht="21" customHeight="1">
      <c r="A23" s="85" t="s">
        <v>311</v>
      </c>
      <c r="B23" s="48">
        <v>8075</v>
      </c>
      <c r="C23" s="48">
        <v>73330</v>
      </c>
      <c r="D23" s="48">
        <v>73027</v>
      </c>
      <c r="E23" s="48">
        <v>10672</v>
      </c>
      <c r="F23" s="48">
        <v>114518</v>
      </c>
      <c r="G23" s="48">
        <v>113595</v>
      </c>
      <c r="H23" s="48">
        <v>11639</v>
      </c>
      <c r="I23" s="48">
        <v>206543</v>
      </c>
      <c r="J23" s="48">
        <v>205476</v>
      </c>
    </row>
    <row r="24" spans="1:10" ht="21" customHeight="1">
      <c r="A24" s="225" t="s">
        <v>3870</v>
      </c>
      <c r="B24" s="169">
        <v>10000</v>
      </c>
      <c r="C24" s="169">
        <v>8889</v>
      </c>
      <c r="D24" s="169">
        <v>0</v>
      </c>
      <c r="E24" s="169">
        <v>10000</v>
      </c>
      <c r="F24" s="169">
        <v>0</v>
      </c>
      <c r="G24" s="169">
        <v>0</v>
      </c>
      <c r="H24" s="169">
        <v>10000</v>
      </c>
      <c r="I24" s="169">
        <v>10000</v>
      </c>
      <c r="J24" s="169">
        <v>0</v>
      </c>
    </row>
    <row r="25" spans="1:10" ht="21" customHeight="1">
      <c r="A25" s="69" t="s">
        <v>1737</v>
      </c>
      <c r="B25" s="69"/>
      <c r="C25" s="69"/>
      <c r="D25" s="69"/>
      <c r="E25" s="26"/>
      <c r="F25" s="26"/>
      <c r="G25" s="26"/>
    </row>
    <row r="26" spans="1:10" ht="21" customHeight="1">
      <c r="A26" s="69" t="s">
        <v>4544</v>
      </c>
      <c r="B26" s="69"/>
      <c r="C26" s="69"/>
      <c r="D26" s="69"/>
      <c r="E26" s="26"/>
      <c r="F26" s="26"/>
      <c r="G26" s="26"/>
    </row>
  </sheetData>
  <mergeCells count="2">
    <mergeCell ref="B6:J6"/>
    <mergeCell ref="B17:J17"/>
  </mergeCells>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sheetPr>
    <pageSetUpPr fitToPage="1"/>
  </sheetPr>
  <dimension ref="A1:G34"/>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25.625" style="24" customWidth="1"/>
    <col min="2" max="16384" width="18.625" style="24"/>
  </cols>
  <sheetData>
    <row r="1" spans="1:7" ht="21" customHeight="1">
      <c r="A1" s="28" t="str">
        <f>HYPERLINK("#"&amp;"目次"&amp;"!a1","目次へ")</f>
        <v>目次へ</v>
      </c>
    </row>
    <row r="2" spans="1:7" ht="21" customHeight="1">
      <c r="A2" s="633" t="str">
        <f>"１３５．"&amp;目次!E138</f>
        <v>１３５．国税徴収状況（平成26～令和元年度）</v>
      </c>
      <c r="B2" s="45"/>
      <c r="C2" s="45"/>
      <c r="D2" s="45"/>
      <c r="E2" s="45"/>
      <c r="F2" s="45"/>
    </row>
    <row r="3" spans="1:7" ht="21" customHeight="1">
      <c r="A3" s="69" t="s">
        <v>3398</v>
      </c>
      <c r="B3" s="26"/>
      <c r="C3" s="26"/>
      <c r="D3" s="26"/>
      <c r="E3" s="26"/>
      <c r="F3" s="83"/>
      <c r="G3" s="83"/>
    </row>
    <row r="4" spans="1:7" ht="21" customHeight="1">
      <c r="A4" s="634" t="s">
        <v>3209</v>
      </c>
      <c r="B4" s="635" t="s">
        <v>3325</v>
      </c>
      <c r="C4" s="636" t="s">
        <v>3399</v>
      </c>
      <c r="D4" s="636" t="s">
        <v>3336</v>
      </c>
      <c r="E4" s="636" t="s">
        <v>4335</v>
      </c>
      <c r="F4" s="153" t="s">
        <v>3808</v>
      </c>
      <c r="G4" s="153" t="s">
        <v>4385</v>
      </c>
    </row>
    <row r="5" spans="1:7" ht="21" customHeight="1">
      <c r="A5" s="224"/>
      <c r="B5" s="164" t="s">
        <v>4368</v>
      </c>
      <c r="C5" s="254"/>
      <c r="D5" s="254"/>
      <c r="E5" s="254"/>
      <c r="F5" s="254"/>
      <c r="G5" s="254"/>
    </row>
    <row r="6" spans="1:7" ht="21" customHeight="1">
      <c r="A6" s="224" t="s">
        <v>2769</v>
      </c>
      <c r="B6" s="168">
        <v>223529071</v>
      </c>
      <c r="C6" s="168">
        <v>238385968</v>
      </c>
      <c r="D6" s="168">
        <v>240673876</v>
      </c>
      <c r="E6" s="168">
        <v>240322699</v>
      </c>
      <c r="F6" s="25">
        <v>256425546</v>
      </c>
      <c r="G6" s="25">
        <v>239940434</v>
      </c>
    </row>
    <row r="7" spans="1:7" ht="21" customHeight="1">
      <c r="A7" s="85" t="s">
        <v>752</v>
      </c>
      <c r="B7" s="48">
        <v>1298767</v>
      </c>
      <c r="C7" s="48">
        <v>1062956</v>
      </c>
      <c r="D7" s="48">
        <v>834203</v>
      </c>
      <c r="E7" s="48">
        <v>404829</v>
      </c>
      <c r="F7" s="24">
        <v>329863</v>
      </c>
      <c r="G7" s="24">
        <v>312543</v>
      </c>
    </row>
    <row r="8" spans="1:7" ht="21" customHeight="1">
      <c r="A8" s="85" t="s">
        <v>3355</v>
      </c>
      <c r="B8" s="48">
        <v>63607653</v>
      </c>
      <c r="C8" s="48">
        <v>64396250</v>
      </c>
      <c r="D8" s="48">
        <v>60515892</v>
      </c>
      <c r="E8" s="48">
        <v>64252026</v>
      </c>
      <c r="F8" s="24">
        <v>76057822</v>
      </c>
      <c r="G8" s="24">
        <v>63734785</v>
      </c>
    </row>
    <row r="9" spans="1:7" ht="21" customHeight="1">
      <c r="A9" s="85" t="s">
        <v>1341</v>
      </c>
      <c r="B9" s="48">
        <v>1454972</v>
      </c>
      <c r="C9" s="48">
        <v>1363847</v>
      </c>
      <c r="D9" s="48">
        <v>942915</v>
      </c>
      <c r="E9" s="48">
        <v>617617</v>
      </c>
      <c r="F9" s="24">
        <v>487276</v>
      </c>
      <c r="G9" s="24">
        <v>423113</v>
      </c>
    </row>
    <row r="10" spans="1:7" ht="21" customHeight="1">
      <c r="A10" s="85" t="s">
        <v>3875</v>
      </c>
      <c r="B10" s="48">
        <v>16466828</v>
      </c>
      <c r="C10" s="48">
        <v>18217357</v>
      </c>
      <c r="D10" s="48">
        <v>19195670</v>
      </c>
      <c r="E10" s="48">
        <v>18992758</v>
      </c>
      <c r="F10" s="24">
        <v>18323883</v>
      </c>
      <c r="G10" s="24">
        <v>19832312</v>
      </c>
    </row>
    <row r="11" spans="1:7" ht="21" customHeight="1">
      <c r="A11" s="85" t="s">
        <v>3876</v>
      </c>
      <c r="B11" s="48">
        <v>15681352</v>
      </c>
      <c r="C11" s="48">
        <v>15996707</v>
      </c>
      <c r="D11" s="48">
        <v>14862079</v>
      </c>
      <c r="E11" s="48">
        <v>15581794</v>
      </c>
      <c r="F11" s="24">
        <v>16755634</v>
      </c>
      <c r="G11" s="24">
        <v>14059724</v>
      </c>
    </row>
    <row r="12" spans="1:7" ht="21" customHeight="1">
      <c r="A12" s="85" t="s">
        <v>3878</v>
      </c>
      <c r="B12" s="48">
        <v>33713025</v>
      </c>
      <c r="C12" s="48">
        <v>34840863</v>
      </c>
      <c r="D12" s="48">
        <v>37397198</v>
      </c>
      <c r="E12" s="48">
        <v>37992271</v>
      </c>
      <c r="F12" s="24">
        <v>42585497</v>
      </c>
      <c r="G12" s="24">
        <v>36848574</v>
      </c>
    </row>
    <row r="13" spans="1:7" ht="21" customHeight="1">
      <c r="A13" s="85" t="s">
        <v>4152</v>
      </c>
      <c r="B13" s="48" t="s">
        <v>134</v>
      </c>
      <c r="C13" s="48">
        <v>1686209</v>
      </c>
      <c r="D13" s="48">
        <v>2392451</v>
      </c>
      <c r="E13" s="48">
        <v>1760396</v>
      </c>
      <c r="F13" s="24">
        <v>1957922</v>
      </c>
      <c r="G13" s="24">
        <v>2172921</v>
      </c>
    </row>
    <row r="14" spans="1:7" ht="21" customHeight="1">
      <c r="A14" s="85" t="s">
        <v>3879</v>
      </c>
      <c r="B14" s="48">
        <v>1619641</v>
      </c>
      <c r="C14" s="48">
        <v>23460</v>
      </c>
      <c r="D14" s="48">
        <v>77180</v>
      </c>
      <c r="E14" s="48" t="s">
        <v>4324</v>
      </c>
      <c r="F14" s="49" t="s">
        <v>134</v>
      </c>
      <c r="G14" s="49" t="s">
        <v>134</v>
      </c>
    </row>
    <row r="15" spans="1:7" ht="21" customHeight="1">
      <c r="A15" s="85" t="s">
        <v>3880</v>
      </c>
      <c r="B15" s="48">
        <v>88429171</v>
      </c>
      <c r="C15" s="48">
        <v>99425430</v>
      </c>
      <c r="D15" s="48">
        <v>102898767</v>
      </c>
      <c r="E15" s="48">
        <v>99462300</v>
      </c>
      <c r="F15" s="24">
        <v>98699938</v>
      </c>
      <c r="G15" s="24">
        <v>101490886</v>
      </c>
    </row>
    <row r="16" spans="1:7" ht="21" customHeight="1">
      <c r="A16" s="85" t="s">
        <v>276</v>
      </c>
      <c r="B16" s="48">
        <v>1257662</v>
      </c>
      <c r="C16" s="48">
        <v>1372890</v>
      </c>
      <c r="D16" s="48">
        <v>1557522</v>
      </c>
      <c r="E16" s="48">
        <v>1258708</v>
      </c>
      <c r="F16" s="48">
        <v>218</v>
      </c>
      <c r="G16" s="48">
        <v>1065364</v>
      </c>
    </row>
    <row r="17" spans="1:7" s="25" customFormat="1" ht="21" customHeight="1">
      <c r="A17" s="224"/>
      <c r="B17" s="164" t="s">
        <v>4369</v>
      </c>
      <c r="C17" s="254"/>
      <c r="D17" s="254"/>
      <c r="E17" s="254"/>
      <c r="F17" s="254"/>
      <c r="G17" s="254"/>
    </row>
    <row r="18" spans="1:7" s="25" customFormat="1" ht="21" customHeight="1">
      <c r="A18" s="224" t="s">
        <v>2769</v>
      </c>
      <c r="B18" s="168">
        <v>216296585</v>
      </c>
      <c r="C18" s="168">
        <v>233193290</v>
      </c>
      <c r="D18" s="168">
        <v>235799635</v>
      </c>
      <c r="E18" s="168">
        <v>236510892</v>
      </c>
      <c r="F18" s="25">
        <v>251472046</v>
      </c>
      <c r="G18" s="25">
        <v>235232162</v>
      </c>
    </row>
    <row r="19" spans="1:7" ht="21" customHeight="1">
      <c r="A19" s="85" t="s">
        <v>752</v>
      </c>
      <c r="B19" s="48">
        <v>218222</v>
      </c>
      <c r="C19" s="48">
        <v>167256</v>
      </c>
      <c r="D19" s="48">
        <v>68312</v>
      </c>
      <c r="E19" s="48">
        <v>39248</v>
      </c>
      <c r="F19" s="24">
        <v>39173</v>
      </c>
      <c r="G19" s="24">
        <v>73393</v>
      </c>
    </row>
    <row r="20" spans="1:7" ht="21" customHeight="1">
      <c r="A20" s="85" t="s">
        <v>3355</v>
      </c>
      <c r="B20" s="48">
        <v>63411960</v>
      </c>
      <c r="C20" s="48">
        <v>64148663</v>
      </c>
      <c r="D20" s="48">
        <v>60287804</v>
      </c>
      <c r="E20" s="48">
        <v>64073139</v>
      </c>
      <c r="F20" s="24">
        <v>75909045</v>
      </c>
      <c r="G20" s="24">
        <v>63570037</v>
      </c>
    </row>
    <row r="21" spans="1:7" ht="21" customHeight="1">
      <c r="A21" s="85" t="s">
        <v>1341</v>
      </c>
      <c r="B21" s="48">
        <v>429471</v>
      </c>
      <c r="C21" s="48">
        <v>389215</v>
      </c>
      <c r="D21" s="48">
        <v>152819</v>
      </c>
      <c r="E21" s="48">
        <v>86181</v>
      </c>
      <c r="F21" s="24">
        <v>48860</v>
      </c>
      <c r="G21" s="24">
        <v>38201</v>
      </c>
    </row>
    <row r="22" spans="1:7" ht="21" customHeight="1">
      <c r="A22" s="85" t="s">
        <v>3875</v>
      </c>
      <c r="B22" s="48">
        <v>16146080</v>
      </c>
      <c r="C22" s="48">
        <v>17912846</v>
      </c>
      <c r="D22" s="48">
        <v>18823540</v>
      </c>
      <c r="E22" s="48">
        <v>18614557</v>
      </c>
      <c r="F22" s="24">
        <v>17929342</v>
      </c>
      <c r="G22" s="24">
        <v>19001898</v>
      </c>
    </row>
    <row r="23" spans="1:7" ht="21" customHeight="1">
      <c r="A23" s="85" t="s">
        <v>3876</v>
      </c>
      <c r="B23" s="48">
        <v>15030898</v>
      </c>
      <c r="C23" s="48">
        <v>15773741</v>
      </c>
      <c r="D23" s="48">
        <v>14671113</v>
      </c>
      <c r="E23" s="48">
        <v>15178938</v>
      </c>
      <c r="F23" s="24">
        <v>14985506</v>
      </c>
      <c r="G23" s="24">
        <v>13844528</v>
      </c>
    </row>
    <row r="24" spans="1:7" ht="21" customHeight="1">
      <c r="A24" s="85" t="s">
        <v>3878</v>
      </c>
      <c r="B24" s="48">
        <v>33288293</v>
      </c>
      <c r="C24" s="48">
        <v>34517887</v>
      </c>
      <c r="D24" s="48">
        <v>37058380</v>
      </c>
      <c r="E24" s="48">
        <v>37785738</v>
      </c>
      <c r="F24" s="24">
        <v>42286804</v>
      </c>
      <c r="G24" s="24">
        <v>36374402</v>
      </c>
    </row>
    <row r="25" spans="1:7" ht="21" customHeight="1">
      <c r="A25" s="85" t="s">
        <v>4152</v>
      </c>
      <c r="B25" s="48" t="s">
        <v>134</v>
      </c>
      <c r="C25" s="48">
        <v>1682243</v>
      </c>
      <c r="D25" s="48">
        <v>2385039</v>
      </c>
      <c r="E25" s="48">
        <v>1756923</v>
      </c>
      <c r="F25" s="24">
        <v>1950985</v>
      </c>
      <c r="G25" s="24">
        <v>2155620</v>
      </c>
    </row>
    <row r="26" spans="1:7" ht="21" customHeight="1">
      <c r="A26" s="85" t="s">
        <v>3879</v>
      </c>
      <c r="B26" s="48">
        <v>1612231</v>
      </c>
      <c r="C26" s="48">
        <v>20214</v>
      </c>
      <c r="D26" s="48">
        <v>73973</v>
      </c>
      <c r="E26" s="48" t="s">
        <v>4324</v>
      </c>
      <c r="F26" s="49" t="s">
        <v>134</v>
      </c>
      <c r="G26" s="49" t="s">
        <v>134</v>
      </c>
    </row>
    <row r="27" spans="1:7" ht="21" customHeight="1">
      <c r="A27" s="85" t="s">
        <v>3880</v>
      </c>
      <c r="B27" s="48">
        <v>84902838</v>
      </c>
      <c r="C27" s="48">
        <v>97209348</v>
      </c>
      <c r="D27" s="48">
        <v>100722660</v>
      </c>
      <c r="E27" s="48">
        <v>97719704</v>
      </c>
      <c r="F27" s="24">
        <v>97096825</v>
      </c>
      <c r="G27" s="24">
        <v>99113457</v>
      </c>
    </row>
    <row r="28" spans="1:7" ht="21" customHeight="1">
      <c r="A28" s="225" t="s">
        <v>276</v>
      </c>
      <c r="B28" s="169">
        <v>1256592</v>
      </c>
      <c r="C28" s="169">
        <v>1371878</v>
      </c>
      <c r="D28" s="169">
        <v>1555994</v>
      </c>
      <c r="E28" s="169">
        <v>1256464</v>
      </c>
      <c r="F28" s="83">
        <v>218</v>
      </c>
      <c r="G28" s="83">
        <v>1060414</v>
      </c>
    </row>
    <row r="29" spans="1:7" ht="21" customHeight="1">
      <c r="A29" s="44" t="s">
        <v>499</v>
      </c>
    </row>
    <row r="30" spans="1:7" ht="21" customHeight="1">
      <c r="A30" s="44" t="s">
        <v>3391</v>
      </c>
    </row>
    <row r="31" spans="1:7" ht="21" customHeight="1">
      <c r="A31" s="44" t="s">
        <v>4149</v>
      </c>
    </row>
    <row r="32" spans="1:7" ht="21" customHeight="1">
      <c r="A32" s="44" t="s">
        <v>4151</v>
      </c>
    </row>
    <row r="33" spans="1:7" ht="21" customHeight="1">
      <c r="A33" s="44" t="s">
        <v>3050</v>
      </c>
    </row>
    <row r="34" spans="1:7" ht="21" customHeight="1">
      <c r="A34" s="44" t="s">
        <v>4417</v>
      </c>
      <c r="G34" s="26"/>
    </row>
  </sheetData>
  <mergeCells count="2">
    <mergeCell ref="B5:G5"/>
    <mergeCell ref="B17:G17"/>
  </mergeCells>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sheetPr>
    <pageSetUpPr fitToPage="1"/>
  </sheetPr>
  <dimension ref="A1:G35"/>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25.625" style="24" customWidth="1"/>
    <col min="2" max="16384" width="18.625" style="24"/>
  </cols>
  <sheetData>
    <row r="1" spans="1:7" ht="21" customHeight="1">
      <c r="A1" s="28" t="str">
        <f>HYPERLINK("#"&amp;"目次"&amp;"!a1","目次へ")</f>
        <v>目次へ</v>
      </c>
    </row>
    <row r="2" spans="1:7" ht="21" customHeight="1">
      <c r="A2" s="97" t="str">
        <f>"１３６．"&amp;目次!E139</f>
        <v>１３６．都税徴収状況（平成27～令和2年度）</v>
      </c>
      <c r="B2" s="45"/>
      <c r="C2" s="45"/>
    </row>
    <row r="3" spans="1:7" ht="21" customHeight="1">
      <c r="A3" s="44" t="s">
        <v>3398</v>
      </c>
      <c r="E3" s="83"/>
    </row>
    <row r="4" spans="1:7" ht="21" customHeight="1">
      <c r="A4" s="634" t="s">
        <v>3209</v>
      </c>
      <c r="B4" s="635" t="s">
        <v>3399</v>
      </c>
      <c r="C4" s="636" t="s">
        <v>3336</v>
      </c>
      <c r="D4" s="556" t="s">
        <v>4335</v>
      </c>
      <c r="E4" s="157" t="s">
        <v>3808</v>
      </c>
      <c r="F4" s="208" t="s">
        <v>2251</v>
      </c>
      <c r="G4" s="208" t="s">
        <v>4520</v>
      </c>
    </row>
    <row r="5" spans="1:7" ht="21" customHeight="1">
      <c r="A5" s="85"/>
      <c r="B5" s="600"/>
      <c r="C5" s="203"/>
      <c r="D5" s="254" t="s">
        <v>626</v>
      </c>
      <c r="E5" s="27"/>
      <c r="F5" s="27"/>
      <c r="G5" s="27"/>
    </row>
    <row r="6" spans="1:7" ht="21" customHeight="1">
      <c r="A6" s="224" t="s">
        <v>3146</v>
      </c>
      <c r="B6" s="168">
        <v>47892425</v>
      </c>
      <c r="C6" s="168">
        <v>48348199</v>
      </c>
      <c r="D6" s="168">
        <v>49107281</v>
      </c>
      <c r="E6" s="168">
        <v>49817306</v>
      </c>
      <c r="F6" s="168">
        <v>50994086</v>
      </c>
      <c r="G6" s="168">
        <v>51720108</v>
      </c>
    </row>
    <row r="7" spans="1:7" ht="21" customHeight="1">
      <c r="A7" s="85" t="s">
        <v>19</v>
      </c>
      <c r="B7" s="48">
        <v>21621144</v>
      </c>
      <c r="C7" s="48">
        <v>21937489</v>
      </c>
      <c r="D7" s="48">
        <v>22220095</v>
      </c>
      <c r="E7" s="48">
        <v>22435346</v>
      </c>
      <c r="F7" s="48">
        <v>22730546</v>
      </c>
      <c r="G7" s="48">
        <v>23516790</v>
      </c>
    </row>
    <row r="8" spans="1:7" ht="21" customHeight="1">
      <c r="A8" s="85" t="s">
        <v>3162</v>
      </c>
      <c r="B8" s="48">
        <v>21473560</v>
      </c>
      <c r="C8" s="48">
        <v>21781403</v>
      </c>
      <c r="D8" s="48">
        <v>22069130</v>
      </c>
      <c r="E8" s="48">
        <v>22296226</v>
      </c>
      <c r="F8" s="48">
        <v>22582969</v>
      </c>
      <c r="G8" s="48">
        <v>23361020</v>
      </c>
    </row>
    <row r="9" spans="1:7" ht="21" customHeight="1">
      <c r="A9" s="85" t="s">
        <v>1908</v>
      </c>
      <c r="B9" s="48">
        <v>147584</v>
      </c>
      <c r="C9" s="48">
        <v>156086</v>
      </c>
      <c r="D9" s="48">
        <v>150965</v>
      </c>
      <c r="E9" s="48">
        <v>139120</v>
      </c>
      <c r="F9" s="48">
        <v>147576</v>
      </c>
      <c r="G9" s="48">
        <v>155770</v>
      </c>
    </row>
    <row r="10" spans="1:7" ht="21" customHeight="1">
      <c r="A10" s="85" t="s">
        <v>871</v>
      </c>
      <c r="B10" s="48">
        <v>124998</v>
      </c>
      <c r="C10" s="48">
        <v>139968</v>
      </c>
      <c r="D10" s="48">
        <v>136128</v>
      </c>
      <c r="E10" s="48">
        <v>109318</v>
      </c>
      <c r="F10" s="48">
        <v>150539</v>
      </c>
      <c r="G10" s="48">
        <v>183439</v>
      </c>
    </row>
    <row r="11" spans="1:7" ht="21" customHeight="1">
      <c r="A11" s="85" t="s">
        <v>3162</v>
      </c>
      <c r="B11" s="48">
        <v>68699</v>
      </c>
      <c r="C11" s="48">
        <v>75217</v>
      </c>
      <c r="D11" s="48">
        <v>61149</v>
      </c>
      <c r="E11" s="48">
        <v>53473</v>
      </c>
      <c r="F11" s="48">
        <v>55023</v>
      </c>
      <c r="G11" s="48">
        <v>54064</v>
      </c>
    </row>
    <row r="12" spans="1:7" ht="21" customHeight="1">
      <c r="A12" s="85" t="s">
        <v>1908</v>
      </c>
      <c r="B12" s="48">
        <v>56299</v>
      </c>
      <c r="C12" s="48">
        <v>64751</v>
      </c>
      <c r="D12" s="48">
        <v>74979</v>
      </c>
      <c r="E12" s="48">
        <v>55845</v>
      </c>
      <c r="F12" s="48">
        <v>95515</v>
      </c>
      <c r="G12" s="48">
        <v>129375</v>
      </c>
    </row>
    <row r="13" spans="1:7" ht="21" customHeight="1">
      <c r="A13" s="85" t="s">
        <v>1043</v>
      </c>
      <c r="B13" s="48">
        <v>1668735</v>
      </c>
      <c r="C13" s="48">
        <v>1525521</v>
      </c>
      <c r="D13" s="48">
        <v>1795112</v>
      </c>
      <c r="E13" s="48">
        <v>1581395</v>
      </c>
      <c r="F13" s="48">
        <v>1848213</v>
      </c>
      <c r="G13" s="48">
        <v>1336408</v>
      </c>
    </row>
    <row r="14" spans="1:7" ht="21" customHeight="1">
      <c r="A14" s="85" t="s">
        <v>2786</v>
      </c>
      <c r="B14" s="48">
        <v>2323</v>
      </c>
      <c r="C14" s="48">
        <v>2323</v>
      </c>
      <c r="D14" s="48">
        <v>2323</v>
      </c>
      <c r="E14" s="48">
        <v>2323</v>
      </c>
      <c r="F14" s="48">
        <v>265</v>
      </c>
      <c r="G14" s="48">
        <v>5241</v>
      </c>
    </row>
    <row r="15" spans="1:7" ht="21" customHeight="1">
      <c r="A15" s="85" t="s">
        <v>4565</v>
      </c>
      <c r="B15" s="48">
        <v>95868</v>
      </c>
      <c r="C15" s="48">
        <v>94774</v>
      </c>
      <c r="D15" s="48">
        <v>86254</v>
      </c>
      <c r="E15" s="48">
        <v>80275</v>
      </c>
      <c r="F15" s="48">
        <v>77241</v>
      </c>
      <c r="G15" s="48">
        <v>56070</v>
      </c>
    </row>
    <row r="16" spans="1:7" ht="21" customHeight="1">
      <c r="A16" s="85" t="s">
        <v>870</v>
      </c>
      <c r="B16" s="48">
        <v>24377899</v>
      </c>
      <c r="C16" s="48">
        <v>24646447</v>
      </c>
      <c r="D16" s="48">
        <v>24863345</v>
      </c>
      <c r="E16" s="48">
        <v>25607615</v>
      </c>
      <c r="F16" s="48">
        <v>26187254</v>
      </c>
      <c r="G16" s="48">
        <v>26622160</v>
      </c>
    </row>
    <row r="17" spans="1:7" ht="21" customHeight="1">
      <c r="A17" s="85" t="s">
        <v>1352</v>
      </c>
      <c r="B17" s="48">
        <v>1458</v>
      </c>
      <c r="C17" s="48">
        <v>1677</v>
      </c>
      <c r="D17" s="48">
        <v>4026</v>
      </c>
      <c r="E17" s="48">
        <v>1033</v>
      </c>
      <c r="F17" s="48">
        <v>29</v>
      </c>
      <c r="G17" s="48">
        <v>0</v>
      </c>
    </row>
    <row r="18" spans="1:7" ht="21" customHeight="1">
      <c r="A18" s="85"/>
      <c r="B18" s="596"/>
      <c r="C18" s="254"/>
      <c r="D18" s="254" t="s">
        <v>4370</v>
      </c>
      <c r="E18" s="27"/>
      <c r="F18" s="27"/>
      <c r="G18" s="27"/>
    </row>
    <row r="19" spans="1:7" ht="21" customHeight="1">
      <c r="A19" s="224" t="s">
        <v>3146</v>
      </c>
      <c r="B19" s="168">
        <v>46013817</v>
      </c>
      <c r="C19" s="168">
        <v>46641807</v>
      </c>
      <c r="D19" s="168">
        <v>47660347</v>
      </c>
      <c r="E19" s="168">
        <v>48579317</v>
      </c>
      <c r="F19" s="168">
        <v>49683297</v>
      </c>
      <c r="G19" s="168">
        <v>50418449</v>
      </c>
    </row>
    <row r="20" spans="1:7" ht="21" customHeight="1">
      <c r="A20" s="85" t="s">
        <v>19</v>
      </c>
      <c r="B20" s="48">
        <v>20035373</v>
      </c>
      <c r="C20" s="48">
        <v>20509384</v>
      </c>
      <c r="D20" s="48">
        <v>21030693</v>
      </c>
      <c r="E20" s="48">
        <v>21412660</v>
      </c>
      <c r="F20" s="48">
        <v>21727533</v>
      </c>
      <c r="G20" s="48">
        <v>22567438</v>
      </c>
    </row>
    <row r="21" spans="1:7" ht="21" customHeight="1">
      <c r="A21" s="85" t="s">
        <v>3162</v>
      </c>
      <c r="B21" s="48">
        <v>19970771</v>
      </c>
      <c r="C21" s="48">
        <v>20440353</v>
      </c>
      <c r="D21" s="48">
        <v>20971842</v>
      </c>
      <c r="E21" s="48">
        <v>21342351</v>
      </c>
      <c r="F21" s="48">
        <v>21670304</v>
      </c>
      <c r="G21" s="48">
        <v>22503121</v>
      </c>
    </row>
    <row r="22" spans="1:7" ht="21" customHeight="1">
      <c r="A22" s="85" t="s">
        <v>1908</v>
      </c>
      <c r="B22" s="48">
        <v>64602</v>
      </c>
      <c r="C22" s="48">
        <v>69031</v>
      </c>
      <c r="D22" s="48">
        <v>58851</v>
      </c>
      <c r="E22" s="48">
        <v>70309</v>
      </c>
      <c r="F22" s="48">
        <v>57229</v>
      </c>
      <c r="G22" s="48">
        <v>64317</v>
      </c>
    </row>
    <row r="23" spans="1:7" ht="21" customHeight="1">
      <c r="A23" s="85" t="s">
        <v>871</v>
      </c>
      <c r="B23" s="48">
        <v>66072</v>
      </c>
      <c r="C23" s="48">
        <v>64618</v>
      </c>
      <c r="D23" s="48">
        <v>76590</v>
      </c>
      <c r="E23" s="48">
        <v>72896</v>
      </c>
      <c r="F23" s="48">
        <v>72198</v>
      </c>
      <c r="G23" s="48">
        <v>88884</v>
      </c>
    </row>
    <row r="24" spans="1:7" ht="21" customHeight="1">
      <c r="A24" s="85" t="s">
        <v>3162</v>
      </c>
      <c r="B24" s="48">
        <v>35126</v>
      </c>
      <c r="C24" s="48">
        <v>37368</v>
      </c>
      <c r="D24" s="48">
        <v>42407</v>
      </c>
      <c r="E24" s="48">
        <v>38214</v>
      </c>
      <c r="F24" s="48">
        <v>35835</v>
      </c>
      <c r="G24" s="48">
        <v>32393</v>
      </c>
    </row>
    <row r="25" spans="1:7" ht="21" customHeight="1">
      <c r="A25" s="85" t="s">
        <v>1908</v>
      </c>
      <c r="B25" s="48">
        <v>30946</v>
      </c>
      <c r="C25" s="48">
        <v>27250</v>
      </c>
      <c r="D25" s="48">
        <v>34183</v>
      </c>
      <c r="E25" s="48">
        <v>34682</v>
      </c>
      <c r="F25" s="48">
        <v>36363</v>
      </c>
      <c r="G25" s="48">
        <v>56491</v>
      </c>
    </row>
    <row r="26" spans="1:7" ht="21" customHeight="1">
      <c r="A26" s="85" t="s">
        <v>1043</v>
      </c>
      <c r="B26" s="48">
        <v>1639265</v>
      </c>
      <c r="C26" s="48">
        <v>1491264</v>
      </c>
      <c r="D26" s="48">
        <v>1751047</v>
      </c>
      <c r="E26" s="48">
        <v>1558097</v>
      </c>
      <c r="F26" s="48">
        <v>1821478</v>
      </c>
      <c r="G26" s="48">
        <v>1308831</v>
      </c>
    </row>
    <row r="27" spans="1:7" ht="21" customHeight="1">
      <c r="A27" s="85" t="s">
        <v>2786</v>
      </c>
      <c r="B27" s="48">
        <v>0</v>
      </c>
      <c r="C27" s="48">
        <v>0</v>
      </c>
      <c r="D27" s="48">
        <v>0</v>
      </c>
      <c r="E27" s="48">
        <v>0</v>
      </c>
      <c r="F27" s="48">
        <v>265</v>
      </c>
      <c r="G27" s="48">
        <v>5241</v>
      </c>
    </row>
    <row r="28" spans="1:7" ht="21" customHeight="1">
      <c r="A28" s="85" t="s">
        <v>4565</v>
      </c>
      <c r="B28" s="48">
        <v>74592</v>
      </c>
      <c r="C28" s="48">
        <v>75097</v>
      </c>
      <c r="D28" s="48">
        <v>68681</v>
      </c>
      <c r="E28" s="48">
        <v>61620</v>
      </c>
      <c r="F28" s="48">
        <v>60523</v>
      </c>
      <c r="G28" s="48">
        <v>37921</v>
      </c>
    </row>
    <row r="29" spans="1:7" ht="21" customHeight="1">
      <c r="A29" s="85" t="s">
        <v>870</v>
      </c>
      <c r="B29" s="48">
        <v>24197057</v>
      </c>
      <c r="C29" s="48">
        <v>24499768</v>
      </c>
      <c r="D29" s="48">
        <v>24729310</v>
      </c>
      <c r="E29" s="48">
        <v>25473010</v>
      </c>
      <c r="F29" s="48">
        <v>26001271</v>
      </c>
      <c r="G29" s="48">
        <v>26410134</v>
      </c>
    </row>
    <row r="30" spans="1:7" ht="21" customHeight="1">
      <c r="A30" s="225" t="s">
        <v>1352</v>
      </c>
      <c r="B30" s="169">
        <v>1458</v>
      </c>
      <c r="C30" s="169">
        <v>1677</v>
      </c>
      <c r="D30" s="169">
        <v>4026</v>
      </c>
      <c r="E30" s="169">
        <v>1033</v>
      </c>
      <c r="F30" s="169">
        <v>29</v>
      </c>
      <c r="G30" s="169">
        <v>0</v>
      </c>
    </row>
    <row r="31" spans="1:7" ht="21" customHeight="1">
      <c r="A31" s="69" t="s">
        <v>3198</v>
      </c>
      <c r="B31" s="26"/>
      <c r="C31" s="26"/>
      <c r="D31" s="26"/>
      <c r="E31" s="26"/>
      <c r="F31" s="26"/>
      <c r="G31" s="26"/>
    </row>
    <row r="32" spans="1:7" ht="21" customHeight="1">
      <c r="A32" s="69" t="s">
        <v>3390</v>
      </c>
      <c r="B32" s="26"/>
      <c r="C32" s="26"/>
    </row>
    <row r="33" spans="1:2" ht="21" customHeight="1">
      <c r="A33" s="69" t="s">
        <v>1237</v>
      </c>
      <c r="B33" s="26"/>
    </row>
    <row r="34" spans="1:2" ht="21" customHeight="1">
      <c r="A34" s="44" t="s">
        <v>1807</v>
      </c>
    </row>
    <row r="35" spans="1:2" ht="21" customHeight="1">
      <c r="A35" s="69" t="s">
        <v>725</v>
      </c>
      <c r="B35" s="26"/>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sheetPr>
    <pageSetUpPr fitToPage="1"/>
  </sheetPr>
  <dimension ref="A1:O25"/>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4"/>
    <col min="2" max="12" width="12.625" style="24" customWidth="1"/>
    <col min="13" max="16384" width="18.625" style="24"/>
  </cols>
  <sheetData>
    <row r="1" spans="1:12" ht="21" customHeight="1">
      <c r="A1" s="28" t="str">
        <f>HYPERLINK("#"&amp;"目次"&amp;"!a1","目次へ")</f>
        <v>目次へ</v>
      </c>
    </row>
    <row r="2" spans="1:12" ht="21" customHeight="1">
      <c r="A2" s="97" t="str">
        <f>"１１．"&amp;目次!E14</f>
        <v>１１．自然動態（平成28～令和3年）</v>
      </c>
      <c r="B2" s="45"/>
      <c r="C2" s="45"/>
      <c r="D2" s="45"/>
      <c r="E2" s="45"/>
      <c r="F2" s="45"/>
      <c r="G2" s="45"/>
      <c r="H2" s="45"/>
      <c r="I2" s="45"/>
      <c r="J2" s="45"/>
      <c r="K2" s="45"/>
      <c r="L2" s="45"/>
    </row>
    <row r="3" spans="1:12" ht="21" customHeight="1">
      <c r="A3" s="126" t="s">
        <v>3254</v>
      </c>
      <c r="B3" s="83"/>
    </row>
    <row r="4" spans="1:12" ht="21" customHeight="1">
      <c r="A4" s="197" t="s">
        <v>345</v>
      </c>
      <c r="B4" s="177" t="s">
        <v>1130</v>
      </c>
      <c r="C4" s="177"/>
      <c r="D4" s="177"/>
      <c r="E4" s="177" t="s">
        <v>301</v>
      </c>
      <c r="F4" s="177"/>
      <c r="G4" s="177"/>
      <c r="H4" s="177" t="s">
        <v>1368</v>
      </c>
      <c r="I4" s="177"/>
      <c r="J4" s="177"/>
      <c r="K4" s="141" t="s">
        <v>1365</v>
      </c>
      <c r="L4" s="142" t="s">
        <v>1363</v>
      </c>
    </row>
    <row r="5" spans="1:12" ht="21" customHeight="1">
      <c r="A5" s="198"/>
      <c r="B5" s="157" t="s">
        <v>308</v>
      </c>
      <c r="C5" s="157" t="s">
        <v>15</v>
      </c>
      <c r="D5" s="157" t="s">
        <v>46</v>
      </c>
      <c r="E5" s="157" t="s">
        <v>308</v>
      </c>
      <c r="F5" s="157" t="s">
        <v>15</v>
      </c>
      <c r="G5" s="157" t="s">
        <v>46</v>
      </c>
      <c r="H5" s="157" t="s">
        <v>308</v>
      </c>
      <c r="I5" s="157" t="s">
        <v>15</v>
      </c>
      <c r="J5" s="157" t="s">
        <v>46</v>
      </c>
      <c r="K5" s="157"/>
      <c r="L5" s="153"/>
    </row>
    <row r="6" spans="1:12" ht="21" customHeight="1">
      <c r="A6" s="117" t="s">
        <v>4010</v>
      </c>
      <c r="B6" s="49">
        <v>2764</v>
      </c>
      <c r="C6" s="49">
        <v>1414</v>
      </c>
      <c r="D6" s="48">
        <v>1350</v>
      </c>
      <c r="E6" s="49">
        <v>2643</v>
      </c>
      <c r="F6" s="49">
        <v>1392</v>
      </c>
      <c r="G6" s="49">
        <v>1251</v>
      </c>
      <c r="H6" s="49">
        <v>121</v>
      </c>
      <c r="I6" s="49">
        <v>22</v>
      </c>
      <c r="J6" s="49">
        <v>99</v>
      </c>
      <c r="K6" s="49">
        <v>2862</v>
      </c>
      <c r="L6" s="49">
        <v>592</v>
      </c>
    </row>
    <row r="7" spans="1:12" ht="21" customHeight="1">
      <c r="A7" s="117">
        <v>29</v>
      </c>
      <c r="B7" s="49">
        <v>2699</v>
      </c>
      <c r="C7" s="49">
        <v>1397</v>
      </c>
      <c r="D7" s="49">
        <v>1302</v>
      </c>
      <c r="E7" s="49">
        <v>2744</v>
      </c>
      <c r="F7" s="49">
        <v>1424</v>
      </c>
      <c r="G7" s="49">
        <v>1320</v>
      </c>
      <c r="H7" s="49">
        <v>-45</v>
      </c>
      <c r="I7" s="49">
        <v>-27</v>
      </c>
      <c r="J7" s="49">
        <v>-18</v>
      </c>
      <c r="K7" s="49">
        <v>2903</v>
      </c>
      <c r="L7" s="49">
        <v>590</v>
      </c>
    </row>
    <row r="8" spans="1:12" ht="21" customHeight="1">
      <c r="A8" s="117">
        <v>30</v>
      </c>
      <c r="B8" s="49">
        <v>2591</v>
      </c>
      <c r="C8" s="49">
        <v>1339</v>
      </c>
      <c r="D8" s="49">
        <v>1252</v>
      </c>
      <c r="E8" s="49">
        <v>2757</v>
      </c>
      <c r="F8" s="49">
        <v>1393</v>
      </c>
      <c r="G8" s="49">
        <v>1364</v>
      </c>
      <c r="H8" s="49">
        <v>-166</v>
      </c>
      <c r="I8" s="49">
        <v>-54</v>
      </c>
      <c r="J8" s="49">
        <v>-112</v>
      </c>
      <c r="K8" s="49">
        <v>2735</v>
      </c>
      <c r="L8" s="49">
        <v>591</v>
      </c>
    </row>
    <row r="9" spans="1:12" ht="21" customHeight="1">
      <c r="A9" s="117">
        <v>31</v>
      </c>
      <c r="B9" s="49">
        <v>2462</v>
      </c>
      <c r="C9" s="49">
        <v>1234</v>
      </c>
      <c r="D9" s="49">
        <v>1228</v>
      </c>
      <c r="E9" s="49">
        <v>2818</v>
      </c>
      <c r="F9" s="49">
        <v>1447</v>
      </c>
      <c r="G9" s="49">
        <v>1371</v>
      </c>
      <c r="H9" s="49">
        <v>-356</v>
      </c>
      <c r="I9" s="49" t="s">
        <v>4339</v>
      </c>
      <c r="J9" s="49" t="s">
        <v>4338</v>
      </c>
      <c r="K9" s="49">
        <v>2915</v>
      </c>
      <c r="L9" s="49">
        <v>613</v>
      </c>
    </row>
    <row r="10" spans="1:12" ht="21" customHeight="1">
      <c r="A10" s="117" t="s">
        <v>4388</v>
      </c>
      <c r="B10" s="49">
        <v>2530</v>
      </c>
      <c r="C10" s="49">
        <v>1320</v>
      </c>
      <c r="D10" s="49">
        <v>1210</v>
      </c>
      <c r="E10" s="49">
        <v>2833</v>
      </c>
      <c r="F10" s="49">
        <v>1457</v>
      </c>
      <c r="G10" s="49">
        <v>1376</v>
      </c>
      <c r="H10" s="49">
        <v>-303</v>
      </c>
      <c r="I10" s="49">
        <v>-137</v>
      </c>
      <c r="J10" s="49">
        <v>-166</v>
      </c>
      <c r="K10" s="49">
        <v>2471</v>
      </c>
      <c r="L10" s="49">
        <v>561</v>
      </c>
    </row>
    <row r="11" spans="1:12" s="25" customFormat="1" ht="21" customHeight="1">
      <c r="A11" s="199">
        <v>3</v>
      </c>
      <c r="B11" s="201">
        <v>2481</v>
      </c>
      <c r="C11" s="201">
        <v>1309</v>
      </c>
      <c r="D11" s="201">
        <v>1172</v>
      </c>
      <c r="E11" s="201">
        <v>2963</v>
      </c>
      <c r="F11" s="201">
        <v>1557</v>
      </c>
      <c r="G11" s="201">
        <v>1406</v>
      </c>
      <c r="H11" s="201" t="s">
        <v>4625</v>
      </c>
      <c r="I11" s="201" t="s">
        <v>4626</v>
      </c>
      <c r="J11" s="201" t="s">
        <v>4449</v>
      </c>
      <c r="K11" s="201">
        <v>2264</v>
      </c>
      <c r="L11" s="201">
        <v>441</v>
      </c>
    </row>
    <row r="12" spans="1:12" ht="21" customHeight="1">
      <c r="A12" s="117" t="s">
        <v>1190</v>
      </c>
      <c r="B12" s="49">
        <v>168</v>
      </c>
      <c r="C12" s="49">
        <v>88</v>
      </c>
      <c r="D12" s="49">
        <v>80</v>
      </c>
      <c r="E12" s="49">
        <v>283</v>
      </c>
      <c r="F12" s="49">
        <v>167</v>
      </c>
      <c r="G12" s="49">
        <v>116</v>
      </c>
      <c r="H12" s="49" t="s">
        <v>4627</v>
      </c>
      <c r="I12" s="49" t="s">
        <v>1643</v>
      </c>
      <c r="J12" s="49" t="s">
        <v>4628</v>
      </c>
      <c r="K12" s="49">
        <v>165</v>
      </c>
      <c r="L12" s="49">
        <v>32</v>
      </c>
    </row>
    <row r="13" spans="1:12" ht="21" customHeight="1">
      <c r="A13" s="117">
        <v>2</v>
      </c>
      <c r="B13" s="49">
        <v>158</v>
      </c>
      <c r="C13" s="49">
        <v>84</v>
      </c>
      <c r="D13" s="49">
        <v>74</v>
      </c>
      <c r="E13" s="49">
        <v>261</v>
      </c>
      <c r="F13" s="49">
        <v>132</v>
      </c>
      <c r="G13" s="49">
        <v>129</v>
      </c>
      <c r="H13" s="49" t="s">
        <v>4629</v>
      </c>
      <c r="I13" s="49" t="s">
        <v>4630</v>
      </c>
      <c r="J13" s="49" t="s">
        <v>4631</v>
      </c>
      <c r="K13" s="49">
        <v>206</v>
      </c>
      <c r="L13" s="49">
        <v>36</v>
      </c>
    </row>
    <row r="14" spans="1:12" ht="21" customHeight="1">
      <c r="A14" s="117">
        <v>3</v>
      </c>
      <c r="B14" s="49">
        <v>200</v>
      </c>
      <c r="C14" s="49">
        <v>121</v>
      </c>
      <c r="D14" s="49">
        <v>79</v>
      </c>
      <c r="E14" s="49">
        <v>285</v>
      </c>
      <c r="F14" s="49">
        <v>144</v>
      </c>
      <c r="G14" s="49">
        <v>141</v>
      </c>
      <c r="H14" s="49" t="s">
        <v>4632</v>
      </c>
      <c r="I14" s="49" t="s">
        <v>3069</v>
      </c>
      <c r="J14" s="49" t="s">
        <v>4633</v>
      </c>
      <c r="K14" s="49">
        <v>274</v>
      </c>
      <c r="L14" s="49">
        <v>40</v>
      </c>
    </row>
    <row r="15" spans="1:12" ht="21" customHeight="1">
      <c r="A15" s="117">
        <v>4</v>
      </c>
      <c r="B15" s="49">
        <v>208</v>
      </c>
      <c r="C15" s="49">
        <v>110</v>
      </c>
      <c r="D15" s="49">
        <v>98</v>
      </c>
      <c r="E15" s="49">
        <v>249</v>
      </c>
      <c r="F15" s="49">
        <v>128</v>
      </c>
      <c r="G15" s="49">
        <v>121</v>
      </c>
      <c r="H15" s="49" t="s">
        <v>4634</v>
      </c>
      <c r="I15" s="49" t="s">
        <v>4635</v>
      </c>
      <c r="J15" s="49" t="s">
        <v>3069</v>
      </c>
      <c r="K15" s="49">
        <v>132</v>
      </c>
      <c r="L15" s="49">
        <v>49</v>
      </c>
    </row>
    <row r="16" spans="1:12" ht="21" customHeight="1">
      <c r="A16" s="117">
        <v>5</v>
      </c>
      <c r="B16" s="49">
        <v>190</v>
      </c>
      <c r="C16" s="49">
        <v>96</v>
      </c>
      <c r="D16" s="49">
        <v>94</v>
      </c>
      <c r="E16" s="49">
        <v>235</v>
      </c>
      <c r="F16" s="49">
        <v>119</v>
      </c>
      <c r="G16" s="49">
        <v>116</v>
      </c>
      <c r="H16" s="49" t="s">
        <v>4636</v>
      </c>
      <c r="I16" s="49" t="s">
        <v>3069</v>
      </c>
      <c r="J16" s="49" t="s">
        <v>4637</v>
      </c>
      <c r="K16" s="49">
        <v>201</v>
      </c>
      <c r="L16" s="49">
        <v>41</v>
      </c>
    </row>
    <row r="17" spans="1:15" ht="21" customHeight="1">
      <c r="A17" s="117">
        <v>6</v>
      </c>
      <c r="B17" s="49">
        <v>220</v>
      </c>
      <c r="C17" s="49">
        <v>103</v>
      </c>
      <c r="D17" s="49">
        <v>117</v>
      </c>
      <c r="E17" s="49">
        <v>208</v>
      </c>
      <c r="F17" s="49">
        <v>110</v>
      </c>
      <c r="G17" s="49">
        <v>98</v>
      </c>
      <c r="H17" s="49">
        <v>12</v>
      </c>
      <c r="I17" s="49" t="s">
        <v>2095</v>
      </c>
      <c r="J17" s="49">
        <v>19</v>
      </c>
      <c r="K17" s="49">
        <v>200</v>
      </c>
      <c r="L17" s="49">
        <v>42</v>
      </c>
    </row>
    <row r="18" spans="1:15" ht="21" customHeight="1">
      <c r="A18" s="117">
        <v>7</v>
      </c>
      <c r="B18" s="49">
        <v>210</v>
      </c>
      <c r="C18" s="49">
        <v>110</v>
      </c>
      <c r="D18" s="49">
        <v>100</v>
      </c>
      <c r="E18" s="49">
        <v>182</v>
      </c>
      <c r="F18" s="49">
        <v>90</v>
      </c>
      <c r="G18" s="49">
        <v>92</v>
      </c>
      <c r="H18" s="49">
        <v>28</v>
      </c>
      <c r="I18" s="49">
        <v>20</v>
      </c>
      <c r="J18" s="49">
        <v>8</v>
      </c>
      <c r="K18" s="49">
        <v>169</v>
      </c>
      <c r="L18" s="49">
        <v>36</v>
      </c>
    </row>
    <row r="19" spans="1:15" ht="21" customHeight="1">
      <c r="A19" s="117">
        <v>8</v>
      </c>
      <c r="B19" s="49">
        <v>242</v>
      </c>
      <c r="C19" s="49">
        <v>123</v>
      </c>
      <c r="D19" s="49">
        <v>119</v>
      </c>
      <c r="E19" s="49">
        <v>251</v>
      </c>
      <c r="F19" s="49">
        <v>137</v>
      </c>
      <c r="G19" s="49">
        <v>114</v>
      </c>
      <c r="H19" s="49" t="s">
        <v>4638</v>
      </c>
      <c r="I19" s="49" t="s">
        <v>4639</v>
      </c>
      <c r="J19" s="49">
        <v>5</v>
      </c>
      <c r="K19" s="49">
        <v>187</v>
      </c>
      <c r="L19" s="49">
        <v>30</v>
      </c>
    </row>
    <row r="20" spans="1:15" ht="21" customHeight="1">
      <c r="A20" s="117">
        <v>9</v>
      </c>
      <c r="B20" s="49">
        <v>239</v>
      </c>
      <c r="C20" s="49">
        <v>131</v>
      </c>
      <c r="D20" s="49">
        <v>108</v>
      </c>
      <c r="E20" s="49">
        <v>236</v>
      </c>
      <c r="F20" s="49">
        <v>127</v>
      </c>
      <c r="G20" s="49">
        <v>109</v>
      </c>
      <c r="H20" s="49">
        <v>3</v>
      </c>
      <c r="I20" s="49">
        <v>4</v>
      </c>
      <c r="J20" s="49" t="s">
        <v>4563</v>
      </c>
      <c r="K20" s="49">
        <v>128</v>
      </c>
      <c r="L20" s="49">
        <v>38</v>
      </c>
    </row>
    <row r="21" spans="1:15" ht="21" customHeight="1">
      <c r="A21" s="117">
        <v>10</v>
      </c>
      <c r="B21" s="49">
        <v>220</v>
      </c>
      <c r="C21" s="49">
        <v>110</v>
      </c>
      <c r="D21" s="49">
        <v>110</v>
      </c>
      <c r="E21" s="49">
        <v>258</v>
      </c>
      <c r="F21" s="49">
        <v>136</v>
      </c>
      <c r="G21" s="49">
        <v>122</v>
      </c>
      <c r="H21" s="49" t="s">
        <v>4640</v>
      </c>
      <c r="I21" s="49" t="s">
        <v>4641</v>
      </c>
      <c r="J21" s="49" t="s">
        <v>4117</v>
      </c>
      <c r="K21" s="49">
        <v>136</v>
      </c>
      <c r="L21" s="49">
        <v>32</v>
      </c>
      <c r="O21" s="26"/>
    </row>
    <row r="22" spans="1:15" ht="21" customHeight="1">
      <c r="A22" s="117">
        <v>11</v>
      </c>
      <c r="B22" s="49">
        <v>228</v>
      </c>
      <c r="C22" s="49">
        <v>121</v>
      </c>
      <c r="D22" s="49">
        <v>107</v>
      </c>
      <c r="E22" s="49">
        <v>260</v>
      </c>
      <c r="F22" s="49">
        <v>140</v>
      </c>
      <c r="G22" s="49">
        <v>120</v>
      </c>
      <c r="H22" s="49" t="s">
        <v>2452</v>
      </c>
      <c r="I22" s="49" t="s">
        <v>2923</v>
      </c>
      <c r="J22" s="49" t="s">
        <v>1514</v>
      </c>
      <c r="K22" s="49">
        <v>278</v>
      </c>
      <c r="L22" s="49">
        <v>23</v>
      </c>
    </row>
    <row r="23" spans="1:15" ht="21" customHeight="1">
      <c r="A23" s="200">
        <v>12</v>
      </c>
      <c r="B23" s="167">
        <v>198</v>
      </c>
      <c r="C23" s="169">
        <v>112</v>
      </c>
      <c r="D23" s="169">
        <v>86</v>
      </c>
      <c r="E23" s="169">
        <v>255</v>
      </c>
      <c r="F23" s="169">
        <v>127</v>
      </c>
      <c r="G23" s="169">
        <v>128</v>
      </c>
      <c r="H23" s="169" t="s">
        <v>4642</v>
      </c>
      <c r="I23" s="169" t="s">
        <v>58</v>
      </c>
      <c r="J23" s="169" t="s">
        <v>2849</v>
      </c>
      <c r="K23" s="169">
        <v>188</v>
      </c>
      <c r="L23" s="169">
        <v>42</v>
      </c>
    </row>
    <row r="24" spans="1:15" ht="21" customHeight="1">
      <c r="A24" s="44" t="s">
        <v>2896</v>
      </c>
    </row>
    <row r="25" spans="1:15" ht="21" customHeight="1">
      <c r="A25" s="44" t="s">
        <v>4319</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sheetPr>
    <pageSetUpPr fitToPage="1"/>
  </sheetPr>
  <dimension ref="A1:G15"/>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25.625" style="24" customWidth="1"/>
    <col min="2" max="16384" width="18.625" style="24"/>
  </cols>
  <sheetData>
    <row r="1" spans="1:7" ht="21" customHeight="1">
      <c r="A1" s="28" t="str">
        <f>HYPERLINK("#"&amp;"目次"&amp;"!a1","目次へ")</f>
        <v>目次へ</v>
      </c>
    </row>
    <row r="2" spans="1:7" ht="21" customHeight="1">
      <c r="A2" s="97" t="str">
        <f>"１３７．"&amp;目次!E140</f>
        <v>１３７．特別区税調定額及び収入額（平成27～令和2年度）</v>
      </c>
      <c r="B2" s="45"/>
      <c r="C2" s="45"/>
    </row>
    <row r="3" spans="1:7" ht="21" customHeight="1">
      <c r="A3" s="126" t="s">
        <v>3398</v>
      </c>
      <c r="B3" s="83"/>
      <c r="C3" s="83"/>
      <c r="D3" s="83"/>
      <c r="E3" s="83"/>
      <c r="F3" s="83"/>
    </row>
    <row r="4" spans="1:7" ht="21" customHeight="1">
      <c r="A4" s="634" t="s">
        <v>3209</v>
      </c>
      <c r="B4" s="555" t="s">
        <v>3399</v>
      </c>
      <c r="C4" s="637" t="s">
        <v>4260</v>
      </c>
      <c r="D4" s="638" t="s">
        <v>4335</v>
      </c>
      <c r="E4" s="637" t="s">
        <v>4242</v>
      </c>
      <c r="F4" s="637" t="s">
        <v>1656</v>
      </c>
      <c r="G4" s="556" t="s">
        <v>4520</v>
      </c>
    </row>
    <row r="5" spans="1:7" s="25" customFormat="1" ht="21" customHeight="1">
      <c r="A5" s="224"/>
      <c r="B5" s="631" t="s">
        <v>2949</v>
      </c>
      <c r="C5" s="470"/>
      <c r="D5" s="470"/>
      <c r="E5" s="470"/>
      <c r="F5" s="470"/>
      <c r="G5" s="470"/>
    </row>
    <row r="6" spans="1:7" ht="21" customHeight="1">
      <c r="A6" s="224" t="s">
        <v>3210</v>
      </c>
      <c r="B6" s="168">
        <v>34537243</v>
      </c>
      <c r="C6" s="168">
        <v>35101784</v>
      </c>
      <c r="D6" s="168">
        <v>35348046</v>
      </c>
      <c r="E6" s="168">
        <v>35629064</v>
      </c>
      <c r="F6" s="168">
        <v>36124335</v>
      </c>
      <c r="G6" s="25">
        <v>37308520353</v>
      </c>
    </row>
    <row r="7" spans="1:7" ht="21" customHeight="1">
      <c r="A7" s="85" t="s">
        <v>1486</v>
      </c>
      <c r="B7" s="48">
        <v>32328022</v>
      </c>
      <c r="C7" s="48">
        <v>32889131</v>
      </c>
      <c r="D7" s="48">
        <v>33298749</v>
      </c>
      <c r="E7" s="48">
        <v>33627135</v>
      </c>
      <c r="F7" s="48">
        <v>34098349</v>
      </c>
      <c r="G7" s="24">
        <v>35277870755</v>
      </c>
    </row>
    <row r="8" spans="1:7" ht="21" customHeight="1">
      <c r="A8" s="85" t="s">
        <v>2372</v>
      </c>
      <c r="B8" s="48">
        <v>91113</v>
      </c>
      <c r="C8" s="48">
        <v>119221</v>
      </c>
      <c r="D8" s="48">
        <v>119939</v>
      </c>
      <c r="E8" s="48">
        <v>118886</v>
      </c>
      <c r="F8" s="48">
        <v>121986</v>
      </c>
      <c r="G8" s="24">
        <v>126223300</v>
      </c>
    </row>
    <row r="9" spans="1:7" ht="21" customHeight="1">
      <c r="A9" s="85" t="s">
        <v>3126</v>
      </c>
      <c r="B9" s="48">
        <v>2118108</v>
      </c>
      <c r="C9" s="48">
        <v>2093432</v>
      </c>
      <c r="D9" s="48">
        <v>1929358</v>
      </c>
      <c r="E9" s="48">
        <v>1883042</v>
      </c>
      <c r="F9" s="48">
        <v>1903999</v>
      </c>
      <c r="G9" s="24">
        <v>1904426298</v>
      </c>
    </row>
    <row r="10" spans="1:7" ht="21" customHeight="1">
      <c r="A10" s="224"/>
      <c r="B10" s="164" t="s">
        <v>4279</v>
      </c>
      <c r="C10" s="254"/>
      <c r="D10" s="254"/>
      <c r="E10" s="254"/>
      <c r="F10" s="254"/>
      <c r="G10" s="254"/>
    </row>
    <row r="11" spans="1:7" ht="21" customHeight="1">
      <c r="A11" s="224" t="s">
        <v>74</v>
      </c>
      <c r="B11" s="168">
        <v>32334953</v>
      </c>
      <c r="C11" s="168">
        <v>33158639</v>
      </c>
      <c r="D11" s="168">
        <v>33775544</v>
      </c>
      <c r="E11" s="168">
        <v>34253903</v>
      </c>
      <c r="F11" s="168">
        <v>34734459</v>
      </c>
      <c r="G11" s="25">
        <v>36085362260</v>
      </c>
    </row>
    <row r="12" spans="1:7" ht="21" customHeight="1">
      <c r="A12" s="85" t="s">
        <v>1486</v>
      </c>
      <c r="B12" s="48">
        <v>30138235</v>
      </c>
      <c r="C12" s="48">
        <v>30959734</v>
      </c>
      <c r="D12" s="48">
        <v>31737138</v>
      </c>
      <c r="E12" s="48">
        <v>32261553</v>
      </c>
      <c r="F12" s="48">
        <v>32717067</v>
      </c>
      <c r="G12" s="24">
        <v>34062856872</v>
      </c>
    </row>
    <row r="13" spans="1:7" ht="21" customHeight="1">
      <c r="A13" s="85" t="s">
        <v>2372</v>
      </c>
      <c r="B13" s="48">
        <v>78610</v>
      </c>
      <c r="C13" s="48">
        <v>105472</v>
      </c>
      <c r="D13" s="48">
        <v>109048</v>
      </c>
      <c r="E13" s="48">
        <v>109307</v>
      </c>
      <c r="F13" s="48">
        <v>113421</v>
      </c>
      <c r="G13" s="24">
        <v>118079090</v>
      </c>
    </row>
    <row r="14" spans="1:7" ht="21" customHeight="1">
      <c r="A14" s="225" t="s">
        <v>3126</v>
      </c>
      <c r="B14" s="169">
        <v>2118108</v>
      </c>
      <c r="C14" s="169">
        <v>2093432</v>
      </c>
      <c r="D14" s="169">
        <v>1929358</v>
      </c>
      <c r="E14" s="169">
        <v>1883042</v>
      </c>
      <c r="F14" s="169">
        <v>1903971</v>
      </c>
      <c r="G14" s="169">
        <v>1904426298</v>
      </c>
    </row>
    <row r="15" spans="1:7" ht="21" customHeight="1">
      <c r="A15" s="69" t="s">
        <v>4545</v>
      </c>
      <c r="B15" s="26"/>
      <c r="C15" s="26"/>
      <c r="D15" s="26"/>
      <c r="E15" s="26"/>
      <c r="F15" s="26"/>
    </row>
  </sheetData>
  <mergeCells count="2">
    <mergeCell ref="B5:G5"/>
    <mergeCell ref="B10:G10"/>
  </mergeCells>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sheetPr>
    <pageSetUpPr fitToPage="1"/>
  </sheetPr>
  <dimension ref="A1:I12"/>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4"/>
    <col min="2" max="9" width="15.625" style="24" customWidth="1"/>
    <col min="10" max="16384" width="18.625" style="24"/>
  </cols>
  <sheetData>
    <row r="1" spans="1:9" ht="21" customHeight="1">
      <c r="A1" s="28" t="str">
        <f>HYPERLINK("#"&amp;"目次"&amp;"!a1","目次へ")</f>
        <v>目次へ</v>
      </c>
    </row>
    <row r="2" spans="1:9" ht="21" customHeight="1">
      <c r="A2" s="97" t="str">
        <f>"１３８．"&amp;目次!E141</f>
        <v>１３８．区有財産の推移（平成27～令和2年度）</v>
      </c>
      <c r="B2" s="45"/>
      <c r="C2" s="45"/>
      <c r="D2" s="45"/>
      <c r="E2" s="45"/>
      <c r="F2" s="45"/>
      <c r="G2" s="45"/>
      <c r="H2" s="45"/>
    </row>
    <row r="3" spans="1:9" ht="21" customHeight="1">
      <c r="A3" s="635" t="s">
        <v>2554</v>
      </c>
      <c r="B3" s="636" t="s">
        <v>2866</v>
      </c>
      <c r="C3" s="636" t="s">
        <v>453</v>
      </c>
      <c r="D3" s="638" t="s">
        <v>542</v>
      </c>
      <c r="E3" s="636" t="s">
        <v>3603</v>
      </c>
      <c r="F3" s="636" t="s">
        <v>1519</v>
      </c>
      <c r="G3" s="636" t="s">
        <v>3161</v>
      </c>
      <c r="H3" s="636" t="s">
        <v>3160</v>
      </c>
      <c r="I3" s="636" t="s">
        <v>3881</v>
      </c>
    </row>
    <row r="4" spans="1:9" ht="21" customHeight="1">
      <c r="A4" s="266"/>
      <c r="B4" s="639" t="s">
        <v>415</v>
      </c>
      <c r="C4" s="640" t="s">
        <v>415</v>
      </c>
      <c r="D4" s="640" t="s">
        <v>1185</v>
      </c>
      <c r="E4" s="640" t="s">
        <v>4039</v>
      </c>
      <c r="F4" s="640" t="s">
        <v>1208</v>
      </c>
      <c r="G4" s="640" t="s">
        <v>3733</v>
      </c>
      <c r="H4" s="640" t="s">
        <v>1097</v>
      </c>
      <c r="I4" s="640" t="s">
        <v>1097</v>
      </c>
    </row>
    <row r="5" spans="1:9" ht="21" customHeight="1">
      <c r="A5" s="32" t="s">
        <v>4030</v>
      </c>
      <c r="B5" s="120">
        <v>1005598</v>
      </c>
      <c r="C5" s="48">
        <v>485257</v>
      </c>
      <c r="D5" s="48">
        <v>19</v>
      </c>
      <c r="E5" s="48">
        <v>14101</v>
      </c>
      <c r="F5" s="48">
        <v>161228</v>
      </c>
      <c r="G5" s="48">
        <v>2388</v>
      </c>
      <c r="H5" s="48">
        <v>2045735</v>
      </c>
      <c r="I5" s="48">
        <v>54620074</v>
      </c>
    </row>
    <row r="6" spans="1:9" ht="21" customHeight="1">
      <c r="A6" s="32">
        <v>28</v>
      </c>
      <c r="B6" s="120">
        <v>1004579</v>
      </c>
      <c r="C6" s="48">
        <v>486389</v>
      </c>
      <c r="D6" s="48">
        <v>19</v>
      </c>
      <c r="E6" s="48">
        <v>14101</v>
      </c>
      <c r="F6" s="48">
        <v>161228</v>
      </c>
      <c r="G6" s="48">
        <v>2375</v>
      </c>
      <c r="H6" s="48">
        <v>1710578</v>
      </c>
      <c r="I6" s="48">
        <v>61736609</v>
      </c>
    </row>
    <row r="7" spans="1:9" ht="21" customHeight="1">
      <c r="A7" s="32">
        <v>29</v>
      </c>
      <c r="B7" s="120">
        <v>1006502</v>
      </c>
      <c r="C7" s="48">
        <v>487546</v>
      </c>
      <c r="D7" s="48">
        <v>19</v>
      </c>
      <c r="E7" s="48">
        <v>14101</v>
      </c>
      <c r="F7" s="48">
        <v>151228</v>
      </c>
      <c r="G7" s="48">
        <v>2437</v>
      </c>
      <c r="H7" s="48">
        <v>1645674</v>
      </c>
      <c r="I7" s="48">
        <v>70371236</v>
      </c>
    </row>
    <row r="8" spans="1:9" ht="21" customHeight="1">
      <c r="A8" s="34">
        <v>30</v>
      </c>
      <c r="B8" s="120">
        <v>1009577</v>
      </c>
      <c r="C8" s="48">
        <v>461654</v>
      </c>
      <c r="D8" s="48">
        <v>17</v>
      </c>
      <c r="E8" s="48">
        <v>14101</v>
      </c>
      <c r="F8" s="48">
        <v>151228</v>
      </c>
      <c r="G8" s="48">
        <v>2441</v>
      </c>
      <c r="H8" s="48">
        <v>2773958</v>
      </c>
      <c r="I8" s="48">
        <v>73134751</v>
      </c>
    </row>
    <row r="9" spans="1:9" s="26" customFormat="1" ht="21" customHeight="1">
      <c r="A9" s="117" t="s">
        <v>2251</v>
      </c>
      <c r="B9" s="48">
        <v>1010252.92</v>
      </c>
      <c r="C9" s="48">
        <v>453105.59</v>
      </c>
      <c r="D9" s="48">
        <v>18</v>
      </c>
      <c r="E9" s="48">
        <v>14469</v>
      </c>
      <c r="F9" s="48">
        <v>47308</v>
      </c>
      <c r="G9" s="48">
        <v>2452</v>
      </c>
      <c r="H9" s="48">
        <v>2774754</v>
      </c>
      <c r="I9" s="48">
        <v>70250580</v>
      </c>
    </row>
    <row r="10" spans="1:9" s="25" customFormat="1" ht="21" customHeight="1">
      <c r="A10" s="118">
        <v>2</v>
      </c>
      <c r="B10" s="497">
        <v>1026836.65</v>
      </c>
      <c r="C10" s="124">
        <v>480417.51</v>
      </c>
      <c r="D10" s="124">
        <v>21</v>
      </c>
      <c r="E10" s="124">
        <v>14469</v>
      </c>
      <c r="F10" s="124">
        <v>47308</v>
      </c>
      <c r="G10" s="124">
        <v>2722</v>
      </c>
      <c r="H10" s="124">
        <v>2769672</v>
      </c>
      <c r="I10" s="124">
        <v>62848972</v>
      </c>
    </row>
    <row r="11" spans="1:9" ht="21" customHeight="1">
      <c r="A11" s="44" t="s">
        <v>3557</v>
      </c>
    </row>
    <row r="12" spans="1:9" ht="21" customHeight="1">
      <c r="A12" s="44" t="s">
        <v>2585</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sheetPr>
    <pageSetUpPr fitToPage="1"/>
  </sheetPr>
  <dimension ref="A1:I7"/>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4"/>
  </cols>
  <sheetData>
    <row r="1" spans="1:9" ht="21" customHeight="1">
      <c r="A1" s="28" t="str">
        <f>HYPERLINK("#"&amp;"目次"&amp;"!a1","目次へ")</f>
        <v>目次へ</v>
      </c>
    </row>
    <row r="2" spans="1:9" ht="21" customHeight="1">
      <c r="A2" s="97" t="str">
        <f>"１３９．"&amp;目次!E142</f>
        <v>１３９．区職員数と平均年齢の推移（平成28～令和3年）</v>
      </c>
      <c r="B2" s="45"/>
      <c r="C2" s="45"/>
      <c r="D2" s="45"/>
      <c r="E2" s="45"/>
      <c r="F2" s="161"/>
      <c r="G2" s="161" t="s">
        <v>1862</v>
      </c>
      <c r="H2" s="45"/>
      <c r="I2" s="45"/>
    </row>
    <row r="3" spans="1:9" ht="21" customHeight="1">
      <c r="A3" s="635"/>
      <c r="B3" s="641" t="s">
        <v>4010</v>
      </c>
      <c r="C3" s="638" t="s">
        <v>1705</v>
      </c>
      <c r="D3" s="638" t="s">
        <v>4230</v>
      </c>
      <c r="E3" s="638" t="s">
        <v>3882</v>
      </c>
      <c r="F3" s="638" t="s">
        <v>4405</v>
      </c>
      <c r="G3" s="643" t="s">
        <v>3369</v>
      </c>
    </row>
    <row r="4" spans="1:9" ht="21" customHeight="1">
      <c r="A4" s="599" t="s">
        <v>3174</v>
      </c>
      <c r="B4" s="545">
        <v>1896</v>
      </c>
      <c r="C4" s="222">
        <v>1925</v>
      </c>
      <c r="D4" s="222">
        <v>2051</v>
      </c>
      <c r="E4" s="222">
        <v>2080</v>
      </c>
      <c r="F4" s="222">
        <v>2084</v>
      </c>
      <c r="G4" s="235">
        <v>2089</v>
      </c>
    </row>
    <row r="5" spans="1:9" ht="21" customHeight="1">
      <c r="A5" s="53" t="s">
        <v>3613</v>
      </c>
      <c r="B5" s="94">
        <v>46</v>
      </c>
      <c r="C5" s="83">
        <v>45</v>
      </c>
      <c r="D5" s="83">
        <v>42</v>
      </c>
      <c r="E5" s="83">
        <v>41</v>
      </c>
      <c r="F5" s="83">
        <v>41.2</v>
      </c>
      <c r="G5" s="155">
        <v>40.799999999999997</v>
      </c>
    </row>
    <row r="6" spans="1:9" ht="21" customHeight="1">
      <c r="A6" s="69" t="s">
        <v>45</v>
      </c>
      <c r="B6" s="26"/>
      <c r="C6" s="642"/>
      <c r="D6" s="26"/>
      <c r="E6" s="26"/>
      <c r="F6" s="27"/>
      <c r="G6" s="26"/>
    </row>
    <row r="7" spans="1:9" ht="21" customHeight="1">
      <c r="A7" s="69" t="s">
        <v>3627</v>
      </c>
      <c r="B7" s="26"/>
      <c r="C7" s="26"/>
      <c r="D7" s="26"/>
      <c r="E7" s="26"/>
      <c r="F7" s="26"/>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sheetPr>
    <pageSetUpPr fitToPage="1"/>
  </sheetPr>
  <dimension ref="A1:G6"/>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4"/>
  </cols>
  <sheetData>
    <row r="1" spans="1:7" ht="21" customHeight="1">
      <c r="A1" s="28" t="str">
        <f>HYPERLINK("#"&amp;"目次"&amp;"!a1","目次へ")</f>
        <v>目次へ</v>
      </c>
    </row>
    <row r="2" spans="1:7" ht="21" customHeight="1">
      <c r="A2" s="97" t="str">
        <f>"１４０．"&amp;目次!E143</f>
        <v>１４０．分限･懲戒処分数の推移（平成27～令和2年度）</v>
      </c>
      <c r="B2" s="83"/>
      <c r="C2" s="83"/>
      <c r="D2" s="83"/>
      <c r="E2" s="83"/>
      <c r="F2" s="83"/>
      <c r="G2" s="83"/>
    </row>
    <row r="3" spans="1:7" ht="21" customHeight="1">
      <c r="A3" s="584" t="s">
        <v>2144</v>
      </c>
      <c r="B3" s="189" t="s">
        <v>1259</v>
      </c>
      <c r="C3" s="157" t="s">
        <v>4251</v>
      </c>
      <c r="D3" s="157" t="s">
        <v>4335</v>
      </c>
      <c r="E3" s="153" t="s">
        <v>295</v>
      </c>
      <c r="F3" s="153" t="s">
        <v>2179</v>
      </c>
      <c r="G3" s="644" t="s">
        <v>4521</v>
      </c>
    </row>
    <row r="4" spans="1:7" ht="21" customHeight="1">
      <c r="A4" s="599" t="s">
        <v>3173</v>
      </c>
      <c r="B4" s="40">
        <v>32</v>
      </c>
      <c r="C4" s="59">
        <v>21</v>
      </c>
      <c r="D4" s="59">
        <v>25</v>
      </c>
      <c r="E4" s="59">
        <v>38</v>
      </c>
      <c r="F4" s="59">
        <v>41</v>
      </c>
      <c r="G4" s="228">
        <v>36</v>
      </c>
    </row>
    <row r="5" spans="1:7" ht="21" customHeight="1">
      <c r="A5" s="53" t="s">
        <v>3172</v>
      </c>
      <c r="B5" s="167">
        <v>0</v>
      </c>
      <c r="C5" s="169">
        <v>2</v>
      </c>
      <c r="D5" s="169">
        <v>2</v>
      </c>
      <c r="E5" s="169">
        <v>0</v>
      </c>
      <c r="F5" s="169">
        <v>3</v>
      </c>
      <c r="G5" s="124">
        <v>0</v>
      </c>
    </row>
    <row r="6" spans="1:7" ht="21" customHeight="1">
      <c r="A6" s="69" t="s">
        <v>3627</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sheetPr>
    <pageSetUpPr fitToPage="1"/>
  </sheetPr>
  <dimension ref="A1:G15"/>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24"/>
  </cols>
  <sheetData>
    <row r="1" spans="1:7" ht="21" customHeight="1">
      <c r="A1" s="28" t="str">
        <f>HYPERLINK("#"&amp;"目次"&amp;"!a1","目次へ")</f>
        <v>目次へ</v>
      </c>
    </row>
    <row r="2" spans="1:7" ht="21" customHeight="1">
      <c r="A2" s="97" t="str">
        <f>"１４１．"&amp;目次!E144</f>
        <v>１４１．病気休暇等の取得状況（平成27～令和2年度）</v>
      </c>
    </row>
    <row r="3" spans="1:7" ht="21" customHeight="1">
      <c r="A3" s="126" t="s">
        <v>3254</v>
      </c>
    </row>
    <row r="4" spans="1:7" ht="21" customHeight="1">
      <c r="A4" s="197" t="s">
        <v>2144</v>
      </c>
      <c r="B4" s="648" t="s">
        <v>1259</v>
      </c>
      <c r="C4" s="638" t="s">
        <v>4251</v>
      </c>
      <c r="D4" s="638" t="s">
        <v>4335</v>
      </c>
      <c r="E4" s="637" t="s">
        <v>295</v>
      </c>
      <c r="F4" s="636" t="s">
        <v>2179</v>
      </c>
      <c r="G4" s="649" t="s">
        <v>4520</v>
      </c>
    </row>
    <row r="5" spans="1:7" ht="21" customHeight="1">
      <c r="A5" s="645" t="s">
        <v>3170</v>
      </c>
      <c r="B5" s="59">
        <v>152</v>
      </c>
      <c r="C5" s="59">
        <v>124</v>
      </c>
      <c r="D5" s="59">
        <v>152</v>
      </c>
      <c r="E5" s="59">
        <v>185</v>
      </c>
      <c r="F5" s="59">
        <v>149</v>
      </c>
      <c r="G5" s="228">
        <v>140</v>
      </c>
    </row>
    <row r="6" spans="1:7" ht="21" customHeight="1">
      <c r="A6" s="646" t="s">
        <v>3169</v>
      </c>
      <c r="B6" s="48">
        <v>19</v>
      </c>
      <c r="C6" s="48">
        <v>19</v>
      </c>
      <c r="D6" s="48">
        <v>21</v>
      </c>
      <c r="E6" s="48">
        <v>30</v>
      </c>
      <c r="F6" s="48">
        <v>27</v>
      </c>
      <c r="G6" s="168">
        <v>34</v>
      </c>
    </row>
    <row r="7" spans="1:7" ht="21" customHeight="1">
      <c r="A7" s="646" t="s">
        <v>3067</v>
      </c>
      <c r="B7" s="48">
        <v>18</v>
      </c>
      <c r="C7" s="48">
        <v>17</v>
      </c>
      <c r="D7" s="48">
        <v>19</v>
      </c>
      <c r="E7" s="48">
        <v>21</v>
      </c>
      <c r="F7" s="48">
        <v>19</v>
      </c>
      <c r="G7" s="168">
        <v>24</v>
      </c>
    </row>
    <row r="8" spans="1:7" ht="21" customHeight="1">
      <c r="A8" s="646" t="s">
        <v>277</v>
      </c>
      <c r="B8" s="48" t="s">
        <v>134</v>
      </c>
      <c r="C8" s="48" t="s">
        <v>134</v>
      </c>
      <c r="D8" s="48" t="s">
        <v>134</v>
      </c>
      <c r="E8" s="48" t="s">
        <v>134</v>
      </c>
      <c r="F8" s="48" t="s">
        <v>134</v>
      </c>
      <c r="G8" s="168" t="s">
        <v>134</v>
      </c>
    </row>
    <row r="9" spans="1:7" ht="21" customHeight="1">
      <c r="A9" s="646" t="s">
        <v>3168</v>
      </c>
      <c r="B9" s="48">
        <v>1</v>
      </c>
      <c r="C9" s="48">
        <v>1</v>
      </c>
      <c r="D9" s="48">
        <v>1</v>
      </c>
      <c r="E9" s="48">
        <v>2</v>
      </c>
      <c r="F9" s="48">
        <v>1</v>
      </c>
      <c r="G9" s="168" t="s">
        <v>134</v>
      </c>
    </row>
    <row r="10" spans="1:7" ht="21" customHeight="1">
      <c r="A10" s="646" t="s">
        <v>2291</v>
      </c>
      <c r="B10" s="48">
        <v>4</v>
      </c>
      <c r="C10" s="48">
        <v>3</v>
      </c>
      <c r="D10" s="48">
        <v>4</v>
      </c>
      <c r="E10" s="48">
        <v>6</v>
      </c>
      <c r="F10" s="48">
        <v>4</v>
      </c>
      <c r="G10" s="168">
        <v>8</v>
      </c>
    </row>
    <row r="11" spans="1:7" ht="21" customHeight="1">
      <c r="A11" s="646" t="s">
        <v>3167</v>
      </c>
      <c r="B11" s="48">
        <v>89</v>
      </c>
      <c r="C11" s="48">
        <v>89</v>
      </c>
      <c r="D11" s="48">
        <v>104</v>
      </c>
      <c r="E11" s="48">
        <v>135</v>
      </c>
      <c r="F11" s="48">
        <v>104</v>
      </c>
      <c r="G11" s="168">
        <v>126</v>
      </c>
    </row>
    <row r="12" spans="1:7" ht="21" customHeight="1">
      <c r="A12" s="646" t="s">
        <v>3166</v>
      </c>
      <c r="B12" s="48" t="s">
        <v>4261</v>
      </c>
      <c r="C12" s="48" t="s">
        <v>4034</v>
      </c>
      <c r="D12" s="48" t="s">
        <v>179</v>
      </c>
      <c r="E12" s="48" t="s">
        <v>4567</v>
      </c>
      <c r="F12" s="48" t="s">
        <v>4569</v>
      </c>
      <c r="G12" s="168" t="s">
        <v>4566</v>
      </c>
    </row>
    <row r="13" spans="1:7" ht="21" customHeight="1">
      <c r="A13" s="647" t="s">
        <v>3102</v>
      </c>
      <c r="B13" s="169" t="s">
        <v>3404</v>
      </c>
      <c r="C13" s="169" t="s">
        <v>3404</v>
      </c>
      <c r="D13" s="169" t="s">
        <v>4262</v>
      </c>
      <c r="E13" s="169" t="s">
        <v>4568</v>
      </c>
      <c r="F13" s="169" t="s">
        <v>4191</v>
      </c>
      <c r="G13" s="124" t="s">
        <v>778</v>
      </c>
    </row>
    <row r="14" spans="1:7" ht="21" customHeight="1">
      <c r="A14" s="69" t="s">
        <v>3393</v>
      </c>
    </row>
    <row r="15" spans="1:7" ht="21" customHeight="1">
      <c r="A15" s="69" t="s">
        <v>3627</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sheetPr>
    <pageSetUpPr fitToPage="1"/>
  </sheetPr>
  <dimension ref="A1:I11"/>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4"/>
    <col min="2" max="9" width="15.625" style="24" customWidth="1"/>
    <col min="10" max="16384" width="18.625" style="24"/>
  </cols>
  <sheetData>
    <row r="1" spans="1:9" ht="21" customHeight="1">
      <c r="A1" s="28" t="str">
        <f>HYPERLINK("#"&amp;"目次"&amp;"!a1","目次へ")</f>
        <v>目次へ</v>
      </c>
    </row>
    <row r="2" spans="1:9" ht="21" customHeight="1">
      <c r="A2" s="97" t="str">
        <f>"１４２．"&amp;目次!E145</f>
        <v>１４２．公務災害件数の推移（平成27～令和2年度）</v>
      </c>
    </row>
    <row r="3" spans="1:9" ht="21" customHeight="1">
      <c r="A3" s="126" t="s">
        <v>3254</v>
      </c>
      <c r="B3" s="83"/>
      <c r="C3" s="83"/>
      <c r="D3" s="83"/>
      <c r="E3" s="83"/>
      <c r="F3" s="83"/>
      <c r="G3" s="83"/>
      <c r="H3" s="83"/>
      <c r="I3" s="83"/>
    </row>
    <row r="4" spans="1:9" ht="21" customHeight="1">
      <c r="A4" s="552" t="s">
        <v>2853</v>
      </c>
      <c r="B4" s="638" t="s">
        <v>1775</v>
      </c>
      <c r="C4" s="638" t="s">
        <v>1499</v>
      </c>
      <c r="D4" s="157" t="s">
        <v>163</v>
      </c>
      <c r="E4" s="157" t="s">
        <v>3164</v>
      </c>
      <c r="F4" s="157" t="s">
        <v>173</v>
      </c>
      <c r="G4" s="153" t="s">
        <v>3163</v>
      </c>
      <c r="H4" s="636" t="s">
        <v>246</v>
      </c>
      <c r="I4" s="636" t="s">
        <v>1713</v>
      </c>
    </row>
    <row r="5" spans="1:9" ht="21" customHeight="1">
      <c r="A5" s="547" t="s">
        <v>1259</v>
      </c>
      <c r="B5" s="120">
        <v>21</v>
      </c>
      <c r="C5" s="48">
        <v>6</v>
      </c>
      <c r="D5" s="48">
        <v>5</v>
      </c>
      <c r="E5" s="48" t="s">
        <v>134</v>
      </c>
      <c r="F5" s="48">
        <v>5</v>
      </c>
      <c r="G5" s="48">
        <v>1</v>
      </c>
      <c r="H5" s="48">
        <v>1</v>
      </c>
      <c r="I5" s="48">
        <v>3</v>
      </c>
    </row>
    <row r="6" spans="1:9" ht="21" customHeight="1">
      <c r="A6" s="547">
        <v>28</v>
      </c>
      <c r="B6" s="120">
        <v>17</v>
      </c>
      <c r="C6" s="48">
        <v>3</v>
      </c>
      <c r="D6" s="48">
        <v>1</v>
      </c>
      <c r="E6" s="48" t="s">
        <v>134</v>
      </c>
      <c r="F6" s="48">
        <v>4</v>
      </c>
      <c r="G6" s="48">
        <v>2</v>
      </c>
      <c r="H6" s="48" t="s">
        <v>134</v>
      </c>
      <c r="I6" s="48">
        <v>7</v>
      </c>
    </row>
    <row r="7" spans="1:9" ht="21" customHeight="1">
      <c r="A7" s="547">
        <v>29</v>
      </c>
      <c r="B7" s="120">
        <v>13</v>
      </c>
      <c r="C7" s="48">
        <v>5</v>
      </c>
      <c r="D7" s="48" t="s">
        <v>134</v>
      </c>
      <c r="E7" s="48">
        <v>1</v>
      </c>
      <c r="F7" s="48">
        <v>2</v>
      </c>
      <c r="G7" s="48">
        <v>1</v>
      </c>
      <c r="H7" s="48" t="s">
        <v>134</v>
      </c>
      <c r="I7" s="48">
        <v>3</v>
      </c>
    </row>
    <row r="8" spans="1:9" ht="21" customHeight="1">
      <c r="A8" s="34">
        <v>30</v>
      </c>
      <c r="B8" s="120">
        <v>16</v>
      </c>
      <c r="C8" s="48">
        <v>7</v>
      </c>
      <c r="D8" s="48">
        <v>1</v>
      </c>
      <c r="E8" s="48" t="s">
        <v>134</v>
      </c>
      <c r="F8" s="48">
        <v>3</v>
      </c>
      <c r="G8" s="48">
        <v>2</v>
      </c>
      <c r="H8" s="48" t="s">
        <v>134</v>
      </c>
      <c r="I8" s="48">
        <v>3</v>
      </c>
    </row>
    <row r="9" spans="1:9" ht="21" customHeight="1">
      <c r="A9" s="34">
        <v>31</v>
      </c>
      <c r="B9" s="120">
        <v>9</v>
      </c>
      <c r="C9" s="49">
        <v>2</v>
      </c>
      <c r="D9" s="49">
        <v>1</v>
      </c>
      <c r="E9" s="49">
        <v>1</v>
      </c>
      <c r="F9" s="49">
        <v>2</v>
      </c>
      <c r="G9" s="49">
        <v>1</v>
      </c>
      <c r="H9" s="49" t="s">
        <v>134</v>
      </c>
      <c r="I9" s="49">
        <v>2</v>
      </c>
    </row>
    <row r="10" spans="1:9" ht="21" customHeight="1">
      <c r="A10" s="471" t="s">
        <v>4520</v>
      </c>
      <c r="B10" s="497">
        <v>17</v>
      </c>
      <c r="C10" s="124">
        <v>3</v>
      </c>
      <c r="D10" s="124">
        <v>5</v>
      </c>
      <c r="E10" s="124">
        <v>2</v>
      </c>
      <c r="F10" s="124">
        <v>2</v>
      </c>
      <c r="G10" s="124">
        <v>1</v>
      </c>
      <c r="H10" s="124" t="s">
        <v>134</v>
      </c>
      <c r="I10" s="124">
        <v>4</v>
      </c>
    </row>
    <row r="11" spans="1:9" ht="21" customHeight="1">
      <c r="A11" s="69" t="s">
        <v>3627</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sheetPr>
    <pageSetUpPr fitToPage="1"/>
  </sheetPr>
  <dimension ref="A1:D10"/>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4"/>
  </cols>
  <sheetData>
    <row r="1" spans="1:4" ht="21" customHeight="1">
      <c r="A1" s="28" t="str">
        <f>HYPERLINK("#"&amp;"目次"&amp;"!a1","目次へ")</f>
        <v>目次へ</v>
      </c>
    </row>
    <row r="2" spans="1:4" ht="21" customHeight="1">
      <c r="A2" s="97" t="str">
        <f>"１４３．"&amp;目次!E146</f>
        <v>１４３．審議会への女性委員登用率（平成28～令和3年度）</v>
      </c>
    </row>
    <row r="3" spans="1:4" ht="21" customHeight="1">
      <c r="A3" s="635" t="s">
        <v>2853</v>
      </c>
      <c r="B3" s="650" t="s">
        <v>2822</v>
      </c>
      <c r="C3" s="650" t="s">
        <v>3756</v>
      </c>
      <c r="D3" s="650" t="s">
        <v>2791</v>
      </c>
    </row>
    <row r="4" spans="1:4" ht="21" customHeight="1">
      <c r="A4" s="32" t="s">
        <v>4010</v>
      </c>
      <c r="B4" s="120">
        <v>1570</v>
      </c>
      <c r="C4" s="48">
        <v>699</v>
      </c>
      <c r="D4" s="48">
        <v>45</v>
      </c>
    </row>
    <row r="5" spans="1:4" ht="21" customHeight="1">
      <c r="A5" s="32">
        <v>29</v>
      </c>
      <c r="B5" s="120">
        <v>1480</v>
      </c>
      <c r="C5" s="48">
        <v>678</v>
      </c>
      <c r="D5" s="48">
        <v>46</v>
      </c>
    </row>
    <row r="6" spans="1:4" ht="21" customHeight="1">
      <c r="A6" s="32">
        <v>30</v>
      </c>
      <c r="B6" s="120">
        <v>1492</v>
      </c>
      <c r="C6" s="48">
        <v>687</v>
      </c>
      <c r="D6" s="48">
        <v>46</v>
      </c>
    </row>
    <row r="7" spans="1:4" ht="21" customHeight="1">
      <c r="A7" s="34">
        <v>31</v>
      </c>
      <c r="B7" s="120">
        <v>1668</v>
      </c>
      <c r="C7" s="48">
        <v>775</v>
      </c>
      <c r="D7" s="48">
        <v>46.5</v>
      </c>
    </row>
    <row r="8" spans="1:4" s="26" customFormat="1" ht="21" customHeight="1">
      <c r="A8" s="117" t="s">
        <v>4388</v>
      </c>
      <c r="B8" s="48">
        <v>1111</v>
      </c>
      <c r="C8" s="48">
        <v>397</v>
      </c>
      <c r="D8" s="48">
        <v>35.700000000000003</v>
      </c>
    </row>
    <row r="9" spans="1:4" ht="21" customHeight="1">
      <c r="A9" s="118">
        <v>3</v>
      </c>
      <c r="B9" s="497">
        <v>1113</v>
      </c>
      <c r="C9" s="124">
        <v>397</v>
      </c>
      <c r="D9" s="124">
        <v>35.700000000000003</v>
      </c>
    </row>
    <row r="10" spans="1:4" ht="21" customHeight="1">
      <c r="A10" s="44" t="s">
        <v>879</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sheetPr>
    <pageSetUpPr fitToPage="1"/>
  </sheetPr>
  <dimension ref="A1:H11"/>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4"/>
  </cols>
  <sheetData>
    <row r="1" spans="1:8" ht="21" customHeight="1">
      <c r="A1" s="28" t="str">
        <f>HYPERLINK("#"&amp;"目次"&amp;"!a1","目次へ")</f>
        <v>目次へ</v>
      </c>
    </row>
    <row r="2" spans="1:8" s="26" customFormat="1" ht="21" customHeight="1">
      <c r="A2" s="531" t="str">
        <f>"１４４．"&amp;目次!E147</f>
        <v>１４４．区議会議員党派別年齢別構成（令和4年1月1日）</v>
      </c>
      <c r="B2" s="188"/>
      <c r="C2" s="188"/>
      <c r="D2" s="188"/>
      <c r="E2" s="188"/>
      <c r="F2" s="188"/>
      <c r="G2" s="219"/>
      <c r="H2" s="83"/>
    </row>
    <row r="3" spans="1:8" s="26" customFormat="1" ht="24">
      <c r="A3" s="587" t="s">
        <v>1065</v>
      </c>
      <c r="B3" s="651" t="s">
        <v>308</v>
      </c>
      <c r="C3" s="651" t="s">
        <v>4560</v>
      </c>
      <c r="D3" s="651" t="s">
        <v>4561</v>
      </c>
      <c r="E3" s="651" t="s">
        <v>2954</v>
      </c>
      <c r="F3" s="651" t="s">
        <v>636</v>
      </c>
      <c r="G3" s="652" t="s">
        <v>4562</v>
      </c>
      <c r="H3" s="153" t="s">
        <v>3004</v>
      </c>
    </row>
    <row r="4" spans="1:8" s="26" customFormat="1" ht="21" customHeight="1">
      <c r="A4" s="596" t="s">
        <v>704</v>
      </c>
      <c r="B4" s="166">
        <v>41</v>
      </c>
      <c r="C4" s="168">
        <v>9</v>
      </c>
      <c r="D4" s="168">
        <v>8</v>
      </c>
      <c r="E4" s="168">
        <v>8</v>
      </c>
      <c r="F4" s="168">
        <v>6</v>
      </c>
      <c r="G4" s="168">
        <v>2</v>
      </c>
      <c r="H4" s="168">
        <v>8</v>
      </c>
    </row>
    <row r="5" spans="1:8" s="26" customFormat="1" ht="21" customHeight="1">
      <c r="A5" s="90" t="s">
        <v>828</v>
      </c>
      <c r="B5" s="120" t="s">
        <v>134</v>
      </c>
      <c r="C5" s="48" t="s">
        <v>134</v>
      </c>
      <c r="D5" s="48" t="s">
        <v>134</v>
      </c>
      <c r="E5" s="48" t="s">
        <v>134</v>
      </c>
      <c r="F5" s="48" t="s">
        <v>134</v>
      </c>
      <c r="G5" s="48" t="s">
        <v>134</v>
      </c>
      <c r="H5" s="48" t="s">
        <v>134</v>
      </c>
    </row>
    <row r="6" spans="1:8" s="26" customFormat="1" ht="21" customHeight="1">
      <c r="A6" s="90" t="s">
        <v>3158</v>
      </c>
      <c r="B6" s="120">
        <v>6</v>
      </c>
      <c r="C6" s="48">
        <v>3</v>
      </c>
      <c r="D6" s="48">
        <v>1</v>
      </c>
      <c r="E6" s="48" t="s">
        <v>134</v>
      </c>
      <c r="F6" s="48">
        <v>1</v>
      </c>
      <c r="G6" s="48" t="s">
        <v>134</v>
      </c>
      <c r="H6" s="48">
        <v>1</v>
      </c>
    </row>
    <row r="7" spans="1:8" s="26" customFormat="1" ht="21" customHeight="1">
      <c r="A7" s="90" t="s">
        <v>3730</v>
      </c>
      <c r="B7" s="120">
        <v>9</v>
      </c>
      <c r="C7" s="48">
        <v>4</v>
      </c>
      <c r="D7" s="48">
        <v>1</v>
      </c>
      <c r="E7" s="48">
        <v>1</v>
      </c>
      <c r="F7" s="48">
        <v>1</v>
      </c>
      <c r="G7" s="48">
        <v>1</v>
      </c>
      <c r="H7" s="48">
        <v>1</v>
      </c>
    </row>
    <row r="8" spans="1:8" s="26" customFormat="1" ht="21" customHeight="1">
      <c r="A8" s="90" t="s">
        <v>3731</v>
      </c>
      <c r="B8" s="120">
        <v>17</v>
      </c>
      <c r="C8" s="48">
        <v>2</v>
      </c>
      <c r="D8" s="48">
        <v>2</v>
      </c>
      <c r="E8" s="48">
        <v>5</v>
      </c>
      <c r="F8" s="48">
        <v>3</v>
      </c>
      <c r="G8" s="48">
        <v>1</v>
      </c>
      <c r="H8" s="48">
        <v>4</v>
      </c>
    </row>
    <row r="9" spans="1:8" s="26" customFormat="1" ht="21" customHeight="1">
      <c r="A9" s="90" t="s">
        <v>3732</v>
      </c>
      <c r="B9" s="120">
        <v>8</v>
      </c>
      <c r="C9" s="48" t="s">
        <v>134</v>
      </c>
      <c r="D9" s="48">
        <v>4</v>
      </c>
      <c r="E9" s="48">
        <v>2</v>
      </c>
      <c r="F9" s="48" t="s">
        <v>134</v>
      </c>
      <c r="G9" s="48" t="s">
        <v>134</v>
      </c>
      <c r="H9" s="48">
        <v>2</v>
      </c>
    </row>
    <row r="10" spans="1:8" s="26" customFormat="1" ht="21" customHeight="1">
      <c r="A10" s="53" t="s">
        <v>383</v>
      </c>
      <c r="B10" s="167">
        <v>1</v>
      </c>
      <c r="C10" s="169" t="s">
        <v>134</v>
      </c>
      <c r="D10" s="169" t="s">
        <v>134</v>
      </c>
      <c r="E10" s="169" t="s">
        <v>134</v>
      </c>
      <c r="F10" s="169">
        <v>1</v>
      </c>
      <c r="G10" s="169" t="s">
        <v>134</v>
      </c>
      <c r="H10" s="169" t="s">
        <v>134</v>
      </c>
    </row>
    <row r="11" spans="1:8" s="26" customFormat="1" ht="21" customHeight="1">
      <c r="A11" s="69" t="s">
        <v>4697</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sheetPr>
    <pageSetUpPr fitToPage="1"/>
  </sheetPr>
  <dimension ref="A1:J33"/>
  <sheetViews>
    <sheetView zoomScaleSheetLayoutView="80" workbookViewId="0">
      <pane xSplit="4" ySplit="3" topLeftCell="F4" activePane="bottomRight" state="frozen"/>
      <selection pane="topRight"/>
      <selection pane="bottomLeft"/>
      <selection pane="bottomRight"/>
    </sheetView>
  </sheetViews>
  <sheetFormatPr defaultColWidth="18.625" defaultRowHeight="21" customHeight="1"/>
  <cols>
    <col min="1" max="1" width="18.625" style="24"/>
    <col min="2" max="4" width="10.125" style="24" customWidth="1"/>
    <col min="5" max="16384" width="18.625" style="24"/>
  </cols>
  <sheetData>
    <row r="1" spans="1:10" ht="21" customHeight="1">
      <c r="A1" s="28" t="str">
        <f>HYPERLINK("#"&amp;"目次"&amp;"!a1","目次へ")</f>
        <v>目次へ</v>
      </c>
    </row>
    <row r="2" spans="1:10" ht="21" customHeight="1">
      <c r="A2" s="97" t="str">
        <f>"１４５．"&amp;目次!E148</f>
        <v>１４５．本会議･委員会の開会状況（平成27～令和2年）</v>
      </c>
      <c r="B2" s="45"/>
      <c r="C2" s="45"/>
      <c r="D2" s="45"/>
      <c r="E2" s="45"/>
      <c r="F2" s="45"/>
      <c r="G2" s="45"/>
      <c r="H2" s="209"/>
      <c r="I2" s="45"/>
    </row>
    <row r="3" spans="1:10" ht="21" customHeight="1">
      <c r="A3" s="584" t="s">
        <v>3182</v>
      </c>
      <c r="B3" s="584"/>
      <c r="C3" s="584"/>
      <c r="D3" s="584"/>
      <c r="E3" s="638" t="s">
        <v>4030</v>
      </c>
      <c r="F3" s="638" t="s">
        <v>4195</v>
      </c>
      <c r="G3" s="556" t="s">
        <v>2916</v>
      </c>
      <c r="H3" s="157" t="s">
        <v>4390</v>
      </c>
      <c r="I3" s="635" t="s">
        <v>1039</v>
      </c>
      <c r="J3" s="669" t="s">
        <v>608</v>
      </c>
    </row>
    <row r="4" spans="1:10" ht="21" customHeight="1">
      <c r="A4" s="653"/>
      <c r="B4" s="60" t="s">
        <v>746</v>
      </c>
      <c r="C4" s="77" t="s">
        <v>3181</v>
      </c>
      <c r="D4" s="667"/>
      <c r="E4" s="49">
        <v>4</v>
      </c>
      <c r="F4" s="49">
        <v>4</v>
      </c>
      <c r="G4" s="49">
        <v>4</v>
      </c>
      <c r="H4" s="49">
        <v>4</v>
      </c>
      <c r="I4" s="48">
        <v>4</v>
      </c>
      <c r="J4" s="48">
        <v>4</v>
      </c>
    </row>
    <row r="5" spans="1:10" ht="21" customHeight="1">
      <c r="A5" s="654" t="s">
        <v>2</v>
      </c>
      <c r="B5" s="39"/>
      <c r="C5" s="79" t="s">
        <v>3180</v>
      </c>
      <c r="D5" s="668"/>
      <c r="E5" s="49">
        <v>1</v>
      </c>
      <c r="F5" s="49" t="s">
        <v>4324</v>
      </c>
      <c r="G5" s="49">
        <v>2</v>
      </c>
      <c r="H5" s="49" t="s">
        <v>134</v>
      </c>
      <c r="I5" s="48">
        <v>1</v>
      </c>
      <c r="J5" s="48">
        <v>1</v>
      </c>
    </row>
    <row r="6" spans="1:10" ht="21" customHeight="1">
      <c r="A6" s="655"/>
      <c r="B6" s="57" t="s">
        <v>2658</v>
      </c>
      <c r="C6" s="58"/>
      <c r="D6" s="71"/>
      <c r="E6" s="49" t="s">
        <v>4264</v>
      </c>
      <c r="F6" s="49" t="s">
        <v>1832</v>
      </c>
      <c r="G6" s="49" t="s">
        <v>1105</v>
      </c>
      <c r="H6" s="49" t="s">
        <v>4394</v>
      </c>
      <c r="I6" s="48" t="s">
        <v>4428</v>
      </c>
      <c r="J6" s="48" t="s">
        <v>4564</v>
      </c>
    </row>
    <row r="7" spans="1:10" ht="21" customHeight="1">
      <c r="A7" s="58" t="s">
        <v>92</v>
      </c>
      <c r="B7" s="58"/>
      <c r="C7" s="58"/>
      <c r="D7" s="71"/>
      <c r="E7" s="49">
        <v>30</v>
      </c>
      <c r="F7" s="49">
        <v>27</v>
      </c>
      <c r="G7" s="49">
        <v>33</v>
      </c>
      <c r="H7" s="49">
        <v>30</v>
      </c>
      <c r="I7" s="48">
        <v>29</v>
      </c>
      <c r="J7" s="48">
        <v>31</v>
      </c>
    </row>
    <row r="8" spans="1:10" ht="21" customHeight="1">
      <c r="A8" s="656"/>
      <c r="B8" s="662" t="s">
        <v>1058</v>
      </c>
      <c r="C8" s="599"/>
      <c r="D8" s="667"/>
      <c r="E8" s="49">
        <v>18</v>
      </c>
      <c r="F8" s="49">
        <v>18</v>
      </c>
      <c r="G8" s="49">
        <v>21</v>
      </c>
      <c r="H8" s="49">
        <v>16</v>
      </c>
      <c r="I8" s="48">
        <v>20</v>
      </c>
      <c r="J8" s="48">
        <v>24</v>
      </c>
    </row>
    <row r="9" spans="1:10" ht="21" customHeight="1">
      <c r="A9" s="657"/>
      <c r="B9" s="663" t="s">
        <v>3179</v>
      </c>
      <c r="C9" s="90"/>
      <c r="D9" s="88"/>
      <c r="E9" s="49">
        <v>12</v>
      </c>
      <c r="F9" s="49">
        <v>13</v>
      </c>
      <c r="G9" s="49">
        <v>16</v>
      </c>
      <c r="H9" s="49">
        <v>15</v>
      </c>
      <c r="I9" s="48">
        <v>14</v>
      </c>
      <c r="J9" s="48">
        <v>17</v>
      </c>
    </row>
    <row r="10" spans="1:10" ht="21" customHeight="1">
      <c r="A10" s="654" t="s">
        <v>4265</v>
      </c>
      <c r="B10" s="663" t="s">
        <v>1774</v>
      </c>
      <c r="C10" s="90"/>
      <c r="D10" s="88"/>
      <c r="E10" s="49">
        <v>15</v>
      </c>
      <c r="F10" s="49">
        <v>15</v>
      </c>
      <c r="G10" s="49">
        <v>16</v>
      </c>
      <c r="H10" s="49">
        <v>14</v>
      </c>
      <c r="I10" s="48">
        <v>15</v>
      </c>
      <c r="J10" s="48">
        <v>22</v>
      </c>
    </row>
    <row r="11" spans="1:10" ht="21" customHeight="1">
      <c r="A11" s="657"/>
      <c r="B11" s="663" t="s">
        <v>2932</v>
      </c>
      <c r="C11" s="90"/>
      <c r="D11" s="88"/>
      <c r="E11" s="49">
        <v>14</v>
      </c>
      <c r="F11" s="49">
        <v>17</v>
      </c>
      <c r="G11" s="49">
        <v>17</v>
      </c>
      <c r="H11" s="49">
        <v>17</v>
      </c>
      <c r="I11" s="48">
        <v>18</v>
      </c>
      <c r="J11" s="48">
        <v>14</v>
      </c>
    </row>
    <row r="12" spans="1:10" ht="21" customHeight="1">
      <c r="A12" s="658"/>
      <c r="B12" s="664" t="s">
        <v>3586</v>
      </c>
      <c r="C12" s="666"/>
      <c r="D12" s="668"/>
      <c r="E12" s="49">
        <v>14</v>
      </c>
      <c r="F12" s="49">
        <v>15</v>
      </c>
      <c r="G12" s="49">
        <v>19</v>
      </c>
      <c r="H12" s="49">
        <v>18</v>
      </c>
      <c r="I12" s="48">
        <v>16</v>
      </c>
      <c r="J12" s="48">
        <v>24</v>
      </c>
    </row>
    <row r="13" spans="1:10" ht="21" customHeight="1">
      <c r="A13" s="659"/>
      <c r="B13" s="663" t="s">
        <v>3178</v>
      </c>
      <c r="C13" s="90"/>
      <c r="D13" s="88"/>
      <c r="E13" s="48">
        <v>2</v>
      </c>
      <c r="F13" s="48" t="s">
        <v>134</v>
      </c>
      <c r="G13" s="48" t="s">
        <v>4324</v>
      </c>
      <c r="H13" s="48" t="s">
        <v>134</v>
      </c>
      <c r="I13" s="48" t="s">
        <v>134</v>
      </c>
      <c r="J13" s="48" t="s">
        <v>134</v>
      </c>
    </row>
    <row r="14" spans="1:10" ht="21" customHeight="1">
      <c r="A14" s="659"/>
      <c r="B14" s="663" t="s">
        <v>3177</v>
      </c>
      <c r="C14" s="90"/>
      <c r="D14" s="88"/>
      <c r="E14" s="48">
        <v>2</v>
      </c>
      <c r="F14" s="48" t="s">
        <v>134</v>
      </c>
      <c r="G14" s="48" t="s">
        <v>4324</v>
      </c>
      <c r="H14" s="48" t="s">
        <v>134</v>
      </c>
      <c r="I14" s="48" t="s">
        <v>134</v>
      </c>
      <c r="J14" s="48" t="s">
        <v>134</v>
      </c>
    </row>
    <row r="15" spans="1:10" ht="21" customHeight="1">
      <c r="A15" s="659"/>
      <c r="B15" s="663" t="s">
        <v>2858</v>
      </c>
      <c r="C15" s="90"/>
      <c r="D15" s="88"/>
      <c r="E15" s="48">
        <v>2</v>
      </c>
      <c r="F15" s="48" t="s">
        <v>134</v>
      </c>
      <c r="G15" s="48" t="s">
        <v>4324</v>
      </c>
      <c r="H15" s="48" t="s">
        <v>134</v>
      </c>
      <c r="I15" s="48" t="s">
        <v>134</v>
      </c>
      <c r="J15" s="48" t="s">
        <v>134</v>
      </c>
    </row>
    <row r="16" spans="1:10" ht="21" customHeight="1">
      <c r="A16" s="659"/>
      <c r="B16" s="663" t="s">
        <v>3825</v>
      </c>
      <c r="C16" s="90"/>
      <c r="D16" s="88"/>
      <c r="E16" s="48">
        <v>6</v>
      </c>
      <c r="F16" s="48">
        <v>9</v>
      </c>
      <c r="G16" s="48">
        <v>1</v>
      </c>
      <c r="H16" s="48" t="s">
        <v>134</v>
      </c>
      <c r="I16" s="48" t="s">
        <v>134</v>
      </c>
      <c r="J16" s="48" t="s">
        <v>134</v>
      </c>
    </row>
    <row r="17" spans="1:10" ht="21" customHeight="1">
      <c r="A17" s="659" t="s">
        <v>2083</v>
      </c>
      <c r="B17" s="663" t="s">
        <v>102</v>
      </c>
      <c r="C17" s="90"/>
      <c r="D17" s="88"/>
      <c r="E17" s="48">
        <v>5</v>
      </c>
      <c r="F17" s="48">
        <v>9</v>
      </c>
      <c r="G17" s="48">
        <v>8</v>
      </c>
      <c r="H17" s="48">
        <v>7</v>
      </c>
      <c r="I17" s="48">
        <v>2</v>
      </c>
      <c r="J17" s="48" t="s">
        <v>134</v>
      </c>
    </row>
    <row r="18" spans="1:10" ht="21" customHeight="1">
      <c r="A18" s="660"/>
      <c r="B18" s="663" t="s">
        <v>4154</v>
      </c>
      <c r="C18" s="90"/>
      <c r="D18" s="88"/>
      <c r="E18" s="48">
        <v>5</v>
      </c>
      <c r="F18" s="48">
        <v>9</v>
      </c>
      <c r="G18" s="48">
        <v>3</v>
      </c>
      <c r="H18" s="48" t="s">
        <v>134</v>
      </c>
      <c r="I18" s="48" t="s">
        <v>134</v>
      </c>
      <c r="J18" s="48" t="s">
        <v>134</v>
      </c>
    </row>
    <row r="19" spans="1:10" ht="21" customHeight="1">
      <c r="A19" s="660"/>
      <c r="B19" s="663" t="s">
        <v>4218</v>
      </c>
      <c r="C19" s="597"/>
      <c r="D19" s="88"/>
      <c r="E19" s="49" t="s">
        <v>4324</v>
      </c>
      <c r="F19" s="49" t="s">
        <v>4324</v>
      </c>
      <c r="G19" s="49">
        <v>5</v>
      </c>
      <c r="H19" s="49">
        <v>8</v>
      </c>
      <c r="I19" s="48">
        <v>2</v>
      </c>
      <c r="J19" s="48" t="s">
        <v>134</v>
      </c>
    </row>
    <row r="20" spans="1:10" ht="21" customHeight="1">
      <c r="A20" s="660"/>
      <c r="B20" s="663" t="s">
        <v>4303</v>
      </c>
      <c r="C20" s="597"/>
      <c r="D20" s="88"/>
      <c r="E20" s="49" t="s">
        <v>4324</v>
      </c>
      <c r="F20" s="49" t="s">
        <v>4324</v>
      </c>
      <c r="G20" s="49">
        <v>5</v>
      </c>
      <c r="H20" s="49">
        <v>8</v>
      </c>
      <c r="I20" s="48">
        <v>3</v>
      </c>
      <c r="J20" s="48" t="s">
        <v>134</v>
      </c>
    </row>
    <row r="21" spans="1:10" ht="21" customHeight="1">
      <c r="A21" s="660"/>
      <c r="B21" s="663" t="s">
        <v>780</v>
      </c>
      <c r="C21" s="597"/>
      <c r="D21" s="88"/>
      <c r="E21" s="49" t="s">
        <v>4324</v>
      </c>
      <c r="F21" s="49" t="s">
        <v>4324</v>
      </c>
      <c r="G21" s="49" t="s">
        <v>4324</v>
      </c>
      <c r="H21" s="49" t="s">
        <v>4324</v>
      </c>
      <c r="I21" s="49">
        <v>6</v>
      </c>
      <c r="J21" s="49">
        <v>6</v>
      </c>
    </row>
    <row r="22" spans="1:10" ht="21" customHeight="1">
      <c r="A22" s="660"/>
      <c r="B22" s="663" t="s">
        <v>4436</v>
      </c>
      <c r="C22" s="597"/>
      <c r="D22" s="88"/>
      <c r="E22" s="49" t="s">
        <v>4324</v>
      </c>
      <c r="F22" s="49" t="s">
        <v>4324</v>
      </c>
      <c r="G22" s="49" t="s">
        <v>4324</v>
      </c>
      <c r="H22" s="49" t="s">
        <v>4324</v>
      </c>
      <c r="I22" s="49">
        <v>4</v>
      </c>
      <c r="J22" s="49">
        <v>7</v>
      </c>
    </row>
    <row r="23" spans="1:10" ht="21" customHeight="1">
      <c r="A23" s="660"/>
      <c r="B23" s="663" t="s">
        <v>4435</v>
      </c>
      <c r="C23" s="597"/>
      <c r="D23" s="88"/>
      <c r="E23" s="49" t="s">
        <v>4324</v>
      </c>
      <c r="F23" s="49" t="s">
        <v>4324</v>
      </c>
      <c r="G23" s="49" t="s">
        <v>4324</v>
      </c>
      <c r="H23" s="49" t="s">
        <v>4324</v>
      </c>
      <c r="I23" s="49">
        <v>4</v>
      </c>
      <c r="J23" s="49">
        <v>5</v>
      </c>
    </row>
    <row r="24" spans="1:10" ht="21" customHeight="1">
      <c r="A24" s="660"/>
      <c r="B24" s="663" t="s">
        <v>3175</v>
      </c>
      <c r="C24" s="90"/>
      <c r="D24" s="88"/>
      <c r="E24" s="48">
        <v>7</v>
      </c>
      <c r="F24" s="48">
        <v>10</v>
      </c>
      <c r="G24" s="48">
        <v>10</v>
      </c>
      <c r="H24" s="48">
        <v>10</v>
      </c>
      <c r="I24" s="48">
        <v>7</v>
      </c>
      <c r="J24" s="48">
        <v>10</v>
      </c>
    </row>
    <row r="25" spans="1:10" ht="21" customHeight="1">
      <c r="A25" s="661"/>
      <c r="B25" s="665" t="s">
        <v>2037</v>
      </c>
      <c r="C25" s="53"/>
      <c r="D25" s="61"/>
      <c r="E25" s="169">
        <v>10</v>
      </c>
      <c r="F25" s="169">
        <v>10</v>
      </c>
      <c r="G25" s="169">
        <v>10</v>
      </c>
      <c r="H25" s="169">
        <v>10</v>
      </c>
      <c r="I25" s="169">
        <v>10</v>
      </c>
      <c r="J25" s="169">
        <v>10</v>
      </c>
    </row>
    <row r="26" spans="1:10" ht="21" customHeight="1">
      <c r="A26" s="69" t="s">
        <v>1788</v>
      </c>
      <c r="B26" s="26"/>
      <c r="D26" s="26"/>
    </row>
    <row r="27" spans="1:10" ht="21" customHeight="1">
      <c r="A27" s="44" t="s">
        <v>4266</v>
      </c>
      <c r="B27" s="26"/>
      <c r="D27" s="26"/>
    </row>
    <row r="28" spans="1:10" ht="21" customHeight="1">
      <c r="I28" s="168"/>
    </row>
    <row r="29" spans="1:10" ht="21" customHeight="1">
      <c r="I29" s="26"/>
    </row>
    <row r="30" spans="1:10" ht="21" customHeight="1">
      <c r="I30" s="26"/>
    </row>
    <row r="31" spans="1:10" ht="21" customHeight="1">
      <c r="I31" s="26"/>
    </row>
    <row r="32" spans="1:10" ht="21" customHeight="1">
      <c r="I32" s="26"/>
    </row>
    <row r="33" spans="9:9" ht="21" customHeight="1">
      <c r="I33" s="26"/>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sheetPr>
    <pageSetUpPr fitToPage="1"/>
  </sheetPr>
  <dimension ref="A1:AL10"/>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4"/>
  </cols>
  <sheetData>
    <row r="1" spans="1:38" ht="21" customHeight="1">
      <c r="A1" s="28" t="str">
        <f>HYPERLINK("#"&amp;"目次"&amp;"!a1","目次へ")</f>
        <v>目次へ</v>
      </c>
    </row>
    <row r="2" spans="1:38" s="26" customFormat="1" ht="21" customHeight="1">
      <c r="A2" s="531" t="str">
        <f>"１４６．"&amp;目次!E149</f>
        <v>１４６．選挙人名簿登録者数（平成28～令和3年）</v>
      </c>
      <c r="B2" s="531"/>
      <c r="C2" s="531"/>
      <c r="D2" s="531"/>
      <c r="E2" s="531"/>
      <c r="F2" s="531"/>
      <c r="G2" s="219" t="s">
        <v>4267</v>
      </c>
      <c r="H2" s="188"/>
      <c r="I2" s="188"/>
      <c r="J2" s="188"/>
      <c r="K2" s="188"/>
      <c r="L2" s="188"/>
      <c r="M2" s="188"/>
      <c r="N2" s="188"/>
      <c r="O2" s="188"/>
      <c r="P2" s="188"/>
      <c r="Q2" s="188"/>
      <c r="R2" s="188"/>
      <c r="S2" s="188"/>
      <c r="T2" s="188"/>
      <c r="U2" s="188"/>
      <c r="V2" s="188"/>
      <c r="W2" s="188"/>
      <c r="X2" s="188"/>
      <c r="Y2" s="188"/>
      <c r="Z2" s="188"/>
      <c r="AA2" s="188"/>
      <c r="AB2" s="188"/>
      <c r="AC2" s="188"/>
      <c r="AD2" s="188"/>
      <c r="AE2" s="188"/>
      <c r="AF2" s="188"/>
      <c r="AG2" s="188"/>
      <c r="AH2" s="188"/>
      <c r="AI2" s="188"/>
      <c r="AJ2" s="188"/>
      <c r="AK2" s="188"/>
      <c r="AL2" s="188"/>
    </row>
    <row r="3" spans="1:38" s="26" customFormat="1" ht="21" customHeight="1">
      <c r="A3" s="670" t="s">
        <v>3207</v>
      </c>
      <c r="B3" s="636" t="s">
        <v>1685</v>
      </c>
      <c r="C3" s="636" t="s">
        <v>2365</v>
      </c>
      <c r="D3" s="636" t="s">
        <v>15</v>
      </c>
      <c r="E3" s="636" t="s">
        <v>2365</v>
      </c>
      <c r="F3" s="636" t="s">
        <v>46</v>
      </c>
      <c r="G3" s="636" t="s">
        <v>2365</v>
      </c>
    </row>
    <row r="4" spans="1:38" s="26" customFormat="1" ht="21" customHeight="1">
      <c r="A4" s="32" t="s">
        <v>4010</v>
      </c>
      <c r="B4" s="120">
        <v>278534</v>
      </c>
      <c r="C4" s="48">
        <v>6700</v>
      </c>
      <c r="D4" s="48">
        <v>140218</v>
      </c>
      <c r="E4" s="48">
        <v>3423</v>
      </c>
      <c r="F4" s="48">
        <v>138316</v>
      </c>
      <c r="G4" s="48">
        <v>3277</v>
      </c>
    </row>
    <row r="5" spans="1:38" s="26" customFormat="1" ht="21" customHeight="1">
      <c r="A5" s="32">
        <v>29</v>
      </c>
      <c r="B5" s="120">
        <v>279587</v>
      </c>
      <c r="C5" s="48">
        <v>1053</v>
      </c>
      <c r="D5" s="48">
        <v>140721</v>
      </c>
      <c r="E5" s="48">
        <v>503</v>
      </c>
      <c r="F5" s="48">
        <v>138866</v>
      </c>
      <c r="G5" s="48">
        <v>550</v>
      </c>
    </row>
    <row r="6" spans="1:38" s="26" customFormat="1" ht="21" customHeight="1">
      <c r="A6" s="32">
        <v>30</v>
      </c>
      <c r="B6" s="120">
        <v>280048</v>
      </c>
      <c r="C6" s="48">
        <v>461</v>
      </c>
      <c r="D6" s="48">
        <v>140935</v>
      </c>
      <c r="E6" s="48">
        <v>214</v>
      </c>
      <c r="F6" s="48">
        <v>139113</v>
      </c>
      <c r="G6" s="48">
        <v>247</v>
      </c>
    </row>
    <row r="7" spans="1:38" ht="21" customHeight="1">
      <c r="A7" s="34">
        <v>31</v>
      </c>
      <c r="B7" s="120">
        <v>282247</v>
      </c>
      <c r="C7" s="49">
        <v>2199</v>
      </c>
      <c r="D7" s="49">
        <v>142045</v>
      </c>
      <c r="E7" s="49">
        <v>1110</v>
      </c>
      <c r="F7" s="49">
        <v>140202</v>
      </c>
      <c r="G7" s="49">
        <v>1089</v>
      </c>
    </row>
    <row r="8" spans="1:38" s="27" customFormat="1" ht="21" customHeight="1">
      <c r="A8" s="117" t="s">
        <v>4388</v>
      </c>
      <c r="B8" s="48">
        <v>284997</v>
      </c>
      <c r="C8" s="48">
        <v>2750</v>
      </c>
      <c r="D8" s="48">
        <v>143388</v>
      </c>
      <c r="E8" s="48">
        <v>1343</v>
      </c>
      <c r="F8" s="48">
        <v>141609</v>
      </c>
      <c r="G8" s="48">
        <v>1407</v>
      </c>
    </row>
    <row r="9" spans="1:38" s="25" customFormat="1" ht="21" customHeight="1">
      <c r="A9" s="118">
        <v>3</v>
      </c>
      <c r="B9" s="121">
        <v>285103</v>
      </c>
      <c r="C9" s="124">
        <v>106</v>
      </c>
      <c r="D9" s="124">
        <v>143334</v>
      </c>
      <c r="E9" s="124">
        <v>-54</v>
      </c>
      <c r="F9" s="124">
        <v>141769</v>
      </c>
      <c r="G9" s="124">
        <v>160</v>
      </c>
    </row>
    <row r="10" spans="1:38" s="26" customFormat="1" ht="21" customHeight="1">
      <c r="A10" s="69" t="s">
        <v>1974</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sheetPr>
    <pageSetUpPr fitToPage="1"/>
  </sheetPr>
  <dimension ref="A1:L25"/>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4"/>
    <col min="2" max="11" width="14.125" style="24" customWidth="1"/>
    <col min="12" max="16384" width="18.625" style="24"/>
  </cols>
  <sheetData>
    <row r="1" spans="1:12" ht="21" customHeight="1">
      <c r="A1" s="28" t="str">
        <f>HYPERLINK("#"&amp;"目次"&amp;"!a1","目次へ")</f>
        <v>目次へ</v>
      </c>
    </row>
    <row r="2" spans="1:12" ht="21" customHeight="1">
      <c r="A2" s="97" t="str">
        <f>"１２．"&amp;目次!E15</f>
        <v>１２．社会動態（平成28～令和3年）</v>
      </c>
      <c r="B2" s="45"/>
      <c r="C2" s="45"/>
      <c r="D2" s="45"/>
      <c r="E2" s="45"/>
      <c r="F2" s="45"/>
      <c r="G2" s="45"/>
      <c r="H2" s="45"/>
      <c r="I2" s="45"/>
      <c r="J2" s="45"/>
      <c r="K2" s="45"/>
      <c r="L2" s="45"/>
    </row>
    <row r="3" spans="1:12" ht="21" customHeight="1">
      <c r="A3" s="126" t="s">
        <v>3254</v>
      </c>
      <c r="B3" s="83"/>
    </row>
    <row r="4" spans="1:12" ht="21" customHeight="1">
      <c r="A4" s="202" t="s">
        <v>345</v>
      </c>
      <c r="B4" s="177" t="s">
        <v>1113</v>
      </c>
      <c r="C4" s="177"/>
      <c r="D4" s="177"/>
      <c r="E4" s="177" t="s">
        <v>193</v>
      </c>
      <c r="F4" s="177"/>
      <c r="G4" s="177"/>
      <c r="H4" s="177" t="s">
        <v>1362</v>
      </c>
      <c r="I4" s="177"/>
      <c r="J4" s="177"/>
      <c r="K4" s="152" t="s">
        <v>373</v>
      </c>
    </row>
    <row r="5" spans="1:12" ht="21" customHeight="1">
      <c r="A5" s="128"/>
      <c r="B5" s="137" t="s">
        <v>308</v>
      </c>
      <c r="C5" s="137" t="s">
        <v>265</v>
      </c>
      <c r="D5" s="137" t="s">
        <v>198</v>
      </c>
      <c r="E5" s="137" t="s">
        <v>308</v>
      </c>
      <c r="F5" s="137" t="s">
        <v>265</v>
      </c>
      <c r="G5" s="137" t="s">
        <v>198</v>
      </c>
      <c r="H5" s="137" t="s">
        <v>308</v>
      </c>
      <c r="I5" s="137" t="s">
        <v>265</v>
      </c>
      <c r="J5" s="137" t="s">
        <v>198</v>
      </c>
      <c r="K5" s="153" t="s">
        <v>87</v>
      </c>
    </row>
    <row r="6" spans="1:12" ht="21" customHeight="1">
      <c r="A6" s="117" t="s">
        <v>4010</v>
      </c>
      <c r="B6" s="120">
        <v>30620</v>
      </c>
      <c r="C6" s="48">
        <v>16959</v>
      </c>
      <c r="D6" s="48">
        <v>13661</v>
      </c>
      <c r="E6" s="48">
        <v>28696</v>
      </c>
      <c r="F6" s="48">
        <v>17964</v>
      </c>
      <c r="G6" s="48">
        <v>10732</v>
      </c>
      <c r="H6" s="48">
        <v>1924</v>
      </c>
      <c r="I6" s="48">
        <v>-1005</v>
      </c>
      <c r="J6" s="48">
        <v>2929</v>
      </c>
      <c r="K6" s="48">
        <v>1802</v>
      </c>
    </row>
    <row r="7" spans="1:12" ht="21" customHeight="1">
      <c r="A7" s="117">
        <v>29</v>
      </c>
      <c r="B7" s="120">
        <v>30817</v>
      </c>
      <c r="C7" s="48">
        <v>17240</v>
      </c>
      <c r="D7" s="48">
        <v>13577</v>
      </c>
      <c r="E7" s="48">
        <v>29742</v>
      </c>
      <c r="F7" s="48">
        <v>18460</v>
      </c>
      <c r="G7" s="48">
        <v>11282</v>
      </c>
      <c r="H7" s="48">
        <v>1075</v>
      </c>
      <c r="I7" s="48">
        <v>-1220</v>
      </c>
      <c r="J7" s="48">
        <v>2295</v>
      </c>
      <c r="K7" s="48">
        <v>2148</v>
      </c>
    </row>
    <row r="8" spans="1:12" ht="21" customHeight="1">
      <c r="A8" s="117">
        <v>30</v>
      </c>
      <c r="B8" s="48">
        <v>31511</v>
      </c>
      <c r="C8" s="48">
        <v>17764</v>
      </c>
      <c r="D8" s="48">
        <v>13747</v>
      </c>
      <c r="E8" s="48">
        <v>29873</v>
      </c>
      <c r="F8" s="48">
        <v>18698</v>
      </c>
      <c r="G8" s="48">
        <v>11175</v>
      </c>
      <c r="H8" s="48">
        <v>1638</v>
      </c>
      <c r="I8" s="48" t="s">
        <v>4665</v>
      </c>
      <c r="J8" s="48">
        <v>2572</v>
      </c>
      <c r="K8" s="48">
        <v>1337</v>
      </c>
    </row>
    <row r="9" spans="1:12" ht="21" customHeight="1">
      <c r="A9" s="117">
        <v>31</v>
      </c>
      <c r="B9" s="48">
        <v>33290</v>
      </c>
      <c r="C9" s="48">
        <v>18595</v>
      </c>
      <c r="D9" s="48">
        <v>14695</v>
      </c>
      <c r="E9" s="48">
        <v>30129</v>
      </c>
      <c r="F9" s="48">
        <v>18839</v>
      </c>
      <c r="G9" s="48">
        <v>11290</v>
      </c>
      <c r="H9" s="48">
        <v>3161</v>
      </c>
      <c r="I9" s="48" t="s">
        <v>4340</v>
      </c>
      <c r="J9" s="48">
        <v>3405</v>
      </c>
      <c r="K9" s="48">
        <v>415</v>
      </c>
    </row>
    <row r="10" spans="1:12" ht="21" customHeight="1">
      <c r="A10" s="34" t="s">
        <v>4388</v>
      </c>
      <c r="B10" s="92">
        <v>31475</v>
      </c>
      <c r="C10" s="24">
        <v>17913</v>
      </c>
      <c r="D10" s="24">
        <v>13562</v>
      </c>
      <c r="E10" s="24">
        <v>30765</v>
      </c>
      <c r="F10" s="24">
        <v>18887</v>
      </c>
      <c r="G10" s="24">
        <v>11878</v>
      </c>
      <c r="H10" s="24">
        <v>710</v>
      </c>
      <c r="I10" s="24">
        <v>-974</v>
      </c>
      <c r="J10" s="24">
        <v>1684</v>
      </c>
      <c r="K10" s="24">
        <v>-1312</v>
      </c>
    </row>
    <row r="11" spans="1:12" s="25" customFormat="1" ht="21" customHeight="1">
      <c r="A11" s="203">
        <v>3</v>
      </c>
      <c r="B11" s="25">
        <v>30574</v>
      </c>
      <c r="C11" s="25">
        <v>17391</v>
      </c>
      <c r="D11" s="25">
        <v>13183</v>
      </c>
      <c r="E11" s="25">
        <v>31572</v>
      </c>
      <c r="F11" s="25">
        <v>19388</v>
      </c>
      <c r="G11" s="25">
        <v>12184</v>
      </c>
      <c r="H11" s="201" t="s">
        <v>4643</v>
      </c>
      <c r="I11" s="201" t="s">
        <v>4644</v>
      </c>
      <c r="J11" s="201">
        <v>999</v>
      </c>
      <c r="K11" s="201" t="s">
        <v>4645</v>
      </c>
    </row>
    <row r="12" spans="1:12" ht="21" customHeight="1">
      <c r="A12" s="117" t="s">
        <v>1190</v>
      </c>
      <c r="B12" s="48">
        <v>1954</v>
      </c>
      <c r="C12" s="48">
        <v>1170</v>
      </c>
      <c r="D12" s="48">
        <v>784</v>
      </c>
      <c r="E12" s="48">
        <v>2186</v>
      </c>
      <c r="F12" s="48">
        <v>1352</v>
      </c>
      <c r="G12" s="48">
        <v>834</v>
      </c>
      <c r="H12" s="48" t="s">
        <v>2981</v>
      </c>
      <c r="I12" s="48" t="s">
        <v>3441</v>
      </c>
      <c r="J12" s="48" t="s">
        <v>4646</v>
      </c>
      <c r="K12" s="48">
        <v>104</v>
      </c>
    </row>
    <row r="13" spans="1:12" ht="21" customHeight="1">
      <c r="A13" s="117">
        <v>2</v>
      </c>
      <c r="B13" s="48">
        <v>2297</v>
      </c>
      <c r="C13" s="48">
        <v>1470</v>
      </c>
      <c r="D13" s="48">
        <v>827</v>
      </c>
      <c r="E13" s="48">
        <v>2588</v>
      </c>
      <c r="F13" s="48">
        <v>1642</v>
      </c>
      <c r="G13" s="48">
        <v>946</v>
      </c>
      <c r="H13" s="48" t="s">
        <v>2105</v>
      </c>
      <c r="I13" s="48" t="s">
        <v>554</v>
      </c>
      <c r="J13" s="48" t="s">
        <v>4647</v>
      </c>
      <c r="K13" s="48" t="s">
        <v>4648</v>
      </c>
    </row>
    <row r="14" spans="1:12" ht="21" customHeight="1">
      <c r="A14" s="117">
        <v>3</v>
      </c>
      <c r="B14" s="48">
        <v>5524</v>
      </c>
      <c r="C14" s="48">
        <v>2366</v>
      </c>
      <c r="D14" s="48">
        <v>3158</v>
      </c>
      <c r="E14" s="48">
        <v>4517</v>
      </c>
      <c r="F14" s="48">
        <v>2416</v>
      </c>
      <c r="G14" s="48">
        <v>2101</v>
      </c>
      <c r="H14" s="48">
        <v>1007</v>
      </c>
      <c r="I14" s="48" t="s">
        <v>4646</v>
      </c>
      <c r="J14" s="48">
        <v>1057</v>
      </c>
      <c r="K14" s="48" t="s">
        <v>4583</v>
      </c>
    </row>
    <row r="15" spans="1:12" ht="21" customHeight="1">
      <c r="A15" s="117">
        <v>4</v>
      </c>
      <c r="B15" s="48">
        <v>3477</v>
      </c>
      <c r="C15" s="48">
        <v>1675</v>
      </c>
      <c r="D15" s="48">
        <v>1802</v>
      </c>
      <c r="E15" s="48">
        <v>3199</v>
      </c>
      <c r="F15" s="48">
        <v>1829</v>
      </c>
      <c r="G15" s="48">
        <v>1370</v>
      </c>
      <c r="H15" s="48">
        <v>278</v>
      </c>
      <c r="I15" s="48" t="s">
        <v>4649</v>
      </c>
      <c r="J15" s="48">
        <v>432</v>
      </c>
      <c r="K15" s="48" t="s">
        <v>285</v>
      </c>
    </row>
    <row r="16" spans="1:12" ht="21" customHeight="1">
      <c r="A16" s="117">
        <v>5</v>
      </c>
      <c r="B16" s="48">
        <v>2221</v>
      </c>
      <c r="C16" s="48">
        <v>1344</v>
      </c>
      <c r="D16" s="48">
        <v>877</v>
      </c>
      <c r="E16" s="48">
        <v>2499</v>
      </c>
      <c r="F16" s="48">
        <v>1593</v>
      </c>
      <c r="G16" s="48">
        <v>906</v>
      </c>
      <c r="H16" s="48" t="s">
        <v>3234</v>
      </c>
      <c r="I16" s="48" t="s">
        <v>4650</v>
      </c>
      <c r="J16" s="48" t="s">
        <v>4651</v>
      </c>
      <c r="K16" s="48" t="s">
        <v>4652</v>
      </c>
    </row>
    <row r="17" spans="1:11" ht="21" customHeight="1">
      <c r="A17" s="117">
        <v>6</v>
      </c>
      <c r="B17" s="48">
        <v>2490</v>
      </c>
      <c r="C17" s="48">
        <v>1482</v>
      </c>
      <c r="D17" s="48">
        <v>1008</v>
      </c>
      <c r="E17" s="48">
        <v>2385</v>
      </c>
      <c r="F17" s="48">
        <v>1586</v>
      </c>
      <c r="G17" s="48">
        <v>799</v>
      </c>
      <c r="H17" s="48">
        <v>105</v>
      </c>
      <c r="I17" s="48" t="s">
        <v>4653</v>
      </c>
      <c r="J17" s="48">
        <v>209</v>
      </c>
      <c r="K17" s="48" t="s">
        <v>4654</v>
      </c>
    </row>
    <row r="18" spans="1:11" ht="21" customHeight="1">
      <c r="A18" s="117">
        <v>7</v>
      </c>
      <c r="B18" s="48">
        <v>2090</v>
      </c>
      <c r="C18" s="48">
        <v>1296</v>
      </c>
      <c r="D18" s="48">
        <v>794</v>
      </c>
      <c r="E18" s="48">
        <v>2410</v>
      </c>
      <c r="F18" s="48">
        <v>1479</v>
      </c>
      <c r="G18" s="48">
        <v>931</v>
      </c>
      <c r="H18" s="48" t="s">
        <v>3495</v>
      </c>
      <c r="I18" s="48" t="s">
        <v>4655</v>
      </c>
      <c r="J18" s="48" t="s">
        <v>4656</v>
      </c>
      <c r="K18" s="48" t="s">
        <v>4657</v>
      </c>
    </row>
    <row r="19" spans="1:11" ht="21" customHeight="1">
      <c r="A19" s="117">
        <v>8</v>
      </c>
      <c r="B19" s="48">
        <v>2172</v>
      </c>
      <c r="C19" s="48">
        <v>1370</v>
      </c>
      <c r="D19" s="48">
        <v>802</v>
      </c>
      <c r="E19" s="48">
        <v>2238</v>
      </c>
      <c r="F19" s="48">
        <v>1421</v>
      </c>
      <c r="G19" s="48">
        <v>817</v>
      </c>
      <c r="H19" s="48" t="s">
        <v>4496</v>
      </c>
      <c r="I19" s="48" t="s">
        <v>138</v>
      </c>
      <c r="J19" s="48" t="s">
        <v>58</v>
      </c>
      <c r="K19" s="48" t="s">
        <v>4345</v>
      </c>
    </row>
    <row r="20" spans="1:11" ht="21" customHeight="1">
      <c r="A20" s="117">
        <v>9</v>
      </c>
      <c r="B20" s="48">
        <v>2083</v>
      </c>
      <c r="C20" s="48">
        <v>1289</v>
      </c>
      <c r="D20" s="48">
        <v>794</v>
      </c>
      <c r="E20" s="48">
        <v>2366</v>
      </c>
      <c r="F20" s="48">
        <v>1466</v>
      </c>
      <c r="G20" s="48">
        <v>900</v>
      </c>
      <c r="H20" s="48" t="s">
        <v>4658</v>
      </c>
      <c r="I20" s="48" t="s">
        <v>1595</v>
      </c>
      <c r="J20" s="48" t="s">
        <v>2598</v>
      </c>
      <c r="K20" s="48" t="s">
        <v>958</v>
      </c>
    </row>
    <row r="21" spans="1:11" ht="21" customHeight="1">
      <c r="A21" s="117">
        <v>10</v>
      </c>
      <c r="B21" s="48">
        <v>2033</v>
      </c>
      <c r="C21" s="48">
        <v>1230</v>
      </c>
      <c r="D21" s="48">
        <v>803</v>
      </c>
      <c r="E21" s="48">
        <v>2437</v>
      </c>
      <c r="F21" s="48">
        <v>1584</v>
      </c>
      <c r="G21" s="48">
        <v>853</v>
      </c>
      <c r="H21" s="48" t="s">
        <v>4659</v>
      </c>
      <c r="I21" s="48" t="s">
        <v>4660</v>
      </c>
      <c r="J21" s="48" t="s">
        <v>4646</v>
      </c>
      <c r="K21" s="48" t="s">
        <v>4661</v>
      </c>
    </row>
    <row r="22" spans="1:11" ht="21" customHeight="1">
      <c r="A22" s="117">
        <v>11</v>
      </c>
      <c r="B22" s="48">
        <v>2110</v>
      </c>
      <c r="C22" s="48">
        <v>1302</v>
      </c>
      <c r="D22" s="48">
        <v>808</v>
      </c>
      <c r="E22" s="48">
        <v>2388</v>
      </c>
      <c r="F22" s="48">
        <v>1571</v>
      </c>
      <c r="G22" s="48">
        <v>817</v>
      </c>
      <c r="H22" s="48" t="s">
        <v>3234</v>
      </c>
      <c r="I22" s="48" t="s">
        <v>4662</v>
      </c>
      <c r="J22" s="48" t="s">
        <v>4638</v>
      </c>
      <c r="K22" s="48" t="s">
        <v>4663</v>
      </c>
    </row>
    <row r="23" spans="1:11" ht="21" customHeight="1">
      <c r="A23" s="200">
        <v>12</v>
      </c>
      <c r="B23" s="169">
        <v>2123</v>
      </c>
      <c r="C23" s="169">
        <v>1397</v>
      </c>
      <c r="D23" s="169">
        <v>726</v>
      </c>
      <c r="E23" s="169">
        <v>2359</v>
      </c>
      <c r="F23" s="169">
        <v>1449</v>
      </c>
      <c r="G23" s="169">
        <v>910</v>
      </c>
      <c r="H23" s="169" t="s">
        <v>1952</v>
      </c>
      <c r="I23" s="169" t="s">
        <v>4664</v>
      </c>
      <c r="J23" s="169" t="s">
        <v>4162</v>
      </c>
      <c r="K23" s="169" t="s">
        <v>3697</v>
      </c>
    </row>
    <row r="24" spans="1:11" ht="21" customHeight="1">
      <c r="A24" s="44" t="s">
        <v>3343</v>
      </c>
    </row>
    <row r="25" spans="1:11" ht="21" customHeight="1">
      <c r="A25" s="44" t="s">
        <v>4319</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sheetPr>
    <pageSetUpPr fitToPage="1"/>
  </sheetPr>
  <dimension ref="A1:J9"/>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4"/>
    <col min="2" max="10" width="15.625" style="24" customWidth="1"/>
    <col min="11" max="16384" width="18.625" style="24"/>
  </cols>
  <sheetData>
    <row r="1" spans="1:10" ht="21" customHeight="1">
      <c r="A1" s="28" t="str">
        <f>HYPERLINK("#"&amp;"目次"&amp;"!a1","目次へ")</f>
        <v>目次へ</v>
      </c>
    </row>
    <row r="2" spans="1:10" ht="21" customHeight="1">
      <c r="A2" s="97" t="str">
        <f>"１４７．"&amp;目次!E150</f>
        <v>１４７．衆議院議員選挙投票･開票状況〔小選挙区〕（平成24～令和3年）</v>
      </c>
      <c r="B2" s="209"/>
      <c r="C2" s="209"/>
      <c r="D2" s="209"/>
      <c r="E2" s="209"/>
      <c r="F2" s="209"/>
      <c r="G2" s="209"/>
      <c r="H2" s="209"/>
      <c r="I2" s="209"/>
      <c r="J2" s="209"/>
    </row>
    <row r="3" spans="1:10" ht="21" customHeight="1">
      <c r="A3" s="555" t="s">
        <v>1585</v>
      </c>
      <c r="B3" s="675" t="s">
        <v>3185</v>
      </c>
      <c r="C3" s="675"/>
      <c r="D3" s="675"/>
      <c r="E3" s="675" t="s">
        <v>1077</v>
      </c>
      <c r="F3" s="675"/>
      <c r="G3" s="675"/>
      <c r="H3" s="584" t="s">
        <v>475</v>
      </c>
      <c r="I3" s="584"/>
      <c r="J3" s="584"/>
    </row>
    <row r="4" spans="1:10" ht="21" customHeight="1">
      <c r="A4" s="144"/>
      <c r="B4" s="137" t="s">
        <v>308</v>
      </c>
      <c r="C4" s="137" t="s">
        <v>933</v>
      </c>
      <c r="D4" s="137" t="s">
        <v>64</v>
      </c>
      <c r="E4" s="137" t="s">
        <v>308</v>
      </c>
      <c r="F4" s="137" t="s">
        <v>933</v>
      </c>
      <c r="G4" s="137" t="s">
        <v>64</v>
      </c>
      <c r="H4" s="256" t="s">
        <v>3038</v>
      </c>
      <c r="I4" s="148" t="s">
        <v>933</v>
      </c>
      <c r="J4" s="148" t="s">
        <v>64</v>
      </c>
    </row>
    <row r="5" spans="1:10" s="25" customFormat="1" ht="21" customHeight="1">
      <c r="A5" s="671" t="s">
        <v>3836</v>
      </c>
      <c r="B5" s="120">
        <v>265460</v>
      </c>
      <c r="C5" s="48">
        <v>133091</v>
      </c>
      <c r="D5" s="48">
        <v>132369</v>
      </c>
      <c r="E5" s="48">
        <v>162969</v>
      </c>
      <c r="F5" s="48">
        <v>80767</v>
      </c>
      <c r="G5" s="48">
        <v>82202</v>
      </c>
      <c r="H5" s="122">
        <v>61.39</v>
      </c>
      <c r="I5" s="122">
        <v>60.69</v>
      </c>
      <c r="J5" s="122">
        <v>62.1</v>
      </c>
    </row>
    <row r="6" spans="1:10" ht="21" customHeight="1">
      <c r="A6" s="672" t="s">
        <v>3928</v>
      </c>
      <c r="B6" s="120">
        <v>269146</v>
      </c>
      <c r="C6" s="48">
        <v>135226</v>
      </c>
      <c r="D6" s="48">
        <v>133920</v>
      </c>
      <c r="E6" s="48">
        <v>143381</v>
      </c>
      <c r="F6" s="48">
        <v>71702</v>
      </c>
      <c r="G6" s="48">
        <v>71679</v>
      </c>
      <c r="H6" s="122">
        <v>53.27</v>
      </c>
      <c r="I6" s="122">
        <v>53.02</v>
      </c>
      <c r="J6" s="122">
        <v>53.52</v>
      </c>
    </row>
    <row r="7" spans="1:10" s="26" customFormat="1" ht="21" customHeight="1">
      <c r="A7" s="673" t="s">
        <v>39</v>
      </c>
      <c r="B7" s="48">
        <v>278542</v>
      </c>
      <c r="C7" s="48">
        <v>140094</v>
      </c>
      <c r="D7" s="48">
        <v>138448</v>
      </c>
      <c r="E7" s="48">
        <v>147777</v>
      </c>
      <c r="F7" s="48">
        <v>73451</v>
      </c>
      <c r="G7" s="48">
        <v>74326</v>
      </c>
      <c r="H7" s="122">
        <v>53.05</v>
      </c>
      <c r="I7" s="122">
        <v>52.43</v>
      </c>
      <c r="J7" s="122">
        <v>53.69</v>
      </c>
    </row>
    <row r="8" spans="1:10" s="27" customFormat="1" ht="21" customHeight="1">
      <c r="A8" s="674" t="s">
        <v>3509</v>
      </c>
      <c r="B8" s="124">
        <v>283757</v>
      </c>
      <c r="C8" s="124">
        <v>142475</v>
      </c>
      <c r="D8" s="124">
        <v>141282</v>
      </c>
      <c r="E8" s="124">
        <v>160951</v>
      </c>
      <c r="F8" s="124">
        <v>79347</v>
      </c>
      <c r="G8" s="124">
        <v>81604</v>
      </c>
      <c r="H8" s="123">
        <v>56.72</v>
      </c>
      <c r="I8" s="123">
        <v>55.69</v>
      </c>
      <c r="J8" s="123">
        <v>57.76</v>
      </c>
    </row>
    <row r="9" spans="1:10" ht="21" customHeight="1">
      <c r="A9" s="69" t="s">
        <v>2993</v>
      </c>
      <c r="B9" s="26"/>
      <c r="C9" s="26"/>
      <c r="D9" s="26"/>
      <c r="E9" s="26"/>
      <c r="F9" s="26"/>
      <c r="G9" s="26"/>
      <c r="H9" s="26"/>
      <c r="I9" s="26"/>
      <c r="J9" s="26"/>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sheetPr>
    <pageSetUpPr fitToPage="1"/>
  </sheetPr>
  <dimension ref="A1:J8"/>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4"/>
    <col min="2" max="10" width="15.625" style="24" customWidth="1"/>
    <col min="11" max="16384" width="18.625" style="24"/>
  </cols>
  <sheetData>
    <row r="1" spans="1:10" ht="21" customHeight="1">
      <c r="A1" s="28" t="str">
        <f>HYPERLINK("#"&amp;"目次"&amp;"!a1","目次へ")</f>
        <v>目次へ</v>
      </c>
    </row>
    <row r="2" spans="1:10" ht="21" customHeight="1">
      <c r="A2" s="97" t="str">
        <f>"１４８．"&amp;目次!E151</f>
        <v>１４８．参議院議員選挙投票･開票状況〔選挙区〕（平成25～令和元年）</v>
      </c>
      <c r="B2" s="209"/>
      <c r="C2" s="209"/>
      <c r="D2" s="209"/>
      <c r="E2" s="209"/>
      <c r="F2" s="209"/>
      <c r="G2" s="209"/>
      <c r="H2" s="209"/>
      <c r="I2" s="209"/>
      <c r="J2" s="209"/>
    </row>
    <row r="3" spans="1:10" ht="21" customHeight="1">
      <c r="A3" s="555" t="s">
        <v>1585</v>
      </c>
      <c r="B3" s="675" t="s">
        <v>3185</v>
      </c>
      <c r="C3" s="675"/>
      <c r="D3" s="675"/>
      <c r="E3" s="675" t="s">
        <v>1077</v>
      </c>
      <c r="F3" s="675"/>
      <c r="G3" s="675"/>
      <c r="H3" s="584" t="s">
        <v>475</v>
      </c>
      <c r="I3" s="584"/>
      <c r="J3" s="584"/>
    </row>
    <row r="4" spans="1:10" ht="21" customHeight="1">
      <c r="A4" s="144"/>
      <c r="B4" s="137" t="s">
        <v>308</v>
      </c>
      <c r="C4" s="137" t="s">
        <v>933</v>
      </c>
      <c r="D4" s="137" t="s">
        <v>64</v>
      </c>
      <c r="E4" s="137" t="s">
        <v>308</v>
      </c>
      <c r="F4" s="137" t="s">
        <v>933</v>
      </c>
      <c r="G4" s="137" t="s">
        <v>64</v>
      </c>
      <c r="H4" s="256" t="s">
        <v>3038</v>
      </c>
      <c r="I4" s="148" t="s">
        <v>933</v>
      </c>
      <c r="J4" s="148" t="s">
        <v>64</v>
      </c>
    </row>
    <row r="5" spans="1:10" ht="21" customHeight="1">
      <c r="A5" s="672" t="s">
        <v>4142</v>
      </c>
      <c r="B5" s="120">
        <v>267394</v>
      </c>
      <c r="C5" s="48">
        <v>134227</v>
      </c>
      <c r="D5" s="48">
        <v>133167</v>
      </c>
      <c r="E5" s="48">
        <v>141906</v>
      </c>
      <c r="F5" s="48">
        <v>70880</v>
      </c>
      <c r="G5" s="48">
        <v>71026</v>
      </c>
      <c r="H5" s="122">
        <v>53.07</v>
      </c>
      <c r="I5" s="122">
        <v>52.81</v>
      </c>
      <c r="J5" s="122">
        <v>53.34</v>
      </c>
    </row>
    <row r="6" spans="1:10" ht="21" customHeight="1">
      <c r="A6" s="676" t="s">
        <v>1927</v>
      </c>
      <c r="B6" s="120">
        <v>276107</v>
      </c>
      <c r="C6" s="49">
        <v>138853</v>
      </c>
      <c r="D6" s="49">
        <v>137254</v>
      </c>
      <c r="E6" s="49">
        <v>156139</v>
      </c>
      <c r="F6" s="49">
        <v>77459</v>
      </c>
      <c r="G6" s="49">
        <v>78680</v>
      </c>
      <c r="H6" s="163">
        <v>56.55</v>
      </c>
      <c r="I6" s="163">
        <v>55.78</v>
      </c>
      <c r="J6" s="163">
        <v>57.32</v>
      </c>
    </row>
    <row r="7" spans="1:10" s="25" customFormat="1" ht="21" customHeight="1">
      <c r="A7" s="674" t="s">
        <v>4333</v>
      </c>
      <c r="B7" s="121">
        <v>281223</v>
      </c>
      <c r="C7" s="124">
        <v>141449</v>
      </c>
      <c r="D7" s="124">
        <v>139774</v>
      </c>
      <c r="E7" s="124">
        <v>142785</v>
      </c>
      <c r="F7" s="124">
        <v>71322</v>
      </c>
      <c r="G7" s="124">
        <v>71463</v>
      </c>
      <c r="H7" s="123">
        <v>50.77</v>
      </c>
      <c r="I7" s="123">
        <v>50.42</v>
      </c>
      <c r="J7" s="123">
        <v>51.13</v>
      </c>
    </row>
    <row r="8" spans="1:10" ht="21" customHeight="1">
      <c r="A8" s="69" t="s">
        <v>4268</v>
      </c>
      <c r="B8" s="26"/>
      <c r="C8" s="26"/>
      <c r="D8" s="26"/>
      <c r="E8" s="26"/>
      <c r="F8" s="26"/>
      <c r="G8" s="26"/>
      <c r="H8" s="26"/>
      <c r="I8" s="26"/>
      <c r="J8" s="26"/>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sheetPr>
    <pageSetUpPr fitToPage="1"/>
  </sheetPr>
  <dimension ref="A1:J8"/>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4"/>
    <col min="2" max="10" width="15.625" style="24" customWidth="1"/>
    <col min="11" max="16384" width="18.625" style="24"/>
  </cols>
  <sheetData>
    <row r="1" spans="1:10" ht="21" customHeight="1">
      <c r="A1" s="28" t="str">
        <f>HYPERLINK("#"&amp;"目次"&amp;"!a1","目次へ")</f>
        <v>目次へ</v>
      </c>
    </row>
    <row r="2" spans="1:10" ht="21" customHeight="1">
      <c r="A2" s="97" t="str">
        <f>"１４９．"&amp;目次!E152</f>
        <v>１４９．都知事選挙投票･開票状況（平成26～令和2年）</v>
      </c>
      <c r="B2" s="209"/>
      <c r="C2" s="209"/>
      <c r="D2" s="209"/>
      <c r="E2" s="209"/>
      <c r="F2" s="209"/>
      <c r="G2" s="209"/>
      <c r="H2" s="209"/>
      <c r="I2" s="209"/>
      <c r="J2" s="209"/>
    </row>
    <row r="3" spans="1:10" ht="21" customHeight="1">
      <c r="A3" s="555" t="s">
        <v>1585</v>
      </c>
      <c r="B3" s="675" t="s">
        <v>3185</v>
      </c>
      <c r="C3" s="675"/>
      <c r="D3" s="675"/>
      <c r="E3" s="675" t="s">
        <v>1077</v>
      </c>
      <c r="F3" s="675"/>
      <c r="G3" s="675"/>
      <c r="H3" s="584" t="s">
        <v>475</v>
      </c>
      <c r="I3" s="584"/>
      <c r="J3" s="584"/>
    </row>
    <row r="4" spans="1:10" ht="21" customHeight="1">
      <c r="A4" s="144"/>
      <c r="B4" s="137" t="s">
        <v>308</v>
      </c>
      <c r="C4" s="137" t="s">
        <v>933</v>
      </c>
      <c r="D4" s="137" t="s">
        <v>64</v>
      </c>
      <c r="E4" s="137" t="s">
        <v>308</v>
      </c>
      <c r="F4" s="137" t="s">
        <v>933</v>
      </c>
      <c r="G4" s="137" t="s">
        <v>64</v>
      </c>
      <c r="H4" s="256" t="s">
        <v>3038</v>
      </c>
      <c r="I4" s="148" t="s">
        <v>933</v>
      </c>
      <c r="J4" s="148" t="s">
        <v>64</v>
      </c>
    </row>
    <row r="5" spans="1:10" ht="21" customHeight="1">
      <c r="A5" s="671" t="s">
        <v>4143</v>
      </c>
      <c r="B5" s="120">
        <v>264974</v>
      </c>
      <c r="C5" s="48">
        <v>132859</v>
      </c>
      <c r="D5" s="48">
        <v>132115</v>
      </c>
      <c r="E5" s="48">
        <v>123741</v>
      </c>
      <c r="F5" s="48">
        <v>61553</v>
      </c>
      <c r="G5" s="48">
        <v>62188</v>
      </c>
      <c r="H5" s="122">
        <v>46.7</v>
      </c>
      <c r="I5" s="122">
        <v>46.33</v>
      </c>
      <c r="J5" s="122">
        <v>47.07</v>
      </c>
    </row>
    <row r="6" spans="1:10" ht="21" customHeight="1">
      <c r="A6" s="672" t="s">
        <v>4269</v>
      </c>
      <c r="B6" s="120">
        <v>274278</v>
      </c>
      <c r="C6" s="48">
        <v>137843</v>
      </c>
      <c r="D6" s="48">
        <v>136435</v>
      </c>
      <c r="E6" s="48">
        <v>159467</v>
      </c>
      <c r="F6" s="48">
        <v>76986</v>
      </c>
      <c r="G6" s="48">
        <v>82481</v>
      </c>
      <c r="H6" s="122">
        <v>58.14</v>
      </c>
      <c r="I6" s="122">
        <v>55.85</v>
      </c>
      <c r="J6" s="122">
        <v>60.45</v>
      </c>
    </row>
    <row r="7" spans="1:10" s="25" customFormat="1" ht="21" customHeight="1">
      <c r="A7" s="674" t="s">
        <v>3555</v>
      </c>
      <c r="B7" s="322">
        <v>278345</v>
      </c>
      <c r="C7" s="169">
        <v>139731</v>
      </c>
      <c r="D7" s="169">
        <v>138614</v>
      </c>
      <c r="E7" s="169">
        <v>155211</v>
      </c>
      <c r="F7" s="169">
        <v>74972</v>
      </c>
      <c r="G7" s="169">
        <v>80239</v>
      </c>
      <c r="H7" s="147">
        <v>55.76</v>
      </c>
      <c r="I7" s="147">
        <v>53.65</v>
      </c>
      <c r="J7" s="147">
        <v>57.89</v>
      </c>
    </row>
    <row r="8" spans="1:10" ht="21" customHeight="1">
      <c r="A8" s="69" t="s">
        <v>4268</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sheetPr>
    <pageSetUpPr fitToPage="1"/>
  </sheetPr>
  <dimension ref="A1:J9"/>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4"/>
    <col min="2" max="10" width="15.625" style="24" customWidth="1"/>
    <col min="11" max="16384" width="18.625" style="24"/>
  </cols>
  <sheetData>
    <row r="1" spans="1:10" ht="21" customHeight="1">
      <c r="A1" s="28" t="str">
        <f>HYPERLINK("#"&amp;"目次"&amp;"!a1","目次へ")</f>
        <v>目次へ</v>
      </c>
    </row>
    <row r="2" spans="1:10" s="26" customFormat="1" ht="21" customHeight="1">
      <c r="A2" s="531" t="str">
        <f>"１５０．"&amp;目次!E153</f>
        <v>１５０．都議会議員選挙投票･開票状況（平成21～令和3年）</v>
      </c>
      <c r="B2" s="188"/>
      <c r="C2" s="188"/>
      <c r="D2" s="188"/>
      <c r="E2" s="188"/>
      <c r="F2" s="188"/>
      <c r="G2" s="188"/>
      <c r="H2" s="188"/>
      <c r="I2" s="188"/>
      <c r="J2" s="188"/>
    </row>
    <row r="3" spans="1:10" ht="21" customHeight="1">
      <c r="A3" s="555" t="s">
        <v>3192</v>
      </c>
      <c r="B3" s="583" t="s">
        <v>1168</v>
      </c>
      <c r="C3" s="584"/>
      <c r="D3" s="584"/>
      <c r="E3" s="583" t="s">
        <v>167</v>
      </c>
      <c r="F3" s="584"/>
      <c r="G3" s="584"/>
      <c r="H3" s="583" t="s">
        <v>3190</v>
      </c>
      <c r="I3" s="584"/>
      <c r="J3" s="584"/>
    </row>
    <row r="4" spans="1:10" ht="21" customHeight="1">
      <c r="A4" s="144"/>
      <c r="B4" s="148" t="s">
        <v>3189</v>
      </c>
      <c r="C4" s="148" t="s">
        <v>15</v>
      </c>
      <c r="D4" s="148" t="s">
        <v>46</v>
      </c>
      <c r="E4" s="148" t="s">
        <v>3189</v>
      </c>
      <c r="F4" s="148" t="s">
        <v>15</v>
      </c>
      <c r="G4" s="148" t="s">
        <v>46</v>
      </c>
      <c r="H4" s="148" t="s">
        <v>3186</v>
      </c>
      <c r="I4" s="148" t="s">
        <v>15</v>
      </c>
      <c r="J4" s="148" t="s">
        <v>46</v>
      </c>
    </row>
    <row r="5" spans="1:10" ht="21" customHeight="1">
      <c r="A5" s="671" t="s">
        <v>2785</v>
      </c>
      <c r="B5" s="120">
        <v>262397</v>
      </c>
      <c r="C5" s="48">
        <v>131080</v>
      </c>
      <c r="D5" s="59">
        <v>131317</v>
      </c>
      <c r="E5" s="48">
        <v>141733</v>
      </c>
      <c r="F5" s="48">
        <v>69087</v>
      </c>
      <c r="G5" s="48">
        <v>72646</v>
      </c>
      <c r="H5" s="122">
        <v>54.01</v>
      </c>
      <c r="I5" s="122">
        <v>52.71</v>
      </c>
      <c r="J5" s="122">
        <v>55.32</v>
      </c>
    </row>
    <row r="6" spans="1:10" ht="21" customHeight="1">
      <c r="A6" s="672" t="s">
        <v>4270</v>
      </c>
      <c r="B6" s="120">
        <v>262093</v>
      </c>
      <c r="C6" s="48">
        <v>131397</v>
      </c>
      <c r="D6" s="48">
        <v>130696</v>
      </c>
      <c r="E6" s="48">
        <v>112967</v>
      </c>
      <c r="F6" s="48">
        <v>54683</v>
      </c>
      <c r="G6" s="48">
        <v>58284</v>
      </c>
      <c r="H6" s="122">
        <v>43.1</v>
      </c>
      <c r="I6" s="122">
        <v>41.62</v>
      </c>
      <c r="J6" s="122">
        <v>44.6</v>
      </c>
    </row>
    <row r="7" spans="1:10" s="26" customFormat="1" ht="21" customHeight="1">
      <c r="A7" s="673" t="s">
        <v>4271</v>
      </c>
      <c r="B7" s="48">
        <v>273400</v>
      </c>
      <c r="C7" s="48">
        <v>137293</v>
      </c>
      <c r="D7" s="48">
        <v>136107</v>
      </c>
      <c r="E7" s="48">
        <v>138677</v>
      </c>
      <c r="F7" s="48">
        <v>68011</v>
      </c>
      <c r="G7" s="48">
        <v>70666</v>
      </c>
      <c r="H7" s="122">
        <v>50.72</v>
      </c>
      <c r="I7" s="122">
        <v>49.54</v>
      </c>
      <c r="J7" s="122">
        <v>51.92</v>
      </c>
    </row>
    <row r="8" spans="1:10" s="25" customFormat="1" ht="21" customHeight="1">
      <c r="A8" s="674" t="s">
        <v>399</v>
      </c>
      <c r="B8" s="497">
        <v>279101</v>
      </c>
      <c r="C8" s="124">
        <v>140065</v>
      </c>
      <c r="D8" s="124">
        <v>139036</v>
      </c>
      <c r="E8" s="124">
        <v>121573</v>
      </c>
      <c r="F8" s="124">
        <v>59253</v>
      </c>
      <c r="G8" s="124">
        <v>62320</v>
      </c>
      <c r="H8" s="123">
        <v>43.56</v>
      </c>
      <c r="I8" s="123">
        <v>42.3</v>
      </c>
      <c r="J8" s="123">
        <v>44.82</v>
      </c>
    </row>
    <row r="9" spans="1:10" s="26" customFormat="1" ht="21" customHeight="1">
      <c r="A9" s="69" t="s">
        <v>410</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sheetPr>
    <pageSetUpPr fitToPage="1"/>
  </sheetPr>
  <dimension ref="A1:J8"/>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4"/>
    <col min="2" max="10" width="15.625" style="24" customWidth="1"/>
    <col min="11" max="16384" width="18.625" style="24"/>
  </cols>
  <sheetData>
    <row r="1" spans="1:10" ht="21" customHeight="1">
      <c r="A1" s="28" t="str">
        <f>HYPERLINK("#"&amp;"目次"&amp;"!a1","目次へ")</f>
        <v>目次へ</v>
      </c>
    </row>
    <row r="2" spans="1:10" s="26" customFormat="1" ht="21" customHeight="1">
      <c r="A2" s="531" t="str">
        <f>"１５１．"&amp;目次!E154</f>
        <v>１５１．区長選挙投票･開票状況（平成22～平成30年）</v>
      </c>
      <c r="B2" s="209"/>
      <c r="C2" s="209"/>
      <c r="D2" s="209"/>
      <c r="E2" s="209"/>
      <c r="F2" s="209"/>
      <c r="G2" s="209"/>
      <c r="H2" s="209"/>
      <c r="I2" s="209"/>
      <c r="J2" s="209"/>
    </row>
    <row r="3" spans="1:10" ht="21" customHeight="1">
      <c r="A3" s="555" t="s">
        <v>3192</v>
      </c>
      <c r="B3" s="583" t="s">
        <v>3191</v>
      </c>
      <c r="C3" s="584"/>
      <c r="D3" s="584"/>
      <c r="E3" s="583" t="s">
        <v>400</v>
      </c>
      <c r="F3" s="584"/>
      <c r="G3" s="584"/>
      <c r="H3" s="583" t="s">
        <v>3190</v>
      </c>
      <c r="I3" s="584"/>
      <c r="J3" s="584"/>
    </row>
    <row r="4" spans="1:10" ht="21" customHeight="1">
      <c r="A4" s="144"/>
      <c r="B4" s="148" t="s">
        <v>3189</v>
      </c>
      <c r="C4" s="148" t="s">
        <v>15</v>
      </c>
      <c r="D4" s="148" t="s">
        <v>46</v>
      </c>
      <c r="E4" s="148" t="s">
        <v>3189</v>
      </c>
      <c r="F4" s="148" t="s">
        <v>15</v>
      </c>
      <c r="G4" s="148" t="s">
        <v>46</v>
      </c>
      <c r="H4" s="148" t="s">
        <v>3186</v>
      </c>
      <c r="I4" s="148" t="s">
        <v>15</v>
      </c>
      <c r="J4" s="148" t="s">
        <v>46</v>
      </c>
    </row>
    <row r="5" spans="1:10" ht="21" customHeight="1">
      <c r="A5" s="671" t="s">
        <v>4280</v>
      </c>
      <c r="B5" s="120">
        <v>262239</v>
      </c>
      <c r="C5" s="48">
        <v>128044</v>
      </c>
      <c r="D5" s="48">
        <v>128185</v>
      </c>
      <c r="E5" s="48">
        <v>77587</v>
      </c>
      <c r="F5" s="48">
        <v>37286</v>
      </c>
      <c r="G5" s="48">
        <v>40301</v>
      </c>
      <c r="H5" s="122">
        <v>30.28</v>
      </c>
      <c r="I5" s="122">
        <v>29.12</v>
      </c>
      <c r="J5" s="122">
        <v>31.44</v>
      </c>
    </row>
    <row r="6" spans="1:10" ht="21" customHeight="1">
      <c r="A6" s="672" t="s">
        <v>2038</v>
      </c>
      <c r="B6" s="120">
        <v>259862</v>
      </c>
      <c r="C6" s="48">
        <v>130180</v>
      </c>
      <c r="D6" s="48">
        <v>129682</v>
      </c>
      <c r="E6" s="48">
        <v>76632</v>
      </c>
      <c r="F6" s="48">
        <v>36514</v>
      </c>
      <c r="G6" s="48">
        <v>40118</v>
      </c>
      <c r="H6" s="122">
        <v>29.49</v>
      </c>
      <c r="I6" s="122">
        <v>28.05</v>
      </c>
      <c r="J6" s="122">
        <v>30.94</v>
      </c>
    </row>
    <row r="7" spans="1:10" s="25" customFormat="1" ht="21" customHeight="1">
      <c r="A7" s="674" t="s">
        <v>4283</v>
      </c>
      <c r="B7" s="497">
        <v>269735</v>
      </c>
      <c r="C7" s="124">
        <v>135439</v>
      </c>
      <c r="D7" s="124">
        <v>134296</v>
      </c>
      <c r="E7" s="124">
        <v>92923</v>
      </c>
      <c r="F7" s="124">
        <v>44687</v>
      </c>
      <c r="G7" s="124">
        <v>48236</v>
      </c>
      <c r="H7" s="123">
        <v>34.450000000000003</v>
      </c>
      <c r="I7" s="123">
        <v>32.99</v>
      </c>
      <c r="J7" s="123">
        <v>35.92</v>
      </c>
    </row>
    <row r="8" spans="1:10" s="26" customFormat="1" ht="21" customHeight="1">
      <c r="A8" s="69" t="s">
        <v>4268</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sheetPr>
    <pageSetUpPr fitToPage="1"/>
  </sheetPr>
  <dimension ref="A1:J9"/>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4"/>
    <col min="2" max="10" width="15.625" style="24" customWidth="1"/>
    <col min="11" max="16384" width="18.625" style="24"/>
  </cols>
  <sheetData>
    <row r="1" spans="1:10" ht="21" customHeight="1">
      <c r="A1" s="28" t="str">
        <f>HYPERLINK("#"&amp;"目次"&amp;"!a1","目次へ")</f>
        <v>目次へ</v>
      </c>
    </row>
    <row r="2" spans="1:10" s="26" customFormat="1" ht="21" customHeight="1">
      <c r="A2" s="531" t="str">
        <f>"１５２．"&amp;目次!E155</f>
        <v>１５２．区議会議員選挙投票･開票状況（平成23～平成31年）</v>
      </c>
      <c r="B2" s="209"/>
      <c r="C2" s="209"/>
      <c r="D2" s="209"/>
      <c r="E2" s="209"/>
      <c r="F2" s="209"/>
      <c r="G2" s="209"/>
      <c r="H2" s="209"/>
      <c r="I2" s="209"/>
      <c r="J2" s="209"/>
    </row>
    <row r="3" spans="1:10" ht="21" customHeight="1">
      <c r="A3" s="555" t="s">
        <v>3192</v>
      </c>
      <c r="B3" s="583" t="s">
        <v>3191</v>
      </c>
      <c r="C3" s="584"/>
      <c r="D3" s="584"/>
      <c r="E3" s="583" t="s">
        <v>400</v>
      </c>
      <c r="F3" s="584"/>
      <c r="G3" s="584"/>
      <c r="H3" s="583" t="s">
        <v>3190</v>
      </c>
      <c r="I3" s="584"/>
      <c r="J3" s="584"/>
    </row>
    <row r="4" spans="1:10" ht="21" customHeight="1">
      <c r="A4" s="144"/>
      <c r="B4" s="148" t="s">
        <v>3189</v>
      </c>
      <c r="C4" s="148" t="s">
        <v>15</v>
      </c>
      <c r="D4" s="148" t="s">
        <v>46</v>
      </c>
      <c r="E4" s="148" t="s">
        <v>3189</v>
      </c>
      <c r="F4" s="148" t="s">
        <v>15</v>
      </c>
      <c r="G4" s="148" t="s">
        <v>46</v>
      </c>
      <c r="H4" s="148" t="s">
        <v>3186</v>
      </c>
      <c r="I4" s="148" t="s">
        <v>15</v>
      </c>
      <c r="J4" s="148" t="s">
        <v>46</v>
      </c>
    </row>
    <row r="5" spans="1:10" ht="21" customHeight="1">
      <c r="A5" s="672" t="s">
        <v>3972</v>
      </c>
      <c r="B5" s="120">
        <v>255841</v>
      </c>
      <c r="C5" s="48">
        <v>127908</v>
      </c>
      <c r="D5" s="48">
        <v>127933</v>
      </c>
      <c r="E5" s="48">
        <v>102895</v>
      </c>
      <c r="F5" s="48">
        <v>49265</v>
      </c>
      <c r="G5" s="48">
        <v>53630</v>
      </c>
      <c r="H5" s="122">
        <v>40.22</v>
      </c>
      <c r="I5" s="122">
        <v>38.520000000000003</v>
      </c>
      <c r="J5" s="122">
        <v>41.92</v>
      </c>
    </row>
    <row r="6" spans="1:10" ht="21" customHeight="1">
      <c r="A6" s="672" t="s">
        <v>4033</v>
      </c>
      <c r="B6" s="120">
        <v>260671</v>
      </c>
      <c r="C6" s="48">
        <v>130749</v>
      </c>
      <c r="D6" s="48">
        <v>129922</v>
      </c>
      <c r="E6" s="48">
        <v>105417</v>
      </c>
      <c r="F6" s="48">
        <v>50632</v>
      </c>
      <c r="G6" s="48">
        <v>54785</v>
      </c>
      <c r="H6" s="122">
        <v>40.44</v>
      </c>
      <c r="I6" s="122">
        <v>38.72</v>
      </c>
      <c r="J6" s="122">
        <v>42.17</v>
      </c>
    </row>
    <row r="7" spans="1:10" s="25" customFormat="1" ht="21" customHeight="1">
      <c r="A7" s="674" t="s">
        <v>2192</v>
      </c>
      <c r="B7" s="121">
        <v>270940</v>
      </c>
      <c r="C7" s="124">
        <v>136086</v>
      </c>
      <c r="D7" s="124">
        <v>134854</v>
      </c>
      <c r="E7" s="124">
        <v>109623</v>
      </c>
      <c r="F7" s="124">
        <v>52886</v>
      </c>
      <c r="G7" s="124">
        <v>56737</v>
      </c>
      <c r="H7" s="123">
        <v>40.46</v>
      </c>
      <c r="I7" s="123">
        <v>38.86</v>
      </c>
      <c r="J7" s="123">
        <v>42.07</v>
      </c>
    </row>
    <row r="8" spans="1:10" s="26" customFormat="1" ht="21" customHeight="1">
      <c r="A8" s="69" t="s">
        <v>4268</v>
      </c>
    </row>
    <row r="9" spans="1:10" s="26" customFormat="1" ht="21" customHeight="1"/>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sheetPr>
    <pageSetUpPr fitToPage="1"/>
  </sheetPr>
  <dimension ref="A1:O16"/>
  <sheetViews>
    <sheetView zoomScaleSheetLayoutView="80" workbookViewId="0"/>
  </sheetViews>
  <sheetFormatPr defaultColWidth="18.625" defaultRowHeight="21" customHeight="1"/>
  <cols>
    <col min="1" max="1" width="18.625" style="676"/>
    <col min="2" max="2" width="12.5" style="34" customWidth="1"/>
    <col min="3" max="3" width="30.25" style="34" customWidth="1"/>
    <col min="4" max="4" width="30.25" style="677" customWidth="1"/>
    <col min="5" max="5" width="30.25" style="678" customWidth="1"/>
    <col min="6" max="6" width="30.25" style="679" customWidth="1"/>
    <col min="7" max="7" width="30.25" style="680" customWidth="1"/>
    <col min="8" max="14" width="30.25" style="34" customWidth="1"/>
    <col min="15" max="15" width="18.625" style="34"/>
  </cols>
  <sheetData>
    <row r="1" spans="1:15" ht="21" customHeight="1">
      <c r="A1" s="682" t="str">
        <f>HYPERLINK("#"&amp;"目次"&amp;"!a1","目次へ")</f>
        <v>目次へ</v>
      </c>
      <c r="B1" s="682"/>
      <c r="I1" s="24"/>
      <c r="L1" s="24"/>
      <c r="M1" s="24"/>
      <c r="N1" s="24"/>
      <c r="O1" s="24"/>
    </row>
    <row r="2" spans="1:15" s="26" customFormat="1" ht="21" customHeight="1">
      <c r="A2" s="531" t="str">
        <f>"１５３．"&amp;目次!E156</f>
        <v>１５３．主要選挙党派別得票数･開票状況</v>
      </c>
      <c r="B2" s="693"/>
      <c r="C2" s="700"/>
      <c r="D2" s="700"/>
      <c r="E2" s="709"/>
      <c r="F2" s="700"/>
      <c r="G2" s="712"/>
      <c r="H2" s="32"/>
      <c r="J2" s="32"/>
      <c r="K2" s="32"/>
    </row>
    <row r="3" spans="1:15" s="34" customFormat="1" ht="21" customHeight="1">
      <c r="A3" s="683"/>
      <c r="B3" s="683"/>
      <c r="C3" s="701" t="s">
        <v>704</v>
      </c>
      <c r="D3" s="701" t="s">
        <v>4577</v>
      </c>
      <c r="E3" s="701" t="s">
        <v>3006</v>
      </c>
      <c r="F3" s="701" t="s">
        <v>3195</v>
      </c>
      <c r="G3" s="713" t="s">
        <v>4579</v>
      </c>
      <c r="H3" s="701" t="s">
        <v>4572</v>
      </c>
      <c r="I3" s="720"/>
      <c r="J3" s="720"/>
      <c r="K3" s="720"/>
      <c r="L3" s="720"/>
      <c r="M3" s="720"/>
      <c r="N3" s="720"/>
      <c r="O3" s="34"/>
    </row>
    <row r="4" spans="1:15" ht="21" customHeight="1">
      <c r="A4" s="684" t="s">
        <v>4570</v>
      </c>
      <c r="B4" s="694" t="s">
        <v>2304</v>
      </c>
      <c r="C4" s="702">
        <v>156724.99900000001</v>
      </c>
      <c r="D4" s="702">
        <v>57884.688000000002</v>
      </c>
      <c r="E4" s="702">
        <v>74226.311000000002</v>
      </c>
      <c r="F4" s="705">
        <v>18828</v>
      </c>
      <c r="G4" s="705">
        <v>1179</v>
      </c>
      <c r="H4" s="716">
        <v>4607</v>
      </c>
      <c r="I4" s="705"/>
      <c r="J4" s="705"/>
      <c r="K4" s="705"/>
      <c r="L4" s="705"/>
      <c r="M4" s="705"/>
      <c r="N4" s="723"/>
    </row>
    <row r="5" spans="1:15" ht="21" customHeight="1">
      <c r="A5" s="684" t="s">
        <v>3509</v>
      </c>
      <c r="B5" s="694" t="s">
        <v>4576</v>
      </c>
      <c r="C5" s="703">
        <v>100</v>
      </c>
      <c r="D5" s="703">
        <v>36.93</v>
      </c>
      <c r="E5" s="703">
        <v>47.36</v>
      </c>
      <c r="F5" s="703">
        <v>12.01</v>
      </c>
      <c r="G5" s="703">
        <v>0.75</v>
      </c>
      <c r="H5" s="717">
        <v>2.94</v>
      </c>
      <c r="I5" s="705"/>
      <c r="J5" s="705"/>
      <c r="K5" s="705"/>
      <c r="L5" s="705"/>
      <c r="M5" s="705"/>
      <c r="N5" s="723"/>
    </row>
    <row r="6" spans="1:15" s="34" customFormat="1" ht="21" customHeight="1">
      <c r="A6" s="685"/>
      <c r="B6" s="685"/>
      <c r="C6" s="704" t="s">
        <v>704</v>
      </c>
      <c r="D6" s="704" t="s">
        <v>4577</v>
      </c>
      <c r="E6" s="704" t="s">
        <v>3006</v>
      </c>
      <c r="F6" s="704" t="s">
        <v>4571</v>
      </c>
      <c r="G6" s="704" t="s">
        <v>2419</v>
      </c>
      <c r="H6" s="704" t="s">
        <v>3195</v>
      </c>
      <c r="I6" s="718" t="s">
        <v>4573</v>
      </c>
      <c r="J6" s="704" t="s">
        <v>4580</v>
      </c>
      <c r="K6" s="704" t="s">
        <v>4582</v>
      </c>
      <c r="L6" s="704" t="s">
        <v>4581</v>
      </c>
      <c r="M6" s="704" t="s">
        <v>3197</v>
      </c>
      <c r="N6" s="704" t="s">
        <v>4572</v>
      </c>
      <c r="O6" s="34"/>
    </row>
    <row r="7" spans="1:15" ht="21" customHeight="1">
      <c r="A7" s="686" t="s">
        <v>4575</v>
      </c>
      <c r="B7" s="695" t="s">
        <v>2304</v>
      </c>
      <c r="C7" s="705">
        <v>139458</v>
      </c>
      <c r="D7" s="705">
        <v>37682</v>
      </c>
      <c r="E7" s="705">
        <v>33901</v>
      </c>
      <c r="F7" s="705">
        <v>17793</v>
      </c>
      <c r="G7" s="705">
        <v>17072</v>
      </c>
      <c r="H7" s="714">
        <v>12002</v>
      </c>
      <c r="I7" s="714">
        <v>7051</v>
      </c>
      <c r="J7" s="705">
        <v>3930</v>
      </c>
      <c r="K7" s="705">
        <v>3124</v>
      </c>
      <c r="L7" s="705">
        <v>1982</v>
      </c>
      <c r="M7" s="705">
        <v>2349</v>
      </c>
      <c r="N7" s="716">
        <v>2572</v>
      </c>
    </row>
    <row r="8" spans="1:15" ht="21" customHeight="1">
      <c r="A8" s="686" t="s">
        <v>4333</v>
      </c>
      <c r="B8" s="696" t="s">
        <v>4576</v>
      </c>
      <c r="C8" s="706">
        <v>100</v>
      </c>
      <c r="D8" s="706">
        <v>27.02</v>
      </c>
      <c r="E8" s="706">
        <v>24.31</v>
      </c>
      <c r="F8" s="706">
        <v>12.76</v>
      </c>
      <c r="G8" s="706">
        <v>12.24</v>
      </c>
      <c r="H8" s="706">
        <v>8.61</v>
      </c>
      <c r="I8" s="706">
        <v>5.0599999999999996</v>
      </c>
      <c r="J8" s="706">
        <v>2.82</v>
      </c>
      <c r="K8" s="706">
        <v>2.2400000000000002</v>
      </c>
      <c r="L8" s="706">
        <v>1.42</v>
      </c>
      <c r="M8" s="706">
        <v>1.6800000000000002</v>
      </c>
      <c r="N8" s="719">
        <v>1.84</v>
      </c>
    </row>
    <row r="9" spans="1:15" s="681" customFormat="1" ht="21" customHeight="1">
      <c r="A9" s="687"/>
      <c r="B9" s="685"/>
      <c r="C9" s="704" t="s">
        <v>704</v>
      </c>
      <c r="D9" s="704" t="s">
        <v>3006</v>
      </c>
      <c r="E9" s="704" t="s">
        <v>4578</v>
      </c>
      <c r="F9" s="704" t="s">
        <v>2419</v>
      </c>
      <c r="G9" s="704" t="s">
        <v>4577</v>
      </c>
      <c r="H9" s="718" t="s">
        <v>4572</v>
      </c>
      <c r="I9" s="720"/>
      <c r="J9" s="720"/>
      <c r="K9" s="720"/>
      <c r="L9" s="720"/>
      <c r="M9" s="720"/>
      <c r="N9" s="720"/>
      <c r="O9" s="34"/>
    </row>
    <row r="10" spans="1:15" ht="21" customHeight="1">
      <c r="A10" s="688" t="s">
        <v>306</v>
      </c>
      <c r="B10" s="694" t="s">
        <v>2304</v>
      </c>
      <c r="C10" s="705">
        <v>119209</v>
      </c>
      <c r="D10" s="705">
        <v>35749</v>
      </c>
      <c r="E10" s="705">
        <v>32743</v>
      </c>
      <c r="F10" s="705">
        <v>24364</v>
      </c>
      <c r="G10" s="714">
        <v>22527</v>
      </c>
      <c r="H10" s="716">
        <v>3826</v>
      </c>
      <c r="I10" s="714"/>
      <c r="J10" s="714"/>
      <c r="K10" s="714"/>
      <c r="L10" s="714"/>
      <c r="M10" s="714"/>
      <c r="N10" s="720"/>
    </row>
    <row r="11" spans="1:15" ht="21" customHeight="1">
      <c r="A11" s="689" t="s">
        <v>399</v>
      </c>
      <c r="B11" s="697" t="s">
        <v>4576</v>
      </c>
      <c r="C11" s="706">
        <v>100</v>
      </c>
      <c r="D11" s="706">
        <v>29.99</v>
      </c>
      <c r="E11" s="706">
        <v>27.47</v>
      </c>
      <c r="F11" s="706">
        <v>20.440000000000001</v>
      </c>
      <c r="G11" s="706">
        <v>18.899999999999999</v>
      </c>
      <c r="H11" s="719">
        <v>3.21</v>
      </c>
      <c r="I11" s="721"/>
      <c r="J11" s="721"/>
      <c r="K11" s="721"/>
      <c r="L11" s="721"/>
      <c r="M11" s="714"/>
      <c r="N11" s="720"/>
    </row>
    <row r="12" spans="1:15" s="681" customFormat="1" ht="21" customHeight="1">
      <c r="A12" s="690"/>
      <c r="B12" s="698"/>
      <c r="C12" s="704" t="s">
        <v>704</v>
      </c>
      <c r="D12" s="704" t="s">
        <v>4577</v>
      </c>
      <c r="E12" s="704" t="s">
        <v>3006</v>
      </c>
      <c r="F12" s="704" t="s">
        <v>2419</v>
      </c>
      <c r="G12" s="704" t="s">
        <v>4571</v>
      </c>
      <c r="H12" s="704" t="s">
        <v>4578</v>
      </c>
      <c r="I12" s="704" t="s">
        <v>4582</v>
      </c>
      <c r="J12" s="704" t="s">
        <v>4580</v>
      </c>
      <c r="K12" s="704" t="s">
        <v>3197</v>
      </c>
      <c r="L12" s="704" t="s">
        <v>4572</v>
      </c>
      <c r="M12" s="720"/>
      <c r="N12" s="720"/>
      <c r="O12" s="34"/>
    </row>
    <row r="13" spans="1:15" ht="21" customHeight="1">
      <c r="A13" s="688" t="s">
        <v>3624</v>
      </c>
      <c r="B13" s="694" t="s">
        <v>2304</v>
      </c>
      <c r="C13" s="702">
        <v>107643.996</v>
      </c>
      <c r="D13" s="702">
        <v>27209.998</v>
      </c>
      <c r="E13" s="702">
        <v>21390.882000000001</v>
      </c>
      <c r="F13" s="705">
        <v>16965</v>
      </c>
      <c r="G13" s="705">
        <v>14592</v>
      </c>
      <c r="H13" s="702">
        <v>3385.2539999999999</v>
      </c>
      <c r="I13" s="705">
        <v>1606</v>
      </c>
      <c r="J13" s="705">
        <v>230</v>
      </c>
      <c r="K13" s="705">
        <v>5495</v>
      </c>
      <c r="L13" s="722">
        <v>16769.862000000001</v>
      </c>
      <c r="M13" s="714"/>
      <c r="N13" s="720"/>
    </row>
    <row r="14" spans="1:15" ht="21" customHeight="1">
      <c r="A14" s="688" t="s">
        <v>485</v>
      </c>
      <c r="B14" s="694" t="s">
        <v>4576</v>
      </c>
      <c r="C14" s="707">
        <v>100</v>
      </c>
      <c r="D14" s="707">
        <v>25.28</v>
      </c>
      <c r="E14" s="707">
        <v>19.87</v>
      </c>
      <c r="F14" s="707">
        <v>15.76</v>
      </c>
      <c r="G14" s="707">
        <v>13.56</v>
      </c>
      <c r="H14" s="707">
        <v>3.14</v>
      </c>
      <c r="I14" s="707">
        <v>1.49</v>
      </c>
      <c r="J14" s="707">
        <v>0.21</v>
      </c>
      <c r="K14" s="707">
        <v>5.0999999999999996</v>
      </c>
      <c r="L14" s="717">
        <v>15.58</v>
      </c>
      <c r="M14" s="714"/>
      <c r="N14" s="720"/>
    </row>
    <row r="15" spans="1:15" ht="21" customHeight="1">
      <c r="A15" s="691" t="s">
        <v>4584</v>
      </c>
      <c r="B15" s="699"/>
      <c r="C15" s="699"/>
      <c r="D15" s="708"/>
      <c r="E15" s="710"/>
      <c r="F15" s="711"/>
      <c r="G15" s="715"/>
      <c r="H15" s="699"/>
      <c r="I15" s="699"/>
      <c r="J15" s="699"/>
      <c r="K15" s="699"/>
      <c r="L15" s="699"/>
    </row>
    <row r="16" spans="1:15" ht="21" customHeight="1">
      <c r="A16" s="692" t="s">
        <v>927</v>
      </c>
    </row>
  </sheetData>
  <phoneticPr fontId="30"/>
  <pageMargins left="0.23622047244094488" right="0.23622047244094488" top="0.15748031496062992" bottom="0.15748031496062992" header="0.31496062992125984" footer="0"/>
  <pageSetup paperSize="9" scale="68" fitToWidth="1" fitToHeight="1" orientation="landscape" usePrinterDefaults="1" r:id="rId1"/>
  <headerFooter>
    <oddHeader>&amp;C&amp;F</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sheetPr>
    <pageSetUpPr fitToPage="1"/>
  </sheetPr>
  <dimension ref="A1:H31"/>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6384" width="18.625" style="24"/>
  </cols>
  <sheetData>
    <row r="1" spans="1:8" ht="21" customHeight="1">
      <c r="A1" s="28" t="str">
        <f>HYPERLINK("#"&amp;"目次"&amp;"!a1","目次へ")</f>
        <v>目次へ</v>
      </c>
    </row>
    <row r="2" spans="1:8" ht="21" customHeight="1">
      <c r="A2" s="97" t="str">
        <f>"１３．"&amp;目次!E16</f>
        <v>１３．人口動態率の推移（平成13～令和3年）</v>
      </c>
      <c r="B2" s="45"/>
      <c r="C2" s="45"/>
      <c r="D2" s="45"/>
      <c r="E2" s="45"/>
      <c r="F2" s="45"/>
      <c r="G2" s="45"/>
      <c r="H2" s="45"/>
    </row>
    <row r="3" spans="1:8" ht="21" customHeight="1">
      <c r="A3" s="44" t="s">
        <v>135</v>
      </c>
    </row>
    <row r="4" spans="1:8" ht="21" customHeight="1">
      <c r="A4" s="143" t="s">
        <v>345</v>
      </c>
      <c r="B4" s="106" t="s">
        <v>1135</v>
      </c>
      <c r="C4" s="98"/>
      <c r="D4" s="142" t="s">
        <v>1385</v>
      </c>
      <c r="E4" s="115"/>
      <c r="F4" s="142" t="s">
        <v>1017</v>
      </c>
      <c r="G4" s="142" t="s">
        <v>1330</v>
      </c>
    </row>
    <row r="5" spans="1:8" ht="21" customHeight="1">
      <c r="A5" s="144"/>
      <c r="B5" s="148" t="s">
        <v>1383</v>
      </c>
      <c r="C5" s="148" t="s">
        <v>1382</v>
      </c>
      <c r="D5" s="148" t="s">
        <v>1378</v>
      </c>
      <c r="E5" s="148" t="s">
        <v>1278</v>
      </c>
      <c r="F5" s="207"/>
      <c r="G5" s="207"/>
    </row>
    <row r="6" spans="1:8" ht="21" customHeight="1">
      <c r="A6" s="32" t="s">
        <v>4395</v>
      </c>
      <c r="B6" s="204">
        <v>6.8</v>
      </c>
      <c r="C6" s="73">
        <v>7.4</v>
      </c>
      <c r="D6" s="73">
        <v>102.4</v>
      </c>
      <c r="E6" s="73">
        <v>100.5</v>
      </c>
      <c r="F6" s="73">
        <v>8.5</v>
      </c>
      <c r="G6" s="73">
        <v>2.9</v>
      </c>
    </row>
    <row r="7" spans="1:8" ht="21" customHeight="1">
      <c r="A7" s="32">
        <v>14</v>
      </c>
      <c r="B7" s="204">
        <v>6.8</v>
      </c>
      <c r="C7" s="73">
        <v>7.5</v>
      </c>
      <c r="D7" s="73">
        <v>93.3</v>
      </c>
      <c r="E7" s="73">
        <v>89.9</v>
      </c>
      <c r="F7" s="73">
        <v>8.6</v>
      </c>
      <c r="G7" s="73">
        <v>2.9</v>
      </c>
    </row>
    <row r="8" spans="1:8" ht="21" customHeight="1">
      <c r="A8" s="32">
        <v>15</v>
      </c>
      <c r="B8" s="204">
        <v>7</v>
      </c>
      <c r="C8" s="73">
        <v>7.7</v>
      </c>
      <c r="D8" s="73">
        <v>94</v>
      </c>
      <c r="E8" s="73">
        <v>92.9</v>
      </c>
      <c r="F8" s="73">
        <v>8.6999999999999993</v>
      </c>
      <c r="G8" s="73">
        <v>2.8</v>
      </c>
    </row>
    <row r="9" spans="1:8" ht="21" customHeight="1">
      <c r="A9" s="32">
        <v>16</v>
      </c>
      <c r="B9" s="204">
        <v>6.9</v>
      </c>
      <c r="C9" s="73">
        <v>7.6</v>
      </c>
      <c r="D9" s="73">
        <v>91.9</v>
      </c>
      <c r="E9" s="73">
        <v>90.9</v>
      </c>
      <c r="F9" s="73">
        <v>8.3000000000000007</v>
      </c>
      <c r="G9" s="73">
        <v>2.6</v>
      </c>
    </row>
    <row r="10" spans="1:8" ht="21" customHeight="1">
      <c r="A10" s="32">
        <v>17</v>
      </c>
      <c r="B10" s="204">
        <v>6.8</v>
      </c>
      <c r="C10" s="73">
        <v>7.9</v>
      </c>
      <c r="D10" s="73">
        <v>91.4</v>
      </c>
      <c r="E10" s="73">
        <v>92.5</v>
      </c>
      <c r="F10" s="73">
        <v>8.9</v>
      </c>
      <c r="G10" s="73">
        <v>2.7</v>
      </c>
    </row>
    <row r="11" spans="1:8" ht="21" customHeight="1">
      <c r="A11" s="32">
        <v>18</v>
      </c>
      <c r="B11" s="204">
        <v>6.8</v>
      </c>
      <c r="C11" s="73">
        <v>7.7</v>
      </c>
      <c r="D11" s="73">
        <v>90.9</v>
      </c>
      <c r="E11" s="73">
        <v>88</v>
      </c>
      <c r="F11" s="73">
        <v>9</v>
      </c>
      <c r="G11" s="73">
        <v>2.5</v>
      </c>
    </row>
    <row r="12" spans="1:8" ht="21" customHeight="1">
      <c r="A12" s="32">
        <v>19</v>
      </c>
      <c r="B12" s="204">
        <v>7.1</v>
      </c>
      <c r="C12" s="73">
        <v>8</v>
      </c>
      <c r="D12" s="73">
        <v>91.8</v>
      </c>
      <c r="E12" s="73">
        <v>87.1</v>
      </c>
      <c r="F12" s="73">
        <v>9</v>
      </c>
      <c r="G12" s="73">
        <v>2.5</v>
      </c>
    </row>
    <row r="13" spans="1:8" ht="21" customHeight="1">
      <c r="A13" s="32">
        <v>20</v>
      </c>
      <c r="B13" s="204">
        <v>7.3</v>
      </c>
      <c r="C13" s="73">
        <v>8</v>
      </c>
      <c r="D13" s="73">
        <v>86.9</v>
      </c>
      <c r="E13" s="73">
        <v>83.6</v>
      </c>
      <c r="F13" s="73">
        <v>9.4</v>
      </c>
      <c r="G13" s="73">
        <v>2.2999999999999998</v>
      </c>
      <c r="H13" s="26"/>
    </row>
    <row r="14" spans="1:8" ht="21" customHeight="1">
      <c r="A14" s="32">
        <v>21</v>
      </c>
      <c r="B14" s="204">
        <v>7.8</v>
      </c>
      <c r="C14" s="73">
        <v>7.7</v>
      </c>
      <c r="D14" s="73">
        <v>86</v>
      </c>
      <c r="E14" s="73">
        <v>87.5</v>
      </c>
      <c r="F14" s="73">
        <v>9.4</v>
      </c>
      <c r="G14" s="73">
        <v>2.4</v>
      </c>
      <c r="H14" s="26"/>
    </row>
    <row r="15" spans="1:8" ht="21" customHeight="1">
      <c r="A15" s="32">
        <v>22</v>
      </c>
      <c r="B15" s="204">
        <v>7.7</v>
      </c>
      <c r="C15" s="73">
        <v>8.6999999999999993</v>
      </c>
      <c r="D15" s="73">
        <v>86.9</v>
      </c>
      <c r="E15" s="73">
        <v>88.6</v>
      </c>
      <c r="F15" s="73">
        <v>9.6</v>
      </c>
      <c r="G15" s="73">
        <v>2.4</v>
      </c>
      <c r="H15" s="26"/>
    </row>
    <row r="16" spans="1:8" ht="21" customHeight="1">
      <c r="A16" s="32">
        <v>23</v>
      </c>
      <c r="B16" s="204">
        <v>7.5</v>
      </c>
      <c r="C16" s="73">
        <v>8.6999999999999993</v>
      </c>
      <c r="D16" s="73">
        <v>88.8</v>
      </c>
      <c r="E16" s="73">
        <v>84.7</v>
      </c>
      <c r="F16" s="73">
        <v>9</v>
      </c>
      <c r="G16" s="73">
        <v>2.2000000000000002</v>
      </c>
      <c r="H16" s="26"/>
    </row>
    <row r="17" spans="1:8" ht="21" customHeight="1">
      <c r="A17" s="32">
        <v>24</v>
      </c>
      <c r="B17" s="204">
        <v>7.4</v>
      </c>
      <c r="C17" s="73">
        <v>8.6</v>
      </c>
      <c r="D17" s="73">
        <v>88.3</v>
      </c>
      <c r="E17" s="73">
        <v>80.599999999999994</v>
      </c>
      <c r="F17" s="73">
        <v>9.8000000000000007</v>
      </c>
      <c r="G17" s="73">
        <v>1.9</v>
      </c>
      <c r="H17" s="26"/>
    </row>
    <row r="18" spans="1:8" ht="21" customHeight="1">
      <c r="A18" s="32">
        <v>25</v>
      </c>
      <c r="B18" s="204">
        <v>7.8</v>
      </c>
      <c r="C18" s="73">
        <v>8.4</v>
      </c>
      <c r="D18" s="73">
        <v>95.3</v>
      </c>
      <c r="E18" s="73">
        <v>87.1</v>
      </c>
      <c r="F18" s="73">
        <v>9.5</v>
      </c>
      <c r="G18" s="73">
        <v>2.1</v>
      </c>
      <c r="H18" s="26"/>
    </row>
    <row r="19" spans="1:8" s="25" customFormat="1" ht="21" customHeight="1">
      <c r="A19" s="32">
        <v>26</v>
      </c>
      <c r="B19" s="204">
        <v>8.0568495854717739</v>
      </c>
      <c r="C19" s="73">
        <v>8.4642716146861421</v>
      </c>
      <c r="D19" s="73">
        <v>92.440584287406239</v>
      </c>
      <c r="E19" s="73">
        <v>85.015396762731939</v>
      </c>
      <c r="F19" s="73">
        <v>9.0927753651796284</v>
      </c>
      <c r="G19" s="73">
        <v>2.0055270430319778</v>
      </c>
      <c r="H19" s="26"/>
    </row>
    <row r="20" spans="1:8" ht="21" customHeight="1">
      <c r="A20" s="32">
        <v>27</v>
      </c>
      <c r="B20" s="204">
        <v>8.4977030714814106</v>
      </c>
      <c r="C20" s="73">
        <v>8.6033804322825684</v>
      </c>
      <c r="D20" s="73">
        <v>101.66783740605594</v>
      </c>
      <c r="E20" s="73">
        <v>89.744944581548737</v>
      </c>
      <c r="F20" s="73">
        <v>8.9483859337216458</v>
      </c>
      <c r="G20" s="73">
        <v>1.8400293410084108</v>
      </c>
      <c r="H20" s="26"/>
    </row>
    <row r="21" spans="1:8" ht="21" customHeight="1">
      <c r="A21" s="32">
        <v>28</v>
      </c>
      <c r="B21" s="204">
        <v>8.5</v>
      </c>
      <c r="C21" s="73">
        <v>8.1</v>
      </c>
      <c r="D21" s="73">
        <v>94.1</v>
      </c>
      <c r="E21" s="73">
        <v>88.2</v>
      </c>
      <c r="F21" s="73">
        <v>8.8000000000000007</v>
      </c>
      <c r="G21" s="73">
        <v>1.8</v>
      </c>
      <c r="H21" s="26"/>
    </row>
    <row r="22" spans="1:8" ht="21" customHeight="1">
      <c r="A22" s="32">
        <v>29</v>
      </c>
      <c r="B22" s="204">
        <v>8.1999999999999993</v>
      </c>
      <c r="C22" s="73">
        <v>8.3000000000000007</v>
      </c>
      <c r="D22" s="73">
        <v>93.8</v>
      </c>
      <c r="E22" s="73">
        <v>90.5</v>
      </c>
      <c r="F22" s="73">
        <v>8.8000000000000007</v>
      </c>
      <c r="G22" s="73">
        <v>1.8</v>
      </c>
      <c r="H22" s="26"/>
    </row>
    <row r="23" spans="1:8" ht="21" customHeight="1">
      <c r="A23" s="32">
        <v>30</v>
      </c>
      <c r="B23" s="204">
        <v>7.8</v>
      </c>
      <c r="C23" s="73">
        <v>8.3000000000000007</v>
      </c>
      <c r="D23" s="73">
        <v>95</v>
      </c>
      <c r="E23" s="73">
        <v>90.1</v>
      </c>
      <c r="F23" s="73">
        <v>8.1999999999999993</v>
      </c>
      <c r="G23" s="73">
        <v>1.8</v>
      </c>
      <c r="H23" s="26"/>
    </row>
    <row r="24" spans="1:8" ht="21" customHeight="1">
      <c r="A24" s="34">
        <v>31</v>
      </c>
      <c r="B24" s="204">
        <v>7.3</v>
      </c>
      <c r="C24" s="73">
        <v>8.4</v>
      </c>
      <c r="D24" s="73">
        <v>99.3</v>
      </c>
      <c r="E24" s="73">
        <v>89.9</v>
      </c>
      <c r="F24" s="73">
        <v>8.6999999999999993</v>
      </c>
      <c r="G24" s="73">
        <v>1.8</v>
      </c>
    </row>
    <row r="25" spans="1:8" ht="21" customHeight="1">
      <c r="A25" s="34" t="s">
        <v>4388</v>
      </c>
      <c r="B25" s="204">
        <v>7.5605441201080588</v>
      </c>
      <c r="C25" s="74">
        <v>8.4660164001051896</v>
      </c>
      <c r="D25" s="74">
        <v>94.058547897391762</v>
      </c>
      <c r="E25" s="74">
        <v>91.936814171985944</v>
      </c>
      <c r="F25" s="74">
        <v>7.3842310358841958</v>
      </c>
      <c r="G25" s="74">
        <v>1.6764684788065696</v>
      </c>
    </row>
    <row r="26" spans="1:8" ht="21" customHeight="1">
      <c r="A26" s="118">
        <v>3</v>
      </c>
      <c r="B26" s="205">
        <v>7.5</v>
      </c>
      <c r="C26" s="206">
        <v>8.9</v>
      </c>
      <c r="D26" s="206">
        <v>92.1</v>
      </c>
      <c r="E26" s="206">
        <v>95.1</v>
      </c>
      <c r="F26" s="206">
        <v>6.8</v>
      </c>
      <c r="G26" s="206">
        <v>1.3</v>
      </c>
      <c r="H26" s="26"/>
    </row>
    <row r="27" spans="1:8" ht="21" customHeight="1">
      <c r="A27" s="69" t="s">
        <v>320</v>
      </c>
      <c r="B27" s="26"/>
      <c r="C27" s="26"/>
      <c r="D27" s="26"/>
      <c r="F27" s="26"/>
      <c r="G27" s="26"/>
      <c r="H27" s="26"/>
    </row>
    <row r="28" spans="1:8" ht="21" customHeight="1">
      <c r="A28" s="44" t="s">
        <v>4673</v>
      </c>
    </row>
    <row r="29" spans="1:8" ht="21" customHeight="1">
      <c r="A29" s="44" t="s">
        <v>4424</v>
      </c>
    </row>
    <row r="30" spans="1:8" ht="21" customHeight="1">
      <c r="A30" s="44" t="s">
        <v>10</v>
      </c>
    </row>
    <row r="31" spans="1:8" ht="21" customHeight="1">
      <c r="H31" s="26"/>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sheetPr>
    <pageSetUpPr fitToPage="1"/>
  </sheetPr>
  <dimension ref="A1:L12"/>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 width="18.625" style="24"/>
    <col min="2" max="12" width="14.125" style="24" customWidth="1"/>
    <col min="13" max="16384" width="18.625" style="24"/>
  </cols>
  <sheetData>
    <row r="1" spans="1:12" ht="21" customHeight="1">
      <c r="A1" s="28" t="str">
        <f>HYPERLINK("#"&amp;"目次"&amp;"!a1","目次へ")</f>
        <v>目次へ</v>
      </c>
    </row>
    <row r="2" spans="1:12" ht="21" customHeight="1">
      <c r="A2" s="97" t="str">
        <f>"１４．"&amp;目次!E17</f>
        <v>１４．合計特殊出生率の推移（平成22～令和2年）</v>
      </c>
      <c r="B2" s="209"/>
      <c r="C2" s="209"/>
      <c r="D2" s="209"/>
      <c r="E2" s="209"/>
      <c r="F2" s="209"/>
      <c r="G2" s="209"/>
    </row>
    <row r="3" spans="1:12" ht="21" customHeight="1">
      <c r="A3" s="208" t="s">
        <v>472</v>
      </c>
      <c r="B3" s="189" t="s">
        <v>4193</v>
      </c>
      <c r="C3" s="189" t="s">
        <v>2276</v>
      </c>
      <c r="D3" s="189" t="s">
        <v>4194</v>
      </c>
      <c r="E3" s="211" t="s">
        <v>4192</v>
      </c>
      <c r="F3" s="211" t="s">
        <v>380</v>
      </c>
      <c r="G3" s="211" t="s">
        <v>2873</v>
      </c>
      <c r="H3" s="211" t="s">
        <v>4195</v>
      </c>
      <c r="I3" s="211" t="s">
        <v>2916</v>
      </c>
      <c r="J3" s="211" t="s">
        <v>4230</v>
      </c>
      <c r="K3" s="211" t="s">
        <v>4427</v>
      </c>
      <c r="L3" s="214" t="s">
        <v>4388</v>
      </c>
    </row>
    <row r="4" spans="1:12" ht="21" customHeight="1">
      <c r="A4" s="101" t="s">
        <v>348</v>
      </c>
      <c r="B4" s="41">
        <v>0.89</v>
      </c>
      <c r="C4" s="122">
        <v>0.86</v>
      </c>
      <c r="D4" s="122">
        <v>0.9</v>
      </c>
      <c r="E4" s="122">
        <v>0.93</v>
      </c>
      <c r="F4" s="212">
        <v>0.99</v>
      </c>
      <c r="G4" s="212">
        <v>1.03</v>
      </c>
      <c r="H4" s="122">
        <v>1.06</v>
      </c>
      <c r="I4" s="122">
        <v>1.04</v>
      </c>
      <c r="J4" s="122">
        <v>1</v>
      </c>
      <c r="K4" s="122">
        <v>0.93</v>
      </c>
      <c r="L4" s="42">
        <v>0.97</v>
      </c>
    </row>
    <row r="5" spans="1:12" ht="21" customHeight="1">
      <c r="A5" s="101" t="s">
        <v>351</v>
      </c>
      <c r="B5" s="41">
        <v>1.08</v>
      </c>
      <c r="C5" s="122">
        <v>1.08</v>
      </c>
      <c r="D5" s="122">
        <v>1.1200000000000001</v>
      </c>
      <c r="E5" s="122">
        <v>1.1599999999999999</v>
      </c>
      <c r="F5" s="122">
        <v>1.19</v>
      </c>
      <c r="G5" s="122">
        <v>1.22</v>
      </c>
      <c r="H5" s="122">
        <v>1.22</v>
      </c>
      <c r="I5" s="122">
        <v>1.2</v>
      </c>
      <c r="J5" s="122">
        <v>1.19</v>
      </c>
      <c r="K5" s="122">
        <v>1.1299999999999999</v>
      </c>
      <c r="L5" s="42">
        <v>1.1200000000000001</v>
      </c>
    </row>
    <row r="6" spans="1:12" ht="21" customHeight="1">
      <c r="A6" s="171" t="s">
        <v>290</v>
      </c>
      <c r="B6" s="210">
        <v>1.1200000000000001</v>
      </c>
      <c r="C6" s="147">
        <v>1.06</v>
      </c>
      <c r="D6" s="147">
        <v>1.0900000000000001</v>
      </c>
      <c r="E6" s="147">
        <v>1.1299999999999999</v>
      </c>
      <c r="F6" s="213">
        <v>1.1499999999999999</v>
      </c>
      <c r="G6" s="213">
        <v>1.24</v>
      </c>
      <c r="H6" s="147">
        <v>1.24</v>
      </c>
      <c r="I6" s="147">
        <v>1.21</v>
      </c>
      <c r="J6" s="147">
        <v>1.2</v>
      </c>
      <c r="K6" s="147">
        <v>1.1499999999999999</v>
      </c>
      <c r="L6" s="123">
        <v>1.1200000000000001</v>
      </c>
    </row>
    <row r="7" spans="1:12" ht="21" customHeight="1">
      <c r="A7" s="69" t="s">
        <v>3036</v>
      </c>
      <c r="B7" s="26"/>
      <c r="C7" s="26"/>
      <c r="D7" s="26"/>
      <c r="E7" s="26"/>
    </row>
    <row r="8" spans="1:12" ht="21" customHeight="1">
      <c r="A8" s="69" t="s">
        <v>3919</v>
      </c>
      <c r="B8" s="26"/>
      <c r="C8" s="26"/>
      <c r="D8" s="26"/>
      <c r="E8" s="26"/>
      <c r="F8" s="26"/>
    </row>
    <row r="12" spans="1:12" ht="21" customHeight="1">
      <c r="G12" s="26"/>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sheetPr>
    <pageSetUpPr fitToPage="1"/>
  </sheetPr>
  <dimension ref="A1:K187"/>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4"/>
  </cols>
  <sheetData>
    <row r="1" spans="1:11" ht="21" customHeight="1">
      <c r="A1" s="28" t="str">
        <f>HYPERLINK("#"&amp;"目次"&amp;"!a1","目次へ")</f>
        <v>目次へ</v>
      </c>
    </row>
    <row r="2" spans="1:11" ht="21" customHeight="1">
      <c r="A2" s="97" t="str">
        <f>"１５．"&amp;目次!E18</f>
        <v>１５．国籍別外国人数（平成31～令和4年）</v>
      </c>
      <c r="B2" s="209"/>
      <c r="C2" s="209"/>
      <c r="D2" s="219"/>
      <c r="E2" s="219" t="s">
        <v>3408</v>
      </c>
      <c r="G2" s="45"/>
      <c r="H2" s="45"/>
      <c r="I2" s="45"/>
      <c r="J2" s="45"/>
      <c r="K2" s="45"/>
    </row>
    <row r="3" spans="1:11" ht="21" customHeight="1">
      <c r="A3" s="98" t="s">
        <v>1137</v>
      </c>
      <c r="B3" s="152" t="s">
        <v>4389</v>
      </c>
      <c r="C3" s="218" t="s">
        <v>4388</v>
      </c>
      <c r="D3" s="208" t="s">
        <v>3135</v>
      </c>
      <c r="E3" s="220" t="s">
        <v>72</v>
      </c>
      <c r="F3" s="90"/>
    </row>
    <row r="4" spans="1:11" ht="21" customHeight="1">
      <c r="A4" s="170" t="s">
        <v>1527</v>
      </c>
      <c r="B4" s="40">
        <v>19326</v>
      </c>
      <c r="C4" s="59">
        <v>20095</v>
      </c>
      <c r="D4" s="59">
        <v>17809</v>
      </c>
      <c r="E4" s="168">
        <v>15759</v>
      </c>
      <c r="F4" s="168"/>
    </row>
    <row r="5" spans="1:11" ht="21" customHeight="1">
      <c r="A5" s="170" t="s">
        <v>1520</v>
      </c>
      <c r="B5" s="120">
        <v>9907</v>
      </c>
      <c r="C5" s="48">
        <v>10287</v>
      </c>
      <c r="D5" s="48">
        <v>9142</v>
      </c>
      <c r="E5" s="168">
        <v>8082</v>
      </c>
      <c r="F5" s="168"/>
    </row>
    <row r="6" spans="1:11" ht="21" customHeight="1">
      <c r="A6" s="170" t="s">
        <v>393</v>
      </c>
      <c r="B6" s="120">
        <v>9419</v>
      </c>
      <c r="C6" s="48">
        <v>9808</v>
      </c>
      <c r="D6" s="48">
        <v>8667</v>
      </c>
      <c r="E6" s="168">
        <v>7677</v>
      </c>
      <c r="F6" s="168"/>
    </row>
    <row r="7" spans="1:11" ht="21" customHeight="1">
      <c r="A7" s="170"/>
      <c r="B7" s="166"/>
      <c r="C7" s="168"/>
      <c r="D7" s="48"/>
      <c r="E7" s="168"/>
      <c r="F7" s="168"/>
    </row>
    <row r="8" spans="1:11" ht="21" customHeight="1">
      <c r="A8" s="26" t="s">
        <v>288</v>
      </c>
      <c r="B8" s="120" t="s">
        <v>134</v>
      </c>
      <c r="C8" s="48" t="s">
        <v>134</v>
      </c>
      <c r="D8" s="48" t="s">
        <v>134</v>
      </c>
      <c r="E8" s="48">
        <v>1</v>
      </c>
      <c r="F8" s="48"/>
    </row>
    <row r="9" spans="1:11" ht="21" customHeight="1">
      <c r="A9" s="26" t="s">
        <v>1512</v>
      </c>
      <c r="B9" s="120">
        <v>12</v>
      </c>
      <c r="C9" s="48">
        <v>14</v>
      </c>
      <c r="D9" s="48">
        <v>11</v>
      </c>
      <c r="E9" s="48">
        <v>12</v>
      </c>
      <c r="F9" s="48"/>
    </row>
    <row r="10" spans="1:11" ht="21" customHeight="1">
      <c r="A10" s="26" t="s">
        <v>3165</v>
      </c>
      <c r="B10" s="120">
        <v>8</v>
      </c>
      <c r="C10" s="48">
        <v>4</v>
      </c>
      <c r="D10" s="48">
        <v>2</v>
      </c>
      <c r="E10" s="48">
        <v>1</v>
      </c>
      <c r="F10" s="48"/>
    </row>
    <row r="11" spans="1:11" ht="21" customHeight="1">
      <c r="A11" s="26" t="s">
        <v>416</v>
      </c>
      <c r="B11" s="120">
        <v>2</v>
      </c>
      <c r="C11" s="48">
        <v>1</v>
      </c>
      <c r="D11" s="48">
        <v>2</v>
      </c>
      <c r="E11" s="48" t="s">
        <v>134</v>
      </c>
      <c r="F11" s="48"/>
    </row>
    <row r="12" spans="1:11" ht="21" customHeight="1">
      <c r="A12" s="26" t="s">
        <v>4159</v>
      </c>
      <c r="B12" s="120">
        <v>3</v>
      </c>
      <c r="C12" s="48">
        <v>5</v>
      </c>
      <c r="D12" s="48">
        <v>4</v>
      </c>
      <c r="E12" s="48">
        <v>1</v>
      </c>
      <c r="F12" s="48"/>
    </row>
    <row r="13" spans="1:11" ht="21" customHeight="1">
      <c r="A13" s="26" t="s">
        <v>4160</v>
      </c>
      <c r="B13" s="120">
        <v>2</v>
      </c>
      <c r="C13" s="48">
        <v>1</v>
      </c>
      <c r="D13" s="48">
        <v>1</v>
      </c>
      <c r="E13" s="48">
        <v>2</v>
      </c>
      <c r="F13" s="48"/>
    </row>
    <row r="14" spans="1:11" ht="21" customHeight="1">
      <c r="A14" s="26" t="s">
        <v>983</v>
      </c>
      <c r="B14" s="120">
        <v>17</v>
      </c>
      <c r="C14" s="48">
        <v>17</v>
      </c>
      <c r="D14" s="48">
        <v>17</v>
      </c>
      <c r="E14" s="48">
        <v>11</v>
      </c>
      <c r="F14" s="48"/>
    </row>
    <row r="15" spans="1:11" ht="21" customHeight="1">
      <c r="A15" s="215" t="s">
        <v>4425</v>
      </c>
      <c r="B15" s="120" t="s">
        <v>134</v>
      </c>
      <c r="C15" s="48" t="s">
        <v>134</v>
      </c>
      <c r="D15" s="48">
        <v>1</v>
      </c>
      <c r="E15" s="48" t="s">
        <v>134</v>
      </c>
      <c r="F15" s="48"/>
    </row>
    <row r="16" spans="1:11" ht="21" customHeight="1">
      <c r="A16" s="26" t="s">
        <v>1505</v>
      </c>
      <c r="B16" s="120">
        <v>1</v>
      </c>
      <c r="C16" s="48">
        <v>1</v>
      </c>
      <c r="D16" s="48" t="s">
        <v>134</v>
      </c>
      <c r="E16" s="48">
        <v>1</v>
      </c>
      <c r="F16" s="48"/>
    </row>
    <row r="17" spans="1:6" ht="21" customHeight="1">
      <c r="A17" s="26" t="s">
        <v>1107</v>
      </c>
      <c r="B17" s="120">
        <v>9</v>
      </c>
      <c r="C17" s="48">
        <v>10</v>
      </c>
      <c r="D17" s="48">
        <v>9</v>
      </c>
      <c r="E17" s="48">
        <v>9</v>
      </c>
      <c r="F17" s="48"/>
    </row>
    <row r="18" spans="1:6" ht="21" customHeight="1">
      <c r="A18" s="26" t="s">
        <v>1497</v>
      </c>
      <c r="B18" s="120">
        <v>95</v>
      </c>
      <c r="C18" s="48">
        <v>88</v>
      </c>
      <c r="D18" s="48">
        <v>71</v>
      </c>
      <c r="E18" s="48">
        <v>70</v>
      </c>
      <c r="F18" s="48"/>
    </row>
    <row r="19" spans="1:6" ht="21" customHeight="1">
      <c r="A19" s="26" t="s">
        <v>237</v>
      </c>
      <c r="B19" s="120">
        <v>24</v>
      </c>
      <c r="C19" s="48">
        <v>29</v>
      </c>
      <c r="D19" s="48">
        <v>26</v>
      </c>
      <c r="E19" s="48">
        <v>29</v>
      </c>
      <c r="F19" s="48"/>
    </row>
    <row r="20" spans="1:6" ht="21" customHeight="1">
      <c r="A20" s="26" t="s">
        <v>1494</v>
      </c>
      <c r="B20" s="120">
        <v>127</v>
      </c>
      <c r="C20" s="48">
        <v>147</v>
      </c>
      <c r="D20" s="48">
        <v>118</v>
      </c>
      <c r="E20" s="48">
        <v>93</v>
      </c>
      <c r="F20" s="48"/>
    </row>
    <row r="21" spans="1:6" ht="21" customHeight="1">
      <c r="A21" s="26" t="s">
        <v>1461</v>
      </c>
      <c r="B21" s="120">
        <v>129</v>
      </c>
      <c r="C21" s="48">
        <v>115</v>
      </c>
      <c r="D21" s="48">
        <v>110</v>
      </c>
      <c r="E21" s="48">
        <v>96</v>
      </c>
      <c r="F21" s="48"/>
    </row>
    <row r="22" spans="1:6" ht="21" customHeight="1">
      <c r="A22" s="26" t="s">
        <v>1480</v>
      </c>
      <c r="B22" s="120">
        <v>5</v>
      </c>
      <c r="C22" s="48">
        <v>5</v>
      </c>
      <c r="D22" s="48">
        <v>7</v>
      </c>
      <c r="E22" s="48">
        <v>8</v>
      </c>
      <c r="F22" s="48"/>
    </row>
    <row r="23" spans="1:6" ht="21" customHeight="1">
      <c r="A23" s="26" t="s">
        <v>1479</v>
      </c>
      <c r="B23" s="120">
        <v>6</v>
      </c>
      <c r="C23" s="48">
        <v>13</v>
      </c>
      <c r="D23" s="48">
        <v>11</v>
      </c>
      <c r="E23" s="48">
        <v>11</v>
      </c>
      <c r="F23" s="48"/>
    </row>
    <row r="24" spans="1:6" ht="21" customHeight="1">
      <c r="A24" s="26" t="s">
        <v>267</v>
      </c>
      <c r="B24" s="120">
        <v>79</v>
      </c>
      <c r="C24" s="48">
        <v>69</v>
      </c>
      <c r="D24" s="48">
        <v>49</v>
      </c>
      <c r="E24" s="48">
        <v>53</v>
      </c>
      <c r="F24" s="48"/>
    </row>
    <row r="25" spans="1:6" ht="21" customHeight="1">
      <c r="A25" s="26" t="s">
        <v>1478</v>
      </c>
      <c r="B25" s="120">
        <v>1</v>
      </c>
      <c r="C25" s="48">
        <v>1</v>
      </c>
      <c r="D25" s="48">
        <v>1</v>
      </c>
      <c r="E25" s="48">
        <v>1</v>
      </c>
      <c r="F25" s="48"/>
    </row>
    <row r="26" spans="1:6" ht="21" customHeight="1">
      <c r="A26" s="26" t="s">
        <v>1098</v>
      </c>
      <c r="B26" s="120">
        <v>188</v>
      </c>
      <c r="C26" s="48">
        <v>188</v>
      </c>
      <c r="D26" s="48">
        <v>169</v>
      </c>
      <c r="E26" s="48">
        <v>167</v>
      </c>
      <c r="F26" s="48"/>
    </row>
    <row r="27" spans="1:6" ht="21" customHeight="1">
      <c r="A27" s="26" t="s">
        <v>3751</v>
      </c>
      <c r="B27" s="120">
        <v>2</v>
      </c>
      <c r="C27" s="48">
        <v>2</v>
      </c>
      <c r="D27" s="48">
        <v>2</v>
      </c>
      <c r="E27" s="48">
        <v>2</v>
      </c>
      <c r="F27" s="48"/>
    </row>
    <row r="28" spans="1:6" ht="21" customHeight="1">
      <c r="A28" s="26" t="s">
        <v>1466</v>
      </c>
      <c r="B28" s="120">
        <v>7</v>
      </c>
      <c r="C28" s="48">
        <v>10</v>
      </c>
      <c r="D28" s="48">
        <v>3</v>
      </c>
      <c r="E28" s="48">
        <v>6</v>
      </c>
      <c r="F28" s="48"/>
    </row>
    <row r="29" spans="1:6" ht="21" customHeight="1">
      <c r="A29" s="26" t="s">
        <v>1464</v>
      </c>
      <c r="B29" s="120">
        <v>1</v>
      </c>
      <c r="C29" s="48" t="s">
        <v>134</v>
      </c>
      <c r="D29" s="48" t="s">
        <v>134</v>
      </c>
      <c r="E29" s="48" t="s">
        <v>134</v>
      </c>
      <c r="F29" s="48"/>
    </row>
    <row r="30" spans="1:6" ht="21" customHeight="1">
      <c r="A30" s="26" t="s">
        <v>1463</v>
      </c>
      <c r="B30" s="120">
        <v>1</v>
      </c>
      <c r="C30" s="48">
        <v>2</v>
      </c>
      <c r="D30" s="48">
        <v>1</v>
      </c>
      <c r="E30" s="48">
        <v>2</v>
      </c>
      <c r="F30" s="48"/>
    </row>
    <row r="31" spans="1:6" ht="21" customHeight="1">
      <c r="A31" s="26" t="s">
        <v>1170</v>
      </c>
      <c r="B31" s="120">
        <v>1</v>
      </c>
      <c r="C31" s="48">
        <v>1</v>
      </c>
      <c r="D31" s="48">
        <v>1</v>
      </c>
      <c r="E31" s="48">
        <v>1</v>
      </c>
      <c r="F31" s="48"/>
    </row>
    <row r="32" spans="1:6" ht="21" customHeight="1">
      <c r="A32" s="26" t="s">
        <v>1458</v>
      </c>
      <c r="B32" s="120">
        <v>114</v>
      </c>
      <c r="C32" s="48">
        <v>122</v>
      </c>
      <c r="D32" s="48">
        <v>101</v>
      </c>
      <c r="E32" s="48">
        <v>91</v>
      </c>
      <c r="F32" s="48"/>
    </row>
    <row r="33" spans="1:6" ht="21" customHeight="1">
      <c r="A33" s="26" t="s">
        <v>1453</v>
      </c>
      <c r="B33" s="120">
        <v>3</v>
      </c>
      <c r="C33" s="48">
        <v>5</v>
      </c>
      <c r="D33" s="48">
        <v>4</v>
      </c>
      <c r="E33" s="48">
        <v>6</v>
      </c>
      <c r="F33" s="48"/>
    </row>
    <row r="34" spans="1:6" ht="21" customHeight="1">
      <c r="A34" s="26" t="s">
        <v>457</v>
      </c>
      <c r="B34" s="120">
        <v>12</v>
      </c>
      <c r="C34" s="48">
        <v>14</v>
      </c>
      <c r="D34" s="48">
        <v>13</v>
      </c>
      <c r="E34" s="48">
        <v>12</v>
      </c>
      <c r="F34" s="48"/>
    </row>
    <row r="35" spans="1:6" ht="21" customHeight="1">
      <c r="A35" s="26" t="s">
        <v>1449</v>
      </c>
      <c r="B35" s="120">
        <v>17</v>
      </c>
      <c r="C35" s="48">
        <v>18</v>
      </c>
      <c r="D35" s="48">
        <v>13</v>
      </c>
      <c r="E35" s="48">
        <v>10</v>
      </c>
      <c r="F35" s="48"/>
    </row>
    <row r="36" spans="1:6" ht="21" customHeight="1">
      <c r="A36" s="26" t="s">
        <v>1445</v>
      </c>
      <c r="B36" s="120">
        <v>6</v>
      </c>
      <c r="C36" s="48">
        <v>5</v>
      </c>
      <c r="D36" s="48">
        <v>4</v>
      </c>
      <c r="E36" s="48">
        <v>2</v>
      </c>
      <c r="F36" s="48"/>
    </row>
    <row r="37" spans="1:6" ht="21" customHeight="1">
      <c r="A37" s="26" t="s">
        <v>1442</v>
      </c>
      <c r="B37" s="120">
        <v>110</v>
      </c>
      <c r="C37" s="48">
        <v>106</v>
      </c>
      <c r="D37" s="48">
        <v>102</v>
      </c>
      <c r="E37" s="48">
        <v>95</v>
      </c>
      <c r="F37" s="48"/>
    </row>
    <row r="38" spans="1:6" ht="21" customHeight="1">
      <c r="A38" s="26" t="s">
        <v>548</v>
      </c>
      <c r="B38" s="120">
        <v>1</v>
      </c>
      <c r="C38" s="48">
        <v>1</v>
      </c>
      <c r="D38" s="48" t="s">
        <v>134</v>
      </c>
      <c r="E38" s="48" t="s">
        <v>134</v>
      </c>
      <c r="F38" s="48"/>
    </row>
    <row r="39" spans="1:6" ht="21" customHeight="1">
      <c r="A39" s="26" t="s">
        <v>1465</v>
      </c>
      <c r="B39" s="120">
        <v>3450</v>
      </c>
      <c r="C39" s="48">
        <v>3465</v>
      </c>
      <c r="D39" s="48">
        <v>2887</v>
      </c>
      <c r="E39" s="48">
        <v>2593</v>
      </c>
      <c r="F39" s="48"/>
    </row>
    <row r="40" spans="1:6" ht="21" customHeight="1">
      <c r="A40" s="26" t="s">
        <v>1437</v>
      </c>
      <c r="B40" s="120">
        <v>1</v>
      </c>
      <c r="C40" s="48">
        <v>1</v>
      </c>
      <c r="D40" s="48">
        <v>1</v>
      </c>
      <c r="E40" s="48" t="s">
        <v>134</v>
      </c>
      <c r="F40" s="48"/>
    </row>
    <row r="41" spans="1:6" ht="21" customHeight="1">
      <c r="A41" s="26" t="s">
        <v>1434</v>
      </c>
      <c r="B41" s="120">
        <v>12</v>
      </c>
      <c r="C41" s="48">
        <v>7</v>
      </c>
      <c r="D41" s="48">
        <v>9</v>
      </c>
      <c r="E41" s="48">
        <v>8</v>
      </c>
      <c r="F41" s="48"/>
    </row>
    <row r="42" spans="1:6" ht="21" customHeight="1">
      <c r="A42" s="26" t="s">
        <v>1429</v>
      </c>
      <c r="B42" s="120">
        <v>4</v>
      </c>
      <c r="C42" s="48">
        <v>4</v>
      </c>
      <c r="D42" s="48">
        <v>4</v>
      </c>
      <c r="E42" s="48">
        <v>5</v>
      </c>
      <c r="F42" s="48"/>
    </row>
    <row r="43" spans="1:6" ht="21" customHeight="1">
      <c r="A43" s="26" t="s">
        <v>473</v>
      </c>
      <c r="B43" s="120">
        <v>1</v>
      </c>
      <c r="C43" s="48">
        <v>1</v>
      </c>
      <c r="D43" s="48">
        <v>1</v>
      </c>
      <c r="E43" s="48">
        <v>2</v>
      </c>
      <c r="F43" s="48"/>
    </row>
    <row r="44" spans="1:6" ht="21" customHeight="1">
      <c r="A44" s="26" t="s">
        <v>1298</v>
      </c>
      <c r="B44" s="120">
        <v>2</v>
      </c>
      <c r="C44" s="48">
        <v>2</v>
      </c>
      <c r="D44" s="48">
        <v>1</v>
      </c>
      <c r="E44" s="48">
        <v>1</v>
      </c>
      <c r="F44" s="48"/>
    </row>
    <row r="45" spans="1:6" ht="21" customHeight="1">
      <c r="A45" s="26" t="s">
        <v>1423</v>
      </c>
      <c r="B45" s="120">
        <v>2</v>
      </c>
      <c r="C45" s="48">
        <v>2</v>
      </c>
      <c r="D45" s="48">
        <v>2</v>
      </c>
      <c r="E45" s="48">
        <v>7</v>
      </c>
      <c r="F45" s="48"/>
    </row>
    <row r="46" spans="1:6" ht="21" customHeight="1">
      <c r="A46" s="26" t="s">
        <v>1415</v>
      </c>
      <c r="B46" s="120">
        <v>2</v>
      </c>
      <c r="C46" s="48">
        <v>2</v>
      </c>
      <c r="D46" s="48">
        <v>1</v>
      </c>
      <c r="E46" s="48" t="s">
        <v>134</v>
      </c>
      <c r="F46" s="48"/>
    </row>
    <row r="47" spans="1:6" ht="21" customHeight="1">
      <c r="A47" s="26" t="s">
        <v>625</v>
      </c>
      <c r="B47" s="120">
        <v>7</v>
      </c>
      <c r="C47" s="48">
        <v>7</v>
      </c>
      <c r="D47" s="48">
        <v>5</v>
      </c>
      <c r="E47" s="48">
        <v>5</v>
      </c>
      <c r="F47" s="48"/>
    </row>
    <row r="48" spans="1:6" ht="21" customHeight="1">
      <c r="A48" s="26" t="s">
        <v>125</v>
      </c>
      <c r="B48" s="120">
        <v>1</v>
      </c>
      <c r="C48" s="48">
        <v>1</v>
      </c>
      <c r="D48" s="48">
        <v>1</v>
      </c>
      <c r="E48" s="48">
        <v>2</v>
      </c>
      <c r="F48" s="48"/>
    </row>
    <row r="49" spans="1:6" ht="21" customHeight="1">
      <c r="A49" s="26" t="s">
        <v>4153</v>
      </c>
      <c r="B49" s="120" t="s">
        <v>134</v>
      </c>
      <c r="C49" s="48" t="s">
        <v>134</v>
      </c>
      <c r="D49" s="48">
        <v>4</v>
      </c>
      <c r="E49" s="48">
        <v>5</v>
      </c>
      <c r="F49" s="48"/>
    </row>
    <row r="50" spans="1:6" ht="21" customHeight="1">
      <c r="A50" s="24" t="s">
        <v>4305</v>
      </c>
      <c r="B50" s="120">
        <v>1</v>
      </c>
      <c r="C50" s="49" t="s">
        <v>134</v>
      </c>
      <c r="D50" s="49">
        <v>1</v>
      </c>
      <c r="E50" s="48">
        <v>1</v>
      </c>
      <c r="F50" s="48"/>
    </row>
    <row r="51" spans="1:6" ht="21" customHeight="1">
      <c r="A51" s="26" t="s">
        <v>1361</v>
      </c>
      <c r="B51" s="120">
        <v>20</v>
      </c>
      <c r="C51" s="48">
        <v>23</v>
      </c>
      <c r="D51" s="48">
        <v>21</v>
      </c>
      <c r="E51" s="48">
        <v>20</v>
      </c>
      <c r="F51" s="48"/>
    </row>
    <row r="52" spans="1:6" ht="21" customHeight="1">
      <c r="A52" s="26" t="s">
        <v>3775</v>
      </c>
      <c r="B52" s="120">
        <v>3</v>
      </c>
      <c r="C52" s="48">
        <v>2</v>
      </c>
      <c r="D52" s="48">
        <v>3</v>
      </c>
      <c r="E52" s="48">
        <v>5</v>
      </c>
      <c r="F52" s="48"/>
    </row>
    <row r="53" spans="1:6" ht="21" customHeight="1">
      <c r="A53" s="26" t="s">
        <v>657</v>
      </c>
      <c r="B53" s="120">
        <v>16</v>
      </c>
      <c r="C53" s="48">
        <v>12</v>
      </c>
      <c r="D53" s="48">
        <v>9</v>
      </c>
      <c r="E53" s="48">
        <v>4</v>
      </c>
      <c r="F53" s="48"/>
    </row>
    <row r="54" spans="1:6" ht="21" customHeight="1">
      <c r="A54" s="26" t="s">
        <v>4161</v>
      </c>
      <c r="B54" s="120">
        <v>1</v>
      </c>
      <c r="C54" s="48">
        <v>2</v>
      </c>
      <c r="D54" s="48">
        <v>1</v>
      </c>
      <c r="E54" s="48">
        <v>1</v>
      </c>
      <c r="F54" s="48"/>
    </row>
    <row r="55" spans="1:6" ht="21" customHeight="1">
      <c r="A55" s="26" t="s">
        <v>1407</v>
      </c>
      <c r="B55" s="120">
        <v>1</v>
      </c>
      <c r="C55" s="48" t="s">
        <v>134</v>
      </c>
      <c r="D55" s="48" t="s">
        <v>134</v>
      </c>
      <c r="E55" s="48">
        <v>1</v>
      </c>
      <c r="F55" s="48"/>
    </row>
    <row r="56" spans="1:6" ht="21" customHeight="1">
      <c r="A56" s="26" t="s">
        <v>4163</v>
      </c>
      <c r="B56" s="120">
        <v>4</v>
      </c>
      <c r="C56" s="48">
        <v>6</v>
      </c>
      <c r="D56" s="48">
        <v>4</v>
      </c>
      <c r="E56" s="48">
        <v>4</v>
      </c>
      <c r="F56" s="48"/>
    </row>
    <row r="57" spans="1:6" ht="21" customHeight="1">
      <c r="A57" s="26" t="s">
        <v>1101</v>
      </c>
      <c r="B57" s="120">
        <v>2</v>
      </c>
      <c r="C57" s="48">
        <v>2</v>
      </c>
      <c r="D57" s="48">
        <v>4</v>
      </c>
      <c r="E57" s="48">
        <v>1</v>
      </c>
      <c r="F57" s="48"/>
    </row>
    <row r="58" spans="1:6" ht="21" customHeight="1">
      <c r="A58" s="26" t="s">
        <v>1394</v>
      </c>
      <c r="B58" s="120">
        <v>39</v>
      </c>
      <c r="C58" s="48">
        <v>35</v>
      </c>
      <c r="D58" s="48">
        <v>26</v>
      </c>
      <c r="E58" s="48">
        <v>21</v>
      </c>
      <c r="F58" s="48"/>
    </row>
    <row r="59" spans="1:6" ht="21" customHeight="1">
      <c r="A59" s="26" t="s">
        <v>172</v>
      </c>
      <c r="B59" s="120">
        <v>12</v>
      </c>
      <c r="C59" s="48">
        <v>13</v>
      </c>
      <c r="D59" s="48">
        <v>13</v>
      </c>
      <c r="E59" s="48">
        <v>17</v>
      </c>
      <c r="F59" s="48"/>
    </row>
    <row r="60" spans="1:6" ht="21" customHeight="1">
      <c r="A60" s="26" t="s">
        <v>722</v>
      </c>
      <c r="B60" s="120">
        <v>25</v>
      </c>
      <c r="C60" s="48">
        <v>38</v>
      </c>
      <c r="D60" s="48">
        <v>24</v>
      </c>
      <c r="E60" s="48">
        <v>18</v>
      </c>
      <c r="F60" s="48"/>
    </row>
    <row r="61" spans="1:6" ht="21" customHeight="1">
      <c r="A61" s="26" t="s">
        <v>741</v>
      </c>
      <c r="B61" s="120">
        <v>1</v>
      </c>
      <c r="C61" s="48">
        <v>2</v>
      </c>
      <c r="D61" s="48">
        <v>1</v>
      </c>
      <c r="E61" s="48">
        <v>1</v>
      </c>
      <c r="F61" s="48"/>
    </row>
    <row r="62" spans="1:6" ht="21" customHeight="1">
      <c r="A62" s="26" t="s">
        <v>483</v>
      </c>
      <c r="B62" s="120">
        <v>76</v>
      </c>
      <c r="C62" s="48">
        <v>83</v>
      </c>
      <c r="D62" s="48">
        <v>75</v>
      </c>
      <c r="E62" s="48">
        <v>59</v>
      </c>
      <c r="F62" s="48"/>
    </row>
    <row r="63" spans="1:6" ht="21" customHeight="1">
      <c r="A63" s="26" t="s">
        <v>1260</v>
      </c>
      <c r="B63" s="120">
        <v>298</v>
      </c>
      <c r="C63" s="48">
        <v>198</v>
      </c>
      <c r="D63" s="48">
        <v>90</v>
      </c>
      <c r="E63" s="48">
        <v>49</v>
      </c>
      <c r="F63" s="48"/>
    </row>
    <row r="64" spans="1:6" ht="21" customHeight="1">
      <c r="A64" s="26" t="s">
        <v>1392</v>
      </c>
      <c r="B64" s="120">
        <v>3</v>
      </c>
      <c r="C64" s="48">
        <v>2</v>
      </c>
      <c r="D64" s="48">
        <v>1</v>
      </c>
      <c r="E64" s="48">
        <v>3</v>
      </c>
      <c r="F64" s="48"/>
    </row>
    <row r="65" spans="1:6" ht="21" customHeight="1">
      <c r="A65" s="26" t="s">
        <v>205</v>
      </c>
      <c r="B65" s="120" t="s">
        <v>134</v>
      </c>
      <c r="C65" s="48" t="s">
        <v>134</v>
      </c>
      <c r="D65" s="48">
        <v>1</v>
      </c>
      <c r="E65" s="48">
        <v>1</v>
      </c>
      <c r="F65" s="48"/>
    </row>
    <row r="66" spans="1:6" ht="21" customHeight="1">
      <c r="A66" s="24" t="s">
        <v>4666</v>
      </c>
      <c r="B66" s="120" t="s">
        <v>134</v>
      </c>
      <c r="C66" s="49" t="s">
        <v>134</v>
      </c>
      <c r="D66" s="49" t="s">
        <v>134</v>
      </c>
      <c r="E66" s="49">
        <v>4</v>
      </c>
      <c r="F66" s="49"/>
    </row>
    <row r="67" spans="1:6" ht="21" customHeight="1">
      <c r="A67" s="26" t="s">
        <v>660</v>
      </c>
      <c r="B67" s="120">
        <v>4</v>
      </c>
      <c r="C67" s="48">
        <v>3</v>
      </c>
      <c r="D67" s="48">
        <v>4</v>
      </c>
      <c r="E67" s="48" t="s">
        <v>134</v>
      </c>
      <c r="F67" s="48"/>
    </row>
    <row r="68" spans="1:6" ht="21" customHeight="1">
      <c r="A68" s="26" t="s">
        <v>1281</v>
      </c>
      <c r="B68" s="120">
        <v>3</v>
      </c>
      <c r="C68" s="48">
        <v>1</v>
      </c>
      <c r="D68" s="48">
        <v>1</v>
      </c>
      <c r="E68" s="48" t="s">
        <v>134</v>
      </c>
      <c r="F68" s="48"/>
    </row>
    <row r="69" spans="1:6" ht="21" customHeight="1">
      <c r="A69" s="26" t="s">
        <v>4164</v>
      </c>
      <c r="B69" s="120">
        <v>1</v>
      </c>
      <c r="C69" s="48">
        <v>1</v>
      </c>
      <c r="D69" s="48">
        <v>1</v>
      </c>
      <c r="E69" s="48">
        <v>1</v>
      </c>
      <c r="F69" s="48"/>
    </row>
    <row r="70" spans="1:6" ht="21" customHeight="1">
      <c r="A70" s="26" t="s">
        <v>1007</v>
      </c>
      <c r="B70" s="120">
        <v>272</v>
      </c>
      <c r="C70" s="48">
        <v>265</v>
      </c>
      <c r="D70" s="48">
        <v>238</v>
      </c>
      <c r="E70" s="49">
        <v>221</v>
      </c>
    </row>
    <row r="71" spans="1:6" ht="21" customHeight="1">
      <c r="A71" s="26" t="s">
        <v>4198</v>
      </c>
      <c r="B71" s="120">
        <v>970</v>
      </c>
      <c r="C71" s="48">
        <v>1004</v>
      </c>
      <c r="D71" s="48">
        <v>832</v>
      </c>
      <c r="E71" s="48">
        <v>734</v>
      </c>
    </row>
    <row r="72" spans="1:6" ht="21" customHeight="1">
      <c r="A72" s="216" t="s">
        <v>4341</v>
      </c>
      <c r="B72" s="120" t="s">
        <v>134</v>
      </c>
      <c r="C72" s="48">
        <v>1</v>
      </c>
      <c r="D72" s="48" t="s">
        <v>134</v>
      </c>
      <c r="E72" s="48" t="s">
        <v>134</v>
      </c>
      <c r="F72" s="48"/>
    </row>
    <row r="73" spans="1:6" ht="21" customHeight="1">
      <c r="A73" s="26" t="s">
        <v>1044</v>
      </c>
      <c r="B73" s="120">
        <v>2</v>
      </c>
      <c r="C73" s="48">
        <v>1</v>
      </c>
      <c r="D73" s="48">
        <v>2</v>
      </c>
      <c r="E73" s="48">
        <v>2</v>
      </c>
      <c r="F73" s="48"/>
    </row>
    <row r="74" spans="1:6" ht="21" customHeight="1">
      <c r="A74" s="26" t="s">
        <v>1522</v>
      </c>
      <c r="B74" s="120">
        <v>3</v>
      </c>
      <c r="C74" s="48">
        <v>5</v>
      </c>
      <c r="D74" s="48">
        <v>3</v>
      </c>
      <c r="E74" s="48">
        <v>5</v>
      </c>
      <c r="F74" s="48"/>
    </row>
    <row r="75" spans="1:6" ht="21" customHeight="1">
      <c r="A75" s="24" t="s">
        <v>4667</v>
      </c>
      <c r="B75" s="120" t="s">
        <v>134</v>
      </c>
      <c r="C75" s="49" t="s">
        <v>134</v>
      </c>
      <c r="D75" s="49" t="s">
        <v>134</v>
      </c>
      <c r="E75" s="49">
        <v>1</v>
      </c>
      <c r="F75" s="49"/>
    </row>
    <row r="76" spans="1:6" ht="21" customHeight="1">
      <c r="A76" s="26" t="s">
        <v>4165</v>
      </c>
      <c r="B76" s="120">
        <v>6786</v>
      </c>
      <c r="C76" s="48">
        <v>7445</v>
      </c>
      <c r="D76" s="48">
        <v>6815</v>
      </c>
      <c r="E76" s="48">
        <v>5539</v>
      </c>
      <c r="F76" s="48"/>
    </row>
    <row r="77" spans="1:6" ht="21" customHeight="1">
      <c r="A77" s="26" t="s">
        <v>1518</v>
      </c>
      <c r="B77" s="120">
        <v>2</v>
      </c>
      <c r="C77" s="48">
        <v>3</v>
      </c>
      <c r="D77" s="48">
        <v>2</v>
      </c>
      <c r="E77" s="48">
        <v>4</v>
      </c>
      <c r="F77" s="48"/>
    </row>
    <row r="78" spans="1:6" ht="21" customHeight="1">
      <c r="A78" s="26" t="s">
        <v>1517</v>
      </c>
      <c r="B78" s="120">
        <v>13</v>
      </c>
      <c r="C78" s="48">
        <v>15</v>
      </c>
      <c r="D78" s="48">
        <v>17</v>
      </c>
      <c r="E78" s="48">
        <v>17</v>
      </c>
      <c r="F78" s="48"/>
    </row>
    <row r="79" spans="1:6" ht="21" customHeight="1">
      <c r="A79" s="26" t="s">
        <v>1513</v>
      </c>
      <c r="B79" s="120">
        <v>9</v>
      </c>
      <c r="C79" s="48">
        <v>9</v>
      </c>
      <c r="D79" s="48">
        <v>6</v>
      </c>
      <c r="E79" s="48">
        <v>5</v>
      </c>
      <c r="F79" s="48"/>
    </row>
    <row r="80" spans="1:6" ht="21" customHeight="1">
      <c r="A80" s="26" t="s">
        <v>1510</v>
      </c>
      <c r="B80" s="120">
        <v>92</v>
      </c>
      <c r="C80" s="48">
        <v>101</v>
      </c>
      <c r="D80" s="48">
        <v>70</v>
      </c>
      <c r="E80" s="48">
        <v>63</v>
      </c>
      <c r="F80" s="48"/>
    </row>
    <row r="81" spans="1:6" ht="21" customHeight="1">
      <c r="A81" s="24" t="s">
        <v>3513</v>
      </c>
      <c r="B81" s="120">
        <v>1</v>
      </c>
      <c r="C81" s="49" t="s">
        <v>134</v>
      </c>
      <c r="D81" s="49">
        <v>1</v>
      </c>
      <c r="E81" s="48">
        <v>1</v>
      </c>
      <c r="F81" s="48"/>
    </row>
    <row r="82" spans="1:6" ht="21" customHeight="1">
      <c r="A82" s="26" t="s">
        <v>1509</v>
      </c>
      <c r="B82" s="120">
        <v>1</v>
      </c>
      <c r="C82" s="48" t="s">
        <v>134</v>
      </c>
      <c r="D82" s="48" t="s">
        <v>134</v>
      </c>
      <c r="E82" s="48" t="s">
        <v>134</v>
      </c>
      <c r="F82" s="48"/>
    </row>
    <row r="83" spans="1:6" ht="21" customHeight="1">
      <c r="A83" s="26" t="s">
        <v>4166</v>
      </c>
      <c r="B83" s="120">
        <v>1</v>
      </c>
      <c r="C83" s="48">
        <v>2</v>
      </c>
      <c r="D83" s="48">
        <v>2</v>
      </c>
      <c r="E83" s="48">
        <v>3</v>
      </c>
      <c r="F83" s="48"/>
    </row>
    <row r="84" spans="1:6" ht="21" customHeight="1">
      <c r="A84" s="26" t="s">
        <v>4323</v>
      </c>
      <c r="B84" s="120" t="s">
        <v>134</v>
      </c>
      <c r="C84" s="48" t="s">
        <v>134</v>
      </c>
      <c r="D84" s="48" t="s">
        <v>134</v>
      </c>
      <c r="E84" s="48">
        <v>1</v>
      </c>
      <c r="F84" s="48"/>
    </row>
    <row r="85" spans="1:6" ht="21" customHeight="1">
      <c r="A85" s="26" t="s">
        <v>1502</v>
      </c>
      <c r="B85" s="120">
        <v>80</v>
      </c>
      <c r="C85" s="48">
        <v>78</v>
      </c>
      <c r="D85" s="48">
        <v>64</v>
      </c>
      <c r="E85" s="48">
        <v>68</v>
      </c>
      <c r="F85" s="48"/>
    </row>
    <row r="86" spans="1:6" ht="21" customHeight="1">
      <c r="A86" s="26" t="s">
        <v>4167</v>
      </c>
      <c r="B86" s="120" t="s">
        <v>134</v>
      </c>
      <c r="C86" s="48">
        <v>1</v>
      </c>
      <c r="D86" s="48">
        <v>1</v>
      </c>
      <c r="E86" s="48" t="s">
        <v>134</v>
      </c>
      <c r="F86" s="48"/>
    </row>
    <row r="87" spans="1:6" ht="21" customHeight="1">
      <c r="A87" s="26" t="s">
        <v>1500</v>
      </c>
      <c r="B87" s="120">
        <v>14</v>
      </c>
      <c r="C87" s="48">
        <v>14</v>
      </c>
      <c r="D87" s="48">
        <v>14</v>
      </c>
      <c r="E87" s="48">
        <v>13</v>
      </c>
      <c r="F87" s="48"/>
    </row>
    <row r="88" spans="1:6" ht="21" customHeight="1">
      <c r="A88" s="215" t="s">
        <v>4426</v>
      </c>
      <c r="B88" s="120" t="s">
        <v>134</v>
      </c>
      <c r="C88" s="48" t="s">
        <v>134</v>
      </c>
      <c r="D88" s="48">
        <v>1</v>
      </c>
      <c r="E88" s="48" t="s">
        <v>134</v>
      </c>
      <c r="F88" s="48"/>
    </row>
    <row r="89" spans="1:6" ht="21" customHeight="1">
      <c r="A89" s="26" t="s">
        <v>987</v>
      </c>
      <c r="B89" s="120">
        <v>1</v>
      </c>
      <c r="C89" s="48">
        <v>1</v>
      </c>
      <c r="D89" s="48">
        <v>1</v>
      </c>
      <c r="E89" s="48">
        <v>1</v>
      </c>
      <c r="F89" s="48"/>
    </row>
    <row r="90" spans="1:6" ht="21" customHeight="1">
      <c r="A90" s="26" t="s">
        <v>1029</v>
      </c>
      <c r="B90" s="120">
        <v>20</v>
      </c>
      <c r="C90" s="48">
        <v>21</v>
      </c>
      <c r="D90" s="48">
        <v>19</v>
      </c>
      <c r="E90" s="48">
        <v>16</v>
      </c>
      <c r="F90" s="48"/>
    </row>
    <row r="91" spans="1:6" ht="21" customHeight="1">
      <c r="A91" s="26" t="s">
        <v>1495</v>
      </c>
      <c r="B91" s="120">
        <v>1750</v>
      </c>
      <c r="C91" s="48">
        <v>1850</v>
      </c>
      <c r="D91" s="48">
        <v>1745</v>
      </c>
      <c r="E91" s="48">
        <v>1735</v>
      </c>
      <c r="F91" s="48"/>
    </row>
    <row r="92" spans="1:6" ht="21" customHeight="1">
      <c r="A92" s="26" t="s">
        <v>4168</v>
      </c>
      <c r="B92" s="120">
        <v>9</v>
      </c>
      <c r="C92" s="48">
        <v>10</v>
      </c>
      <c r="D92" s="48">
        <v>10</v>
      </c>
      <c r="E92" s="48">
        <v>6</v>
      </c>
      <c r="F92" s="48"/>
    </row>
    <row r="93" spans="1:6" ht="21" customHeight="1">
      <c r="A93" s="26" t="s">
        <v>1485</v>
      </c>
      <c r="B93" s="120" t="s">
        <v>134</v>
      </c>
      <c r="C93" s="48" t="s">
        <v>134</v>
      </c>
      <c r="D93" s="48" t="s">
        <v>134</v>
      </c>
      <c r="E93" s="48">
        <v>1</v>
      </c>
      <c r="F93" s="48"/>
    </row>
    <row r="94" spans="1:6" ht="21" customHeight="1">
      <c r="A94" s="26" t="s">
        <v>1487</v>
      </c>
      <c r="B94" s="120">
        <v>1</v>
      </c>
      <c r="C94" s="48" t="s">
        <v>134</v>
      </c>
      <c r="D94" s="48" t="s">
        <v>134</v>
      </c>
      <c r="E94" s="48">
        <v>1</v>
      </c>
      <c r="F94" s="48"/>
    </row>
    <row r="95" spans="1:6" ht="21" customHeight="1">
      <c r="A95" s="26" t="s">
        <v>1477</v>
      </c>
      <c r="B95" s="120">
        <v>25</v>
      </c>
      <c r="C95" s="48">
        <v>24</v>
      </c>
      <c r="D95" s="48">
        <v>29</v>
      </c>
      <c r="E95" s="48">
        <v>25</v>
      </c>
      <c r="F95" s="48"/>
    </row>
    <row r="96" spans="1:6" ht="21" customHeight="1">
      <c r="A96" s="26" t="s">
        <v>791</v>
      </c>
      <c r="B96" s="120" t="s">
        <v>134</v>
      </c>
      <c r="C96" s="48" t="s">
        <v>134</v>
      </c>
      <c r="D96" s="48">
        <v>1</v>
      </c>
      <c r="E96" s="48" t="s">
        <v>134</v>
      </c>
      <c r="F96" s="48"/>
    </row>
    <row r="97" spans="1:6" ht="21" customHeight="1">
      <c r="A97" s="26" t="s">
        <v>4322</v>
      </c>
      <c r="B97" s="120" t="s">
        <v>134</v>
      </c>
      <c r="C97" s="48" t="s">
        <v>134</v>
      </c>
      <c r="D97" s="48" t="s">
        <v>134</v>
      </c>
      <c r="E97" s="48">
        <v>1</v>
      </c>
      <c r="F97" s="48"/>
    </row>
    <row r="98" spans="1:6" ht="21" customHeight="1">
      <c r="A98" s="26" t="s">
        <v>1473</v>
      </c>
      <c r="B98" s="120">
        <v>1</v>
      </c>
      <c r="C98" s="48">
        <v>1</v>
      </c>
      <c r="D98" s="48" t="s">
        <v>134</v>
      </c>
      <c r="E98" s="48" t="s">
        <v>134</v>
      </c>
      <c r="F98" s="48"/>
    </row>
    <row r="99" spans="1:6" ht="21" customHeight="1">
      <c r="A99" s="26" t="s">
        <v>1469</v>
      </c>
      <c r="B99" s="120">
        <v>3</v>
      </c>
      <c r="C99" s="48">
        <v>1</v>
      </c>
      <c r="D99" s="48">
        <v>1</v>
      </c>
      <c r="E99" s="48">
        <v>2</v>
      </c>
      <c r="F99" s="48"/>
    </row>
    <row r="100" spans="1:6" ht="21" customHeight="1">
      <c r="A100" s="26" t="s">
        <v>4321</v>
      </c>
      <c r="B100" s="120" t="s">
        <v>134</v>
      </c>
      <c r="C100" s="48" t="s">
        <v>134</v>
      </c>
      <c r="D100" s="48" t="s">
        <v>134</v>
      </c>
      <c r="E100" s="48">
        <v>1</v>
      </c>
      <c r="F100" s="48"/>
    </row>
    <row r="101" spans="1:6" ht="21" customHeight="1">
      <c r="A101" s="26" t="s">
        <v>1460</v>
      </c>
      <c r="B101" s="120">
        <v>9</v>
      </c>
      <c r="C101" s="48">
        <v>10</v>
      </c>
      <c r="D101" s="48">
        <v>9</v>
      </c>
      <c r="E101" s="48">
        <v>8</v>
      </c>
      <c r="F101" s="48"/>
    </row>
    <row r="102" spans="1:6" ht="21" customHeight="1">
      <c r="A102" s="26" t="s">
        <v>1459</v>
      </c>
      <c r="B102" s="120">
        <v>93</v>
      </c>
      <c r="C102" s="48">
        <v>108</v>
      </c>
      <c r="D102" s="48">
        <v>111</v>
      </c>
      <c r="E102" s="48">
        <v>102</v>
      </c>
      <c r="F102" s="48"/>
    </row>
    <row r="103" spans="1:6" ht="21" customHeight="1">
      <c r="A103" s="26" t="s">
        <v>4169</v>
      </c>
      <c r="B103" s="120">
        <v>1</v>
      </c>
      <c r="C103" s="48" t="s">
        <v>134</v>
      </c>
      <c r="D103" s="48" t="s">
        <v>134</v>
      </c>
      <c r="E103" s="48" t="s">
        <v>134</v>
      </c>
      <c r="F103" s="48"/>
    </row>
    <row r="104" spans="1:6" ht="21" customHeight="1">
      <c r="A104" s="26" t="s">
        <v>3335</v>
      </c>
      <c r="B104" s="120" t="s">
        <v>134</v>
      </c>
      <c r="C104" s="48" t="s">
        <v>134</v>
      </c>
      <c r="D104" s="48">
        <v>1</v>
      </c>
      <c r="E104" s="48" t="s">
        <v>134</v>
      </c>
      <c r="F104" s="48"/>
    </row>
    <row r="105" spans="1:6" ht="21" customHeight="1">
      <c r="A105" s="26" t="s">
        <v>1452</v>
      </c>
      <c r="B105" s="120">
        <v>531</v>
      </c>
      <c r="C105" s="48">
        <v>544</v>
      </c>
      <c r="D105" s="48">
        <v>525</v>
      </c>
      <c r="E105" s="48">
        <v>529</v>
      </c>
      <c r="F105" s="48"/>
    </row>
    <row r="106" spans="1:6" ht="21" customHeight="1">
      <c r="A106" s="26" t="s">
        <v>1451</v>
      </c>
      <c r="B106" s="120">
        <v>13</v>
      </c>
      <c r="C106" s="48">
        <v>9</v>
      </c>
      <c r="D106" s="48">
        <v>10</v>
      </c>
      <c r="E106" s="48">
        <v>9</v>
      </c>
      <c r="F106" s="48"/>
    </row>
    <row r="107" spans="1:6" ht="21" customHeight="1">
      <c r="A107" s="26" t="s">
        <v>1089</v>
      </c>
      <c r="B107" s="120">
        <v>3</v>
      </c>
      <c r="C107" s="48">
        <v>4</v>
      </c>
      <c r="D107" s="48">
        <v>3</v>
      </c>
      <c r="E107" s="48" t="s">
        <v>134</v>
      </c>
      <c r="F107" s="48"/>
    </row>
    <row r="108" spans="1:6" ht="21" customHeight="1">
      <c r="A108" s="26" t="s">
        <v>749</v>
      </c>
      <c r="B108" s="120">
        <v>86</v>
      </c>
      <c r="C108" s="48">
        <v>94</v>
      </c>
      <c r="D108" s="48">
        <v>96</v>
      </c>
      <c r="E108" s="48">
        <v>100</v>
      </c>
      <c r="F108" s="48"/>
    </row>
    <row r="109" spans="1:6" ht="21" customHeight="1">
      <c r="A109" s="26" t="s">
        <v>243</v>
      </c>
      <c r="B109" s="120">
        <v>287</v>
      </c>
      <c r="C109" s="48">
        <v>269</v>
      </c>
      <c r="D109" s="48">
        <v>226</v>
      </c>
      <c r="E109" s="48">
        <v>197</v>
      </c>
      <c r="F109" s="48"/>
    </row>
    <row r="110" spans="1:6" ht="21" customHeight="1">
      <c r="A110" s="26" t="s">
        <v>615</v>
      </c>
      <c r="B110" s="120">
        <v>4</v>
      </c>
      <c r="C110" s="48">
        <v>4</v>
      </c>
      <c r="D110" s="48">
        <v>2</v>
      </c>
      <c r="E110" s="48">
        <v>2</v>
      </c>
      <c r="F110" s="48"/>
    </row>
    <row r="111" spans="1:6" ht="21" customHeight="1">
      <c r="A111" s="24" t="s">
        <v>4306</v>
      </c>
      <c r="B111" s="120">
        <v>1</v>
      </c>
      <c r="C111" s="49">
        <v>1</v>
      </c>
      <c r="D111" s="49">
        <v>1</v>
      </c>
      <c r="E111" s="48">
        <v>1</v>
      </c>
      <c r="F111" s="48"/>
    </row>
    <row r="112" spans="1:6" ht="21" customHeight="1">
      <c r="A112" s="26" t="s">
        <v>1246</v>
      </c>
      <c r="B112" s="120">
        <v>2</v>
      </c>
      <c r="C112" s="48">
        <v>2</v>
      </c>
      <c r="D112" s="48">
        <v>1</v>
      </c>
      <c r="E112" s="48">
        <v>1</v>
      </c>
      <c r="F112" s="48"/>
    </row>
    <row r="113" spans="1:6" ht="21" customHeight="1">
      <c r="A113" s="26" t="s">
        <v>4196</v>
      </c>
      <c r="B113" s="120">
        <v>496</v>
      </c>
      <c r="C113" s="48">
        <v>532</v>
      </c>
      <c r="D113" s="48">
        <v>487</v>
      </c>
      <c r="E113" s="48">
        <v>478</v>
      </c>
      <c r="F113" s="48"/>
    </row>
    <row r="114" spans="1:6" ht="21" customHeight="1">
      <c r="A114" s="26" t="s">
        <v>1431</v>
      </c>
      <c r="B114" s="120">
        <v>1889</v>
      </c>
      <c r="C114" s="48">
        <v>1899</v>
      </c>
      <c r="D114" s="48">
        <v>1621</v>
      </c>
      <c r="E114" s="48">
        <v>1438</v>
      </c>
      <c r="F114" s="48"/>
    </row>
    <row r="115" spans="1:6" ht="21" customHeight="1">
      <c r="A115" s="26" t="s">
        <v>1040</v>
      </c>
      <c r="B115" s="120">
        <v>4</v>
      </c>
      <c r="C115" s="48">
        <v>5</v>
      </c>
      <c r="D115" s="48">
        <v>9</v>
      </c>
      <c r="E115" s="48">
        <v>7</v>
      </c>
      <c r="F115" s="48"/>
    </row>
    <row r="116" spans="1:6" ht="21" customHeight="1">
      <c r="A116" s="26" t="s">
        <v>1426</v>
      </c>
      <c r="B116" s="120">
        <v>3</v>
      </c>
      <c r="C116" s="48">
        <v>3</v>
      </c>
      <c r="D116" s="48">
        <v>2</v>
      </c>
      <c r="E116" s="48">
        <v>1</v>
      </c>
      <c r="F116" s="48"/>
    </row>
    <row r="117" spans="1:6" ht="21" customHeight="1">
      <c r="A117" s="24" t="s">
        <v>4307</v>
      </c>
      <c r="B117" s="120">
        <v>1</v>
      </c>
      <c r="C117" s="49">
        <v>1</v>
      </c>
      <c r="D117" s="49">
        <v>1</v>
      </c>
      <c r="E117" s="48">
        <v>1</v>
      </c>
      <c r="F117" s="48"/>
    </row>
    <row r="118" spans="1:6" ht="21" customHeight="1">
      <c r="A118" s="26" t="s">
        <v>1425</v>
      </c>
      <c r="B118" s="120">
        <v>28</v>
      </c>
      <c r="C118" s="48">
        <v>28</v>
      </c>
      <c r="D118" s="48">
        <v>32</v>
      </c>
      <c r="E118" s="48">
        <v>37</v>
      </c>
      <c r="F118" s="48"/>
    </row>
    <row r="119" spans="1:6" ht="21" customHeight="1">
      <c r="A119" s="26" t="s">
        <v>284</v>
      </c>
      <c r="B119" s="120">
        <v>10</v>
      </c>
      <c r="C119" s="48">
        <v>7</v>
      </c>
      <c r="D119" s="48">
        <v>8</v>
      </c>
      <c r="E119" s="48">
        <v>11</v>
      </c>
      <c r="F119" s="48"/>
    </row>
    <row r="120" spans="1:6" ht="21" customHeight="1">
      <c r="A120" s="26" t="s">
        <v>384</v>
      </c>
      <c r="B120" s="120">
        <v>27</v>
      </c>
      <c r="C120" s="48">
        <v>32</v>
      </c>
      <c r="D120" s="48">
        <v>32</v>
      </c>
      <c r="E120" s="48">
        <v>23</v>
      </c>
      <c r="F120" s="48"/>
    </row>
    <row r="121" spans="1:6" ht="21" customHeight="1">
      <c r="A121" s="26" t="s">
        <v>1229</v>
      </c>
      <c r="B121" s="120">
        <v>1</v>
      </c>
      <c r="C121" s="48">
        <v>1</v>
      </c>
      <c r="D121" s="48" t="s">
        <v>134</v>
      </c>
      <c r="E121" s="48" t="s">
        <v>134</v>
      </c>
      <c r="F121" s="48"/>
    </row>
    <row r="122" spans="1:6" ht="21" customHeight="1">
      <c r="A122" s="26" t="s">
        <v>249</v>
      </c>
      <c r="B122" s="120" t="s">
        <v>134</v>
      </c>
      <c r="C122" s="48">
        <v>1</v>
      </c>
      <c r="D122" s="48">
        <v>1</v>
      </c>
      <c r="E122" s="48" t="s">
        <v>134</v>
      </c>
      <c r="F122" s="48"/>
    </row>
    <row r="123" spans="1:6" ht="21" customHeight="1">
      <c r="A123" s="26" t="s">
        <v>1418</v>
      </c>
      <c r="B123" s="120">
        <v>3</v>
      </c>
      <c r="C123" s="48">
        <v>2</v>
      </c>
      <c r="D123" s="48">
        <v>3</v>
      </c>
      <c r="E123" s="48">
        <v>3</v>
      </c>
      <c r="F123" s="48"/>
    </row>
    <row r="124" spans="1:6" ht="21" customHeight="1">
      <c r="A124" s="26" t="s">
        <v>1023</v>
      </c>
      <c r="B124" s="120">
        <v>7</v>
      </c>
      <c r="C124" s="48">
        <v>11</v>
      </c>
      <c r="D124" s="48">
        <v>12</v>
      </c>
      <c r="E124" s="48">
        <v>9</v>
      </c>
      <c r="F124" s="48"/>
    </row>
    <row r="125" spans="1:6" ht="21" customHeight="1">
      <c r="A125" s="24" t="s">
        <v>2377</v>
      </c>
      <c r="B125" s="120">
        <v>1</v>
      </c>
      <c r="C125" s="49" t="s">
        <v>134</v>
      </c>
      <c r="D125" s="49" t="s">
        <v>134</v>
      </c>
      <c r="E125" s="48" t="s">
        <v>134</v>
      </c>
      <c r="F125" s="48"/>
    </row>
    <row r="126" spans="1:6" ht="21" customHeight="1">
      <c r="A126" s="26" t="s">
        <v>197</v>
      </c>
      <c r="B126" s="120">
        <v>1</v>
      </c>
      <c r="C126" s="48">
        <v>1</v>
      </c>
      <c r="D126" s="48">
        <v>1</v>
      </c>
      <c r="E126" s="48">
        <v>1</v>
      </c>
      <c r="F126" s="48"/>
    </row>
    <row r="127" spans="1:6" ht="21" customHeight="1">
      <c r="A127" s="26" t="s">
        <v>1413</v>
      </c>
      <c r="B127" s="120">
        <v>1</v>
      </c>
      <c r="C127" s="48">
        <v>1</v>
      </c>
      <c r="D127" s="48">
        <v>1</v>
      </c>
      <c r="E127" s="48">
        <v>1</v>
      </c>
      <c r="F127" s="48"/>
    </row>
    <row r="128" spans="1:6" ht="21" customHeight="1">
      <c r="A128" s="26" t="s">
        <v>1410</v>
      </c>
      <c r="B128" s="120">
        <v>83</v>
      </c>
      <c r="C128" s="48">
        <v>94</v>
      </c>
      <c r="D128" s="48">
        <v>84</v>
      </c>
      <c r="E128" s="49">
        <v>80</v>
      </c>
    </row>
    <row r="129" spans="1:5" ht="21" customHeight="1">
      <c r="A129" s="26" t="s">
        <v>4197</v>
      </c>
      <c r="B129" s="120">
        <v>1</v>
      </c>
      <c r="C129" s="48">
        <v>2</v>
      </c>
      <c r="D129" s="48">
        <v>3</v>
      </c>
      <c r="E129" s="49">
        <v>2</v>
      </c>
    </row>
    <row r="130" spans="1:5" ht="21" customHeight="1">
      <c r="A130" s="26" t="s">
        <v>1409</v>
      </c>
      <c r="B130" s="120">
        <v>471</v>
      </c>
      <c r="C130" s="48">
        <v>441</v>
      </c>
      <c r="D130" s="48">
        <v>402</v>
      </c>
      <c r="E130" s="49">
        <v>429</v>
      </c>
    </row>
    <row r="131" spans="1:5" ht="21" customHeight="1">
      <c r="A131" s="26" t="s">
        <v>1403</v>
      </c>
      <c r="B131" s="120">
        <v>16</v>
      </c>
      <c r="C131" s="48">
        <v>22</v>
      </c>
      <c r="D131" s="48">
        <v>19</v>
      </c>
      <c r="E131" s="49">
        <v>17</v>
      </c>
    </row>
    <row r="132" spans="1:5" ht="21" customHeight="1">
      <c r="A132" s="26" t="s">
        <v>1397</v>
      </c>
      <c r="B132" s="120">
        <v>1</v>
      </c>
      <c r="C132" s="48">
        <v>1</v>
      </c>
      <c r="D132" s="48" t="s">
        <v>134</v>
      </c>
      <c r="E132" s="49" t="s">
        <v>134</v>
      </c>
    </row>
    <row r="133" spans="1:5" ht="21" customHeight="1">
      <c r="A133" s="26" t="s">
        <v>1192</v>
      </c>
      <c r="B133" s="120" t="s">
        <v>134</v>
      </c>
      <c r="C133" s="48" t="s">
        <v>134</v>
      </c>
      <c r="D133" s="48" t="s">
        <v>134</v>
      </c>
      <c r="E133" s="49">
        <v>1</v>
      </c>
    </row>
    <row r="134" spans="1:5" ht="21" customHeight="1">
      <c r="A134" s="26" t="s">
        <v>1171</v>
      </c>
      <c r="B134" s="120">
        <v>4</v>
      </c>
      <c r="C134" s="48">
        <v>5</v>
      </c>
      <c r="D134" s="48">
        <v>7</v>
      </c>
      <c r="E134" s="49">
        <v>5</v>
      </c>
    </row>
    <row r="135" spans="1:5" ht="21" customHeight="1">
      <c r="A135" s="26" t="s">
        <v>430</v>
      </c>
      <c r="B135" s="120">
        <v>107</v>
      </c>
      <c r="C135" s="48">
        <v>82</v>
      </c>
      <c r="D135" s="48">
        <v>56</v>
      </c>
      <c r="E135" s="49">
        <v>57</v>
      </c>
    </row>
    <row r="136" spans="1:5" ht="21" customHeight="1">
      <c r="A136" s="26" t="s">
        <v>1393</v>
      </c>
      <c r="B136" s="120">
        <v>4</v>
      </c>
      <c r="C136" s="48">
        <v>4</v>
      </c>
      <c r="D136" s="48">
        <v>3</v>
      </c>
      <c r="E136" s="49">
        <v>4</v>
      </c>
    </row>
    <row r="137" spans="1:5" ht="21" customHeight="1">
      <c r="A137" s="26" t="s">
        <v>1390</v>
      </c>
      <c r="B137" s="120">
        <v>3</v>
      </c>
      <c r="C137" s="48">
        <v>3</v>
      </c>
      <c r="D137" s="48">
        <v>4</v>
      </c>
      <c r="E137" s="49">
        <v>6</v>
      </c>
    </row>
    <row r="138" spans="1:5" ht="21" customHeight="1">
      <c r="A138" s="26" t="s">
        <v>3331</v>
      </c>
      <c r="B138" s="120" t="s">
        <v>134</v>
      </c>
      <c r="C138" s="48" t="s">
        <v>134</v>
      </c>
      <c r="D138" s="48" t="s">
        <v>134</v>
      </c>
      <c r="E138" s="49">
        <v>1</v>
      </c>
    </row>
    <row r="139" spans="1:5" ht="21" customHeight="1">
      <c r="A139" s="26" t="s">
        <v>1115</v>
      </c>
      <c r="B139" s="120">
        <v>6</v>
      </c>
      <c r="C139" s="48">
        <v>6</v>
      </c>
      <c r="D139" s="48">
        <v>7</v>
      </c>
      <c r="E139" s="49">
        <v>4</v>
      </c>
    </row>
    <row r="140" spans="1:5" ht="21" customHeight="1">
      <c r="A140" s="26" t="s">
        <v>1387</v>
      </c>
      <c r="B140" s="120">
        <v>1</v>
      </c>
      <c r="C140" s="48">
        <v>1</v>
      </c>
      <c r="D140" s="48" t="s">
        <v>134</v>
      </c>
      <c r="E140" s="49">
        <v>1</v>
      </c>
    </row>
    <row r="141" spans="1:5" ht="21" customHeight="1">
      <c r="A141" s="26" t="s">
        <v>4170</v>
      </c>
      <c r="B141" s="120">
        <v>1</v>
      </c>
      <c r="C141" s="48">
        <v>1</v>
      </c>
      <c r="D141" s="48">
        <v>1</v>
      </c>
      <c r="E141" s="49">
        <v>1</v>
      </c>
    </row>
    <row r="142" spans="1:5" ht="21" customHeight="1">
      <c r="A142" s="26" t="s">
        <v>140</v>
      </c>
      <c r="B142" s="120">
        <v>84</v>
      </c>
      <c r="C142" s="48">
        <v>90</v>
      </c>
      <c r="D142" s="48">
        <v>89</v>
      </c>
      <c r="E142" s="49">
        <v>86</v>
      </c>
    </row>
    <row r="143" spans="1:5" ht="21" customHeight="1">
      <c r="A143" s="83" t="s">
        <v>9</v>
      </c>
      <c r="B143" s="167">
        <v>14</v>
      </c>
      <c r="C143" s="169">
        <v>13</v>
      </c>
      <c r="D143" s="169">
        <v>16</v>
      </c>
      <c r="E143" s="169">
        <v>8</v>
      </c>
    </row>
    <row r="144" spans="1:5" ht="21" customHeight="1">
      <c r="A144" s="24" t="s">
        <v>4315</v>
      </c>
    </row>
    <row r="145" spans="1:4" ht="21" customHeight="1">
      <c r="A145" s="217"/>
      <c r="B145" s="217"/>
      <c r="C145" s="217"/>
      <c r="D145" s="217"/>
    </row>
    <row r="146" spans="1:4" ht="21" customHeight="1">
      <c r="A146" s="217"/>
      <c r="B146" s="217"/>
      <c r="C146" s="217"/>
      <c r="D146" s="217"/>
    </row>
    <row r="147" spans="1:4" ht="21" customHeight="1">
      <c r="A147" s="217"/>
      <c r="B147" s="217"/>
      <c r="C147" s="217"/>
      <c r="D147" s="217"/>
    </row>
    <row r="148" spans="1:4" ht="21" customHeight="1">
      <c r="A148" s="217"/>
      <c r="B148" s="217"/>
      <c r="C148" s="217"/>
      <c r="D148" s="217"/>
    </row>
    <row r="149" spans="1:4" ht="21" customHeight="1">
      <c r="A149" s="217"/>
      <c r="B149" s="217"/>
      <c r="C149" s="217"/>
      <c r="D149" s="217"/>
    </row>
    <row r="150" spans="1:4" ht="21" customHeight="1">
      <c r="A150" s="217"/>
      <c r="B150" s="217"/>
      <c r="C150" s="217"/>
      <c r="D150" s="217"/>
    </row>
    <row r="151" spans="1:4" ht="21" customHeight="1">
      <c r="A151" s="217"/>
      <c r="B151" s="217"/>
      <c r="C151" s="217"/>
      <c r="D151" s="217"/>
    </row>
    <row r="152" spans="1:4" ht="21" customHeight="1">
      <c r="A152" s="217"/>
      <c r="B152" s="217"/>
      <c r="C152" s="217"/>
      <c r="D152" s="217"/>
    </row>
    <row r="153" spans="1:4" ht="21" customHeight="1">
      <c r="A153" s="217"/>
      <c r="B153" s="217"/>
      <c r="C153" s="217"/>
      <c r="D153" s="217"/>
    </row>
    <row r="154" spans="1:4" ht="21" customHeight="1">
      <c r="A154" s="217"/>
      <c r="B154" s="217"/>
      <c r="C154" s="217"/>
      <c r="D154" s="217"/>
    </row>
    <row r="155" spans="1:4" ht="21" customHeight="1">
      <c r="A155" s="217"/>
      <c r="B155" s="217"/>
      <c r="C155" s="217"/>
      <c r="D155" s="217"/>
    </row>
    <row r="156" spans="1:4" ht="21" customHeight="1">
      <c r="A156" s="217"/>
      <c r="B156" s="217"/>
      <c r="C156" s="217"/>
      <c r="D156" s="217"/>
    </row>
    <row r="157" spans="1:4" ht="21" customHeight="1">
      <c r="A157" s="217"/>
      <c r="B157" s="217"/>
      <c r="C157" s="217"/>
      <c r="D157" s="217"/>
    </row>
    <row r="158" spans="1:4" ht="21" customHeight="1">
      <c r="A158" s="217"/>
      <c r="B158" s="217"/>
      <c r="C158" s="217"/>
      <c r="D158" s="217"/>
    </row>
    <row r="159" spans="1:4" ht="21" customHeight="1">
      <c r="A159" s="217"/>
      <c r="B159" s="217"/>
      <c r="C159" s="217"/>
      <c r="D159" s="217"/>
    </row>
    <row r="160" spans="1:4" ht="21" customHeight="1">
      <c r="A160" s="217"/>
      <c r="B160" s="217"/>
      <c r="C160" s="217"/>
      <c r="D160" s="217"/>
    </row>
    <row r="161" spans="1:4" ht="21" customHeight="1">
      <c r="A161" s="217"/>
      <c r="B161" s="217"/>
      <c r="C161" s="217"/>
      <c r="D161" s="217"/>
    </row>
    <row r="162" spans="1:4" ht="21" customHeight="1">
      <c r="A162" s="217"/>
      <c r="B162" s="217"/>
      <c r="C162" s="217"/>
      <c r="D162" s="217"/>
    </row>
    <row r="163" spans="1:4" ht="21" customHeight="1">
      <c r="A163" s="217"/>
      <c r="B163" s="217"/>
      <c r="C163" s="217"/>
      <c r="D163" s="217"/>
    </row>
    <row r="164" spans="1:4" ht="21" customHeight="1">
      <c r="A164" s="217"/>
      <c r="B164" s="217"/>
      <c r="C164" s="217"/>
      <c r="D164" s="217"/>
    </row>
    <row r="165" spans="1:4" ht="21" customHeight="1">
      <c r="A165" s="217"/>
      <c r="B165" s="217"/>
      <c r="C165" s="217"/>
      <c r="D165" s="217"/>
    </row>
    <row r="166" spans="1:4" ht="21" customHeight="1">
      <c r="A166" s="217"/>
      <c r="B166" s="217"/>
      <c r="C166" s="217"/>
      <c r="D166" s="217"/>
    </row>
    <row r="167" spans="1:4" ht="21" customHeight="1">
      <c r="A167" s="217"/>
      <c r="B167" s="217"/>
      <c r="C167" s="217"/>
      <c r="D167" s="217"/>
    </row>
    <row r="168" spans="1:4" ht="21" customHeight="1">
      <c r="A168" s="217"/>
      <c r="B168" s="217"/>
      <c r="C168" s="217"/>
      <c r="D168" s="217"/>
    </row>
    <row r="169" spans="1:4" ht="21" customHeight="1">
      <c r="A169" s="217"/>
      <c r="B169" s="217"/>
      <c r="C169" s="217"/>
      <c r="D169" s="217"/>
    </row>
    <row r="170" spans="1:4" ht="21" customHeight="1">
      <c r="A170" s="217"/>
      <c r="B170" s="217"/>
      <c r="C170" s="217"/>
      <c r="D170" s="217"/>
    </row>
    <row r="171" spans="1:4" ht="21" customHeight="1">
      <c r="A171" s="217"/>
      <c r="B171" s="217"/>
      <c r="C171" s="217"/>
      <c r="D171" s="217"/>
    </row>
    <row r="172" spans="1:4" ht="21" customHeight="1">
      <c r="A172" s="217"/>
      <c r="B172" s="217"/>
      <c r="C172" s="217"/>
      <c r="D172" s="217"/>
    </row>
    <row r="173" spans="1:4" ht="21" customHeight="1">
      <c r="A173" s="217"/>
      <c r="B173" s="217"/>
      <c r="C173" s="217"/>
      <c r="D173" s="217"/>
    </row>
    <row r="174" spans="1:4" ht="21" customHeight="1">
      <c r="A174" s="217"/>
      <c r="B174" s="217"/>
      <c r="C174" s="217"/>
      <c r="D174" s="217"/>
    </row>
    <row r="175" spans="1:4" ht="21" customHeight="1">
      <c r="A175" s="217"/>
      <c r="B175" s="217"/>
      <c r="C175" s="217"/>
      <c r="D175" s="217"/>
    </row>
    <row r="176" spans="1:4" ht="21" customHeight="1">
      <c r="A176" s="217"/>
      <c r="B176" s="217"/>
      <c r="C176" s="217"/>
      <c r="D176" s="217"/>
    </row>
    <row r="177" spans="1:4" ht="21" customHeight="1">
      <c r="A177" s="217"/>
      <c r="B177" s="217"/>
      <c r="C177" s="217"/>
      <c r="D177" s="217"/>
    </row>
    <row r="178" spans="1:4" ht="21" customHeight="1">
      <c r="A178" s="217"/>
      <c r="B178" s="217"/>
      <c r="C178" s="217"/>
      <c r="D178" s="217"/>
    </row>
    <row r="179" spans="1:4" ht="21" customHeight="1">
      <c r="A179" s="217"/>
      <c r="B179" s="217"/>
      <c r="C179" s="217"/>
      <c r="D179" s="217"/>
    </row>
    <row r="180" spans="1:4" ht="21" customHeight="1">
      <c r="A180" s="217"/>
      <c r="B180" s="217"/>
      <c r="C180" s="217"/>
      <c r="D180" s="217"/>
    </row>
    <row r="181" spans="1:4" ht="21" customHeight="1">
      <c r="A181" s="217"/>
      <c r="B181" s="217"/>
      <c r="C181" s="217"/>
      <c r="D181" s="217"/>
    </row>
    <row r="182" spans="1:4" ht="21" customHeight="1">
      <c r="A182" s="217"/>
      <c r="B182" s="217"/>
      <c r="C182" s="217"/>
      <c r="D182" s="217"/>
    </row>
    <row r="183" spans="1:4" ht="21" customHeight="1">
      <c r="A183" s="217"/>
      <c r="B183" s="217"/>
      <c r="C183" s="217"/>
      <c r="D183" s="217"/>
    </row>
    <row r="184" spans="1:4" ht="21" customHeight="1">
      <c r="A184" s="217"/>
      <c r="B184" s="217"/>
      <c r="C184" s="217"/>
      <c r="D184" s="217"/>
    </row>
    <row r="185" spans="1:4" ht="21" customHeight="1">
      <c r="A185" s="217"/>
      <c r="B185" s="217"/>
      <c r="C185" s="217"/>
      <c r="D185" s="217"/>
    </row>
    <row r="186" spans="1:4" ht="21" customHeight="1">
      <c r="A186" s="217"/>
      <c r="B186" s="217"/>
      <c r="C186" s="217"/>
      <c r="D186" s="217"/>
    </row>
    <row r="187" spans="1:4" ht="21" customHeight="1">
      <c r="A187" s="217"/>
      <c r="B187" s="217"/>
      <c r="C187" s="217"/>
      <c r="D187" s="217"/>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sheetPr>
    <pageSetUpPr fitToPage="1"/>
  </sheetPr>
  <dimension ref="A1:H33"/>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24"/>
  </cols>
  <sheetData>
    <row r="1" spans="1:6" ht="21" customHeight="1">
      <c r="A1" s="28" t="str">
        <f>HYPERLINK("#"&amp;"目次"&amp;"!a1","目次へ")</f>
        <v>目次へ</v>
      </c>
    </row>
    <row r="2" spans="1:6" ht="21" customHeight="1">
      <c r="A2" s="97" t="str">
        <f>"１６．"&amp;目次!E19</f>
        <v>１６．年次別人口の推移（大正9～令和2年）</v>
      </c>
      <c r="B2" s="209"/>
      <c r="C2" s="209"/>
      <c r="D2" s="209"/>
      <c r="E2" s="209"/>
      <c r="F2" s="209"/>
    </row>
    <row r="3" spans="1:6" ht="21" customHeight="1">
      <c r="A3" s="143" t="s">
        <v>345</v>
      </c>
      <c r="B3" s="152" t="s">
        <v>52</v>
      </c>
      <c r="C3" s="142" t="s">
        <v>1087</v>
      </c>
      <c r="D3" s="115"/>
      <c r="E3" s="115"/>
      <c r="F3" s="152" t="s">
        <v>549</v>
      </c>
    </row>
    <row r="4" spans="1:6" ht="21" customHeight="1">
      <c r="A4" s="144"/>
      <c r="B4" s="153"/>
      <c r="C4" s="137" t="s">
        <v>308</v>
      </c>
      <c r="D4" s="137" t="s">
        <v>15</v>
      </c>
      <c r="E4" s="137" t="s">
        <v>46</v>
      </c>
      <c r="F4" s="153"/>
    </row>
    <row r="5" spans="1:6" ht="21" customHeight="1">
      <c r="A5" s="221" t="s">
        <v>813</v>
      </c>
      <c r="B5" s="92">
        <v>5577</v>
      </c>
      <c r="C5" s="26">
        <v>29198</v>
      </c>
      <c r="D5" s="222">
        <v>15834</v>
      </c>
      <c r="E5" s="26">
        <v>13364</v>
      </c>
      <c r="F5" s="32" t="s">
        <v>3412</v>
      </c>
    </row>
    <row r="6" spans="1:6" ht="21" customHeight="1">
      <c r="A6" s="32">
        <v>14</v>
      </c>
      <c r="B6" s="92">
        <v>18433</v>
      </c>
      <c r="C6" s="26">
        <v>85294</v>
      </c>
      <c r="D6" s="26">
        <v>45449</v>
      </c>
      <c r="E6" s="26">
        <v>39845</v>
      </c>
      <c r="F6" s="32" t="s">
        <v>3455</v>
      </c>
    </row>
    <row r="7" spans="1:6" ht="21" customHeight="1">
      <c r="A7" s="32" t="s">
        <v>3044</v>
      </c>
      <c r="B7" s="92">
        <v>28583</v>
      </c>
      <c r="C7" s="26">
        <v>134098</v>
      </c>
      <c r="D7" s="26">
        <v>70911</v>
      </c>
      <c r="E7" s="26">
        <v>63187</v>
      </c>
      <c r="F7" s="32" t="s">
        <v>3492</v>
      </c>
    </row>
    <row r="8" spans="1:6" ht="21" customHeight="1">
      <c r="A8" s="32">
        <v>10</v>
      </c>
      <c r="B8" s="92">
        <v>36289</v>
      </c>
      <c r="C8" s="26">
        <v>178383</v>
      </c>
      <c r="D8" s="26">
        <v>92435</v>
      </c>
      <c r="E8" s="26">
        <v>85948</v>
      </c>
      <c r="F8" s="32" t="s">
        <v>3515</v>
      </c>
    </row>
    <row r="9" spans="1:6" ht="21" customHeight="1">
      <c r="A9" s="32">
        <v>15</v>
      </c>
      <c r="B9" s="92">
        <v>45713</v>
      </c>
      <c r="C9" s="26">
        <v>214117</v>
      </c>
      <c r="D9" s="26">
        <v>110010</v>
      </c>
      <c r="E9" s="26">
        <v>104107</v>
      </c>
      <c r="F9" s="32" t="s">
        <v>3536</v>
      </c>
    </row>
    <row r="10" spans="1:6" ht="21" customHeight="1">
      <c r="A10" s="32">
        <v>22</v>
      </c>
      <c r="B10" s="92">
        <v>41623</v>
      </c>
      <c r="C10" s="26">
        <v>168215</v>
      </c>
      <c r="D10" s="26">
        <v>84602</v>
      </c>
      <c r="E10" s="26">
        <v>83613</v>
      </c>
      <c r="F10" s="32" t="s">
        <v>3450</v>
      </c>
    </row>
    <row r="11" spans="1:6" ht="21" customHeight="1">
      <c r="A11" s="32">
        <v>25</v>
      </c>
      <c r="B11" s="92">
        <v>53296</v>
      </c>
      <c r="C11" s="26">
        <v>213461</v>
      </c>
      <c r="D11" s="26">
        <v>107311</v>
      </c>
      <c r="E11" s="26">
        <v>106150</v>
      </c>
      <c r="F11" s="32" t="s">
        <v>3567</v>
      </c>
    </row>
    <row r="12" spans="1:6" ht="21" customHeight="1">
      <c r="A12" s="32">
        <v>30</v>
      </c>
      <c r="B12" s="92">
        <v>71536</v>
      </c>
      <c r="C12" s="26">
        <v>289165</v>
      </c>
      <c r="D12" s="26">
        <v>148391</v>
      </c>
      <c r="E12" s="26">
        <v>140774</v>
      </c>
      <c r="F12" s="32" t="s">
        <v>3571</v>
      </c>
    </row>
    <row r="13" spans="1:6" ht="21" customHeight="1">
      <c r="A13" s="32">
        <v>35</v>
      </c>
      <c r="B13" s="92">
        <v>105628</v>
      </c>
      <c r="C13" s="26">
        <v>351360</v>
      </c>
      <c r="D13" s="26">
        <v>182235</v>
      </c>
      <c r="E13" s="26">
        <v>169125</v>
      </c>
      <c r="F13" s="32" t="s">
        <v>2378</v>
      </c>
    </row>
    <row r="14" spans="1:6" ht="21" customHeight="1">
      <c r="A14" s="32">
        <v>40</v>
      </c>
      <c r="B14" s="92">
        <v>125671</v>
      </c>
      <c r="C14" s="26">
        <v>376697</v>
      </c>
      <c r="D14" s="26">
        <v>192516</v>
      </c>
      <c r="E14" s="26">
        <v>184181</v>
      </c>
      <c r="F14" s="32" t="s">
        <v>1014</v>
      </c>
    </row>
    <row r="15" spans="1:6" ht="21" customHeight="1">
      <c r="A15" s="32">
        <v>45</v>
      </c>
      <c r="B15" s="92">
        <v>140406</v>
      </c>
      <c r="C15" s="26">
        <v>378723</v>
      </c>
      <c r="D15" s="26">
        <v>192898</v>
      </c>
      <c r="E15" s="26">
        <v>185825</v>
      </c>
      <c r="F15" s="32" t="s">
        <v>1534</v>
      </c>
    </row>
    <row r="16" spans="1:6" ht="21" customHeight="1">
      <c r="A16" s="32">
        <v>50</v>
      </c>
      <c r="B16" s="92">
        <v>152925</v>
      </c>
      <c r="C16" s="26">
        <v>373075</v>
      </c>
      <c r="D16" s="26">
        <v>189047</v>
      </c>
      <c r="E16" s="26">
        <v>184028</v>
      </c>
      <c r="F16" s="32" t="s">
        <v>1366</v>
      </c>
    </row>
    <row r="17" spans="1:8" ht="21" customHeight="1">
      <c r="A17" s="32">
        <v>55</v>
      </c>
      <c r="B17" s="92">
        <v>152905</v>
      </c>
      <c r="C17" s="26">
        <v>345733</v>
      </c>
      <c r="D17" s="26">
        <v>173192</v>
      </c>
      <c r="E17" s="26">
        <v>172541</v>
      </c>
      <c r="F17" s="32" t="s">
        <v>1531</v>
      </c>
    </row>
    <row r="18" spans="1:8" ht="21" customHeight="1">
      <c r="A18" s="32">
        <v>60</v>
      </c>
      <c r="B18" s="92">
        <v>153924</v>
      </c>
      <c r="C18" s="26">
        <v>335936</v>
      </c>
      <c r="D18" s="26">
        <v>168410</v>
      </c>
      <c r="E18" s="26">
        <v>167526</v>
      </c>
      <c r="F18" s="32" t="s">
        <v>79</v>
      </c>
    </row>
    <row r="19" spans="1:8" ht="21" customHeight="1">
      <c r="A19" s="32" t="s">
        <v>2632</v>
      </c>
      <c r="B19" s="92">
        <v>153966</v>
      </c>
      <c r="C19" s="26">
        <v>319687</v>
      </c>
      <c r="D19" s="26">
        <v>159701</v>
      </c>
      <c r="E19" s="26">
        <v>159986</v>
      </c>
      <c r="F19" s="32" t="s">
        <v>47</v>
      </c>
    </row>
    <row r="20" spans="1:8" ht="21" customHeight="1">
      <c r="A20" s="32">
        <v>7</v>
      </c>
      <c r="B20" s="92">
        <v>154518</v>
      </c>
      <c r="C20" s="26">
        <v>306581</v>
      </c>
      <c r="D20" s="26">
        <v>152091</v>
      </c>
      <c r="E20" s="26">
        <v>154490</v>
      </c>
      <c r="F20" s="32" t="s">
        <v>936</v>
      </c>
    </row>
    <row r="21" spans="1:8" ht="21" customHeight="1">
      <c r="A21" s="32">
        <v>12</v>
      </c>
      <c r="B21" s="92">
        <v>165900</v>
      </c>
      <c r="C21" s="26">
        <v>309526</v>
      </c>
      <c r="D21" s="26">
        <v>154865</v>
      </c>
      <c r="E21" s="26">
        <v>154661</v>
      </c>
      <c r="F21" s="32" t="s">
        <v>1351</v>
      </c>
    </row>
    <row r="22" spans="1:8" ht="21" customHeight="1">
      <c r="A22" s="32">
        <v>17</v>
      </c>
      <c r="B22" s="92">
        <v>172786</v>
      </c>
      <c r="C22" s="26">
        <v>310627</v>
      </c>
      <c r="D22" s="26">
        <v>155143</v>
      </c>
      <c r="E22" s="26">
        <v>155484</v>
      </c>
      <c r="F22" s="32" t="s">
        <v>1344</v>
      </c>
    </row>
    <row r="23" spans="1:8" ht="21" customHeight="1">
      <c r="A23" s="32">
        <v>22</v>
      </c>
      <c r="B23" s="92">
        <v>184267</v>
      </c>
      <c r="C23" s="26">
        <v>314750</v>
      </c>
      <c r="D23" s="26">
        <v>157204</v>
      </c>
      <c r="E23" s="26">
        <v>157546</v>
      </c>
      <c r="F23" s="32" t="s">
        <v>1285</v>
      </c>
    </row>
    <row r="24" spans="1:8" s="179" customFormat="1" ht="21" customHeight="1">
      <c r="A24" s="117">
        <v>27</v>
      </c>
      <c r="B24" s="26">
        <v>196132</v>
      </c>
      <c r="C24" s="26">
        <v>328215</v>
      </c>
      <c r="D24" s="26">
        <v>165382</v>
      </c>
      <c r="E24" s="26">
        <v>162833</v>
      </c>
      <c r="F24" s="32" t="s">
        <v>4144</v>
      </c>
      <c r="H24" s="27"/>
    </row>
    <row r="25" spans="1:8" ht="21" customHeight="1">
      <c r="A25" s="36" t="s">
        <v>4388</v>
      </c>
      <c r="B25" s="94">
        <v>208093</v>
      </c>
      <c r="C25" s="83">
        <v>344880</v>
      </c>
      <c r="D25" s="83">
        <v>172525</v>
      </c>
      <c r="E25" s="83">
        <v>172355</v>
      </c>
      <c r="F25" s="36" t="s">
        <v>4263</v>
      </c>
    </row>
    <row r="26" spans="1:8" ht="21" customHeight="1">
      <c r="B26" s="26"/>
    </row>
    <row r="27" spans="1:8" ht="21" customHeight="1">
      <c r="B27" s="26"/>
    </row>
    <row r="28" spans="1:8" ht="21" customHeight="1">
      <c r="B28" s="26"/>
    </row>
    <row r="29" spans="1:8" ht="21" customHeight="1">
      <c r="B29" s="26"/>
    </row>
    <row r="30" spans="1:8" ht="21" customHeight="1">
      <c r="B30" s="26"/>
    </row>
    <row r="31" spans="1:8" ht="21" customHeight="1">
      <c r="B31" s="26"/>
    </row>
    <row r="32" spans="1:8" ht="21" customHeight="1">
      <c r="B32" s="26"/>
    </row>
    <row r="33" spans="2:2" ht="21" customHeight="1">
      <c r="B33" s="26"/>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BC32"/>
  <sheetViews>
    <sheetView zoomScaleSheetLayoutView="80" workbookViewId="0">
      <pane ySplit="7" topLeftCell="A8" activePane="bottomLeft" state="frozen"/>
      <selection pane="bottomLeft"/>
    </sheetView>
  </sheetViews>
  <sheetFormatPr defaultColWidth="11.5" defaultRowHeight="21" customHeight="1"/>
  <cols>
    <col min="1" max="1" width="18.5" style="24" customWidth="1"/>
    <col min="2" max="55" width="15.625" style="24" customWidth="1"/>
    <col min="56" max="16384" width="11.5" style="24"/>
  </cols>
  <sheetData>
    <row r="1" spans="1:55" ht="13.5">
      <c r="A1" s="28" t="str">
        <f>HYPERLINK("#"&amp;"目次"&amp;"!a1","目次へ")</f>
        <v>目次へ</v>
      </c>
      <c r="C1" s="45"/>
    </row>
    <row r="2" spans="1:55" ht="16.5">
      <c r="A2" s="29" t="s">
        <v>1492</v>
      </c>
      <c r="B2" s="29"/>
      <c r="C2" s="46"/>
      <c r="D2" s="46"/>
      <c r="E2" s="46"/>
      <c r="F2" s="46"/>
      <c r="G2" s="46"/>
      <c r="H2" s="46"/>
    </row>
    <row r="3" spans="1:55" ht="17.25">
      <c r="A3" s="30"/>
      <c r="B3" s="30"/>
      <c r="C3" s="30"/>
      <c r="D3" s="30"/>
      <c r="E3" s="30"/>
      <c r="F3" s="30"/>
      <c r="G3" s="30"/>
      <c r="H3" s="30"/>
      <c r="AJ3" s="26"/>
      <c r="AK3" s="26"/>
      <c r="AL3" s="26"/>
      <c r="AM3" s="26"/>
      <c r="AN3" s="26"/>
      <c r="AO3" s="26"/>
      <c r="AP3" s="26"/>
      <c r="AQ3" s="26"/>
      <c r="AR3" s="26"/>
      <c r="AS3" s="26"/>
      <c r="AT3" s="26"/>
      <c r="AU3" s="26"/>
      <c r="AV3" s="26"/>
      <c r="AW3" s="26"/>
      <c r="AX3" s="26"/>
      <c r="AY3" s="26"/>
    </row>
    <row r="4" spans="1:55" ht="21" customHeight="1">
      <c r="A4" s="31"/>
      <c r="B4" s="37"/>
      <c r="C4" s="47" t="s">
        <v>1087</v>
      </c>
      <c r="D4" s="52"/>
      <c r="E4" s="52"/>
      <c r="F4" s="52"/>
      <c r="G4" s="52"/>
      <c r="H4" s="52"/>
      <c r="I4" s="47"/>
      <c r="J4" s="52"/>
      <c r="K4" s="52"/>
      <c r="L4" s="52"/>
      <c r="M4" s="52"/>
      <c r="N4" s="52"/>
      <c r="O4" s="52"/>
      <c r="P4" s="47" t="s">
        <v>1202</v>
      </c>
      <c r="Q4" s="52"/>
      <c r="R4" s="47" t="s">
        <v>3945</v>
      </c>
      <c r="S4" s="52"/>
      <c r="T4" s="47" t="s">
        <v>895</v>
      </c>
      <c r="U4" s="52"/>
      <c r="V4" s="52"/>
      <c r="W4" s="47" t="s">
        <v>1174</v>
      </c>
      <c r="X4" s="52"/>
      <c r="Y4" s="52"/>
      <c r="Z4" s="52"/>
      <c r="AA4" s="52"/>
      <c r="AB4" s="47" t="s">
        <v>3757</v>
      </c>
      <c r="AC4" s="52"/>
      <c r="AD4" s="52"/>
      <c r="AE4" s="52"/>
      <c r="AF4" s="52"/>
      <c r="AG4" s="47" t="s">
        <v>93</v>
      </c>
      <c r="AH4" s="52"/>
      <c r="AI4" s="52"/>
      <c r="AJ4" s="52"/>
      <c r="AK4" s="52"/>
      <c r="AL4" s="52"/>
      <c r="AM4" s="52"/>
      <c r="AN4" s="52"/>
      <c r="AO4" s="52"/>
      <c r="AP4" s="52"/>
      <c r="AQ4" s="47" t="s">
        <v>126</v>
      </c>
      <c r="AR4" s="52"/>
      <c r="AS4" s="72"/>
      <c r="AT4" s="47" t="s">
        <v>976</v>
      </c>
      <c r="AU4" s="52"/>
      <c r="AV4" s="52"/>
      <c r="AW4" s="47" t="s">
        <v>1238</v>
      </c>
      <c r="AX4" s="52"/>
      <c r="AY4" s="52"/>
      <c r="AZ4" s="47" t="s">
        <v>2815</v>
      </c>
      <c r="BA4" s="52"/>
      <c r="BB4" s="52"/>
      <c r="BC4" s="52"/>
    </row>
    <row r="5" spans="1:55" ht="21" customHeight="1">
      <c r="A5" s="32" t="s">
        <v>345</v>
      </c>
      <c r="B5" s="38" t="s">
        <v>3767</v>
      </c>
      <c r="C5" s="38" t="s">
        <v>52</v>
      </c>
      <c r="D5" s="38" t="s">
        <v>1087</v>
      </c>
      <c r="E5" s="54" t="s">
        <v>85</v>
      </c>
      <c r="F5" s="57" t="s">
        <v>1385</v>
      </c>
      <c r="G5" s="58"/>
      <c r="H5" s="58"/>
      <c r="I5" s="57" t="s">
        <v>1135</v>
      </c>
      <c r="J5" s="58"/>
      <c r="K5" s="58"/>
      <c r="L5" s="54" t="s">
        <v>2930</v>
      </c>
      <c r="M5" s="55" t="s">
        <v>3620</v>
      </c>
      <c r="N5" s="32" t="s">
        <v>2254</v>
      </c>
      <c r="O5" s="38" t="s">
        <v>3621</v>
      </c>
      <c r="P5" s="38" t="s">
        <v>268</v>
      </c>
      <c r="Q5" s="60" t="s">
        <v>1194</v>
      </c>
      <c r="R5" s="60" t="s">
        <v>1189</v>
      </c>
      <c r="S5" s="55" t="s">
        <v>1176</v>
      </c>
      <c r="T5" s="60" t="s">
        <v>372</v>
      </c>
      <c r="U5" s="54" t="s">
        <v>1176</v>
      </c>
      <c r="V5" s="68" t="s">
        <v>3924</v>
      </c>
      <c r="W5" s="57" t="s">
        <v>423</v>
      </c>
      <c r="X5" s="58"/>
      <c r="Y5" s="57" t="s">
        <v>1163</v>
      </c>
      <c r="Z5" s="58"/>
      <c r="AA5" s="58"/>
      <c r="AB5" s="57" t="s">
        <v>271</v>
      </c>
      <c r="AC5" s="58"/>
      <c r="AD5" s="58"/>
      <c r="AE5" s="57" t="s">
        <v>1216</v>
      </c>
      <c r="AF5" s="58"/>
      <c r="AG5" s="57" t="s">
        <v>1256</v>
      </c>
      <c r="AH5" s="58"/>
      <c r="AI5" s="57" t="s">
        <v>1255</v>
      </c>
      <c r="AJ5" s="71"/>
      <c r="AK5" s="57" t="s">
        <v>770</v>
      </c>
      <c r="AL5" s="58"/>
      <c r="AM5" s="57" t="s">
        <v>1250</v>
      </c>
      <c r="AN5" s="58"/>
      <c r="AO5" s="57" t="s">
        <v>1248</v>
      </c>
      <c r="AP5" s="58"/>
      <c r="AQ5" s="57" t="s">
        <v>3943</v>
      </c>
      <c r="AR5" s="71"/>
      <c r="AS5" s="54" t="s">
        <v>69</v>
      </c>
      <c r="AT5" s="57" t="s">
        <v>1269</v>
      </c>
      <c r="AU5" s="71"/>
      <c r="AV5" s="60" t="s">
        <v>648</v>
      </c>
      <c r="AW5" s="60" t="s">
        <v>1234</v>
      </c>
      <c r="AX5" s="60" t="s">
        <v>1233</v>
      </c>
      <c r="AY5" s="60" t="s">
        <v>235</v>
      </c>
      <c r="AZ5" s="77" t="s">
        <v>1225</v>
      </c>
      <c r="BA5" s="60" t="s">
        <v>1223</v>
      </c>
      <c r="BB5" s="57" t="s">
        <v>712</v>
      </c>
      <c r="BC5" s="58"/>
    </row>
    <row r="6" spans="1:55" ht="21" customHeight="1">
      <c r="A6" s="32"/>
      <c r="B6" s="38"/>
      <c r="C6" s="38"/>
      <c r="D6" s="38"/>
      <c r="E6" s="55" t="s">
        <v>3812</v>
      </c>
      <c r="F6" s="38" t="s">
        <v>1113</v>
      </c>
      <c r="G6" s="54" t="s">
        <v>193</v>
      </c>
      <c r="H6" s="32" t="s">
        <v>603</v>
      </c>
      <c r="I6" s="54" t="s">
        <v>1130</v>
      </c>
      <c r="J6" s="60" t="s">
        <v>301</v>
      </c>
      <c r="K6" s="60" t="s">
        <v>1128</v>
      </c>
      <c r="L6" s="55"/>
      <c r="M6" s="55"/>
      <c r="N6" s="32"/>
      <c r="O6" s="38"/>
      <c r="P6" s="38"/>
      <c r="Q6" s="38"/>
      <c r="R6" s="38"/>
      <c r="S6" s="55"/>
      <c r="T6" s="38"/>
      <c r="U6" s="55"/>
      <c r="V6" s="68" t="s">
        <v>3055</v>
      </c>
      <c r="W6" s="38" t="s">
        <v>1161</v>
      </c>
      <c r="X6" s="60" t="s">
        <v>1158</v>
      </c>
      <c r="Y6" s="38" t="s">
        <v>1153</v>
      </c>
      <c r="Z6" s="60" t="s">
        <v>781</v>
      </c>
      <c r="AA6" s="60" t="s">
        <v>1151</v>
      </c>
      <c r="AB6" s="60" t="s">
        <v>1732</v>
      </c>
      <c r="AC6" s="60" t="s">
        <v>1145</v>
      </c>
      <c r="AD6" s="54" t="s">
        <v>2309</v>
      </c>
      <c r="AE6" s="60" t="s">
        <v>386</v>
      </c>
      <c r="AF6" s="60" t="s">
        <v>1215</v>
      </c>
      <c r="AG6" s="38" t="s">
        <v>1172</v>
      </c>
      <c r="AH6" s="60" t="s">
        <v>1011</v>
      </c>
      <c r="AI6" s="60" t="s">
        <v>1092</v>
      </c>
      <c r="AJ6" s="54" t="s">
        <v>1111</v>
      </c>
      <c r="AK6" s="60" t="s">
        <v>1092</v>
      </c>
      <c r="AL6" s="60" t="s">
        <v>1051</v>
      </c>
      <c r="AM6" s="38" t="s">
        <v>1092</v>
      </c>
      <c r="AN6" s="60" t="s">
        <v>1051</v>
      </c>
      <c r="AO6" s="60" t="s">
        <v>1244</v>
      </c>
      <c r="AP6" s="60" t="s">
        <v>34</v>
      </c>
      <c r="AQ6" s="38" t="s">
        <v>1082</v>
      </c>
      <c r="AR6" s="54" t="s">
        <v>406</v>
      </c>
      <c r="AS6" s="55" t="s">
        <v>3944</v>
      </c>
      <c r="AT6" s="38" t="s">
        <v>1267</v>
      </c>
      <c r="AU6" s="54" t="s">
        <v>34</v>
      </c>
      <c r="AV6" s="38" t="s">
        <v>997</v>
      </c>
      <c r="AW6" s="38" t="s">
        <v>1231</v>
      </c>
      <c r="AX6" s="38" t="s">
        <v>1231</v>
      </c>
      <c r="AY6" s="38" t="s">
        <v>1231</v>
      </c>
      <c r="AZ6" s="78"/>
      <c r="BA6" s="78"/>
      <c r="BB6" s="60" t="s">
        <v>1225</v>
      </c>
      <c r="BC6" s="60" t="s">
        <v>1223</v>
      </c>
    </row>
    <row r="7" spans="1:55" ht="21" customHeight="1">
      <c r="A7" s="33"/>
      <c r="B7" s="39" t="s">
        <v>1904</v>
      </c>
      <c r="C7" s="39" t="s">
        <v>1904</v>
      </c>
      <c r="D7" s="39" t="s">
        <v>3739</v>
      </c>
      <c r="E7" s="56" t="s">
        <v>3739</v>
      </c>
      <c r="F7" s="39" t="s">
        <v>1582</v>
      </c>
      <c r="G7" s="56" t="s">
        <v>1582</v>
      </c>
      <c r="H7" s="33" t="s">
        <v>1582</v>
      </c>
      <c r="I7" s="39" t="s">
        <v>1582</v>
      </c>
      <c r="J7" s="39" t="s">
        <v>1582</v>
      </c>
      <c r="K7" s="39" t="s">
        <v>1582</v>
      </c>
      <c r="L7" s="56" t="s">
        <v>1904</v>
      </c>
      <c r="M7" s="56" t="s">
        <v>1904</v>
      </c>
      <c r="N7" s="33" t="s">
        <v>1904</v>
      </c>
      <c r="O7" s="39" t="s">
        <v>1904</v>
      </c>
      <c r="P7" s="39" t="s">
        <v>2333</v>
      </c>
      <c r="Q7" s="39" t="s">
        <v>1904</v>
      </c>
      <c r="R7" s="39" t="s">
        <v>231</v>
      </c>
      <c r="S7" s="56" t="s">
        <v>231</v>
      </c>
      <c r="T7" s="39" t="s">
        <v>2532</v>
      </c>
      <c r="U7" s="56" t="s">
        <v>2532</v>
      </c>
      <c r="V7" s="39" t="s">
        <v>2532</v>
      </c>
      <c r="W7" s="39" t="s">
        <v>3489</v>
      </c>
      <c r="X7" s="39" t="s">
        <v>3489</v>
      </c>
      <c r="Y7" s="39" t="s">
        <v>690</v>
      </c>
      <c r="Z7" s="39" t="s">
        <v>690</v>
      </c>
      <c r="AA7" s="39" t="s">
        <v>1050</v>
      </c>
      <c r="AB7" s="39" t="s">
        <v>736</v>
      </c>
      <c r="AC7" s="39" t="s">
        <v>736</v>
      </c>
      <c r="AD7" s="56" t="s">
        <v>3519</v>
      </c>
      <c r="AE7" s="39" t="s">
        <v>1050</v>
      </c>
      <c r="AF7" s="39" t="s">
        <v>1050</v>
      </c>
      <c r="AG7" s="39" t="s">
        <v>3602</v>
      </c>
      <c r="AH7" s="39" t="s">
        <v>3602</v>
      </c>
      <c r="AI7" s="39" t="s">
        <v>3602</v>
      </c>
      <c r="AJ7" s="56" t="s">
        <v>3602</v>
      </c>
      <c r="AK7" s="39" t="s">
        <v>3602</v>
      </c>
      <c r="AL7" s="39" t="s">
        <v>3602</v>
      </c>
      <c r="AM7" s="39" t="s">
        <v>3602</v>
      </c>
      <c r="AN7" s="39" t="s">
        <v>3602</v>
      </c>
      <c r="AO7" s="39" t="s">
        <v>3604</v>
      </c>
      <c r="AP7" s="39" t="s">
        <v>3604</v>
      </c>
      <c r="AQ7" s="39" t="s">
        <v>3606</v>
      </c>
      <c r="AR7" s="56" t="s">
        <v>3606</v>
      </c>
      <c r="AS7" s="56" t="s">
        <v>3607</v>
      </c>
      <c r="AT7" s="39" t="s">
        <v>3604</v>
      </c>
      <c r="AU7" s="56" t="s">
        <v>3604</v>
      </c>
      <c r="AV7" s="39" t="s">
        <v>3216</v>
      </c>
      <c r="AW7" s="39" t="s">
        <v>3605</v>
      </c>
      <c r="AX7" s="39" t="s">
        <v>3605</v>
      </c>
      <c r="AY7" s="39" t="s">
        <v>3605</v>
      </c>
      <c r="AZ7" s="79" t="s">
        <v>1050</v>
      </c>
      <c r="BA7" s="79" t="s">
        <v>1050</v>
      </c>
      <c r="BB7" s="39" t="s">
        <v>1050</v>
      </c>
      <c r="BC7" s="39" t="s">
        <v>1050</v>
      </c>
    </row>
    <row r="8" spans="1:55" ht="21" customHeight="1">
      <c r="A8" s="32"/>
      <c r="B8" s="40" t="s">
        <v>1321</v>
      </c>
      <c r="C8" s="48" t="s">
        <v>269</v>
      </c>
      <c r="D8" s="48" t="s">
        <v>1126</v>
      </c>
      <c r="E8" s="48" t="s">
        <v>1126</v>
      </c>
      <c r="F8" s="48" t="s">
        <v>1126</v>
      </c>
      <c r="G8" s="48" t="s">
        <v>1126</v>
      </c>
      <c r="H8" s="48" t="s">
        <v>1126</v>
      </c>
      <c r="I8" s="59" t="s">
        <v>1126</v>
      </c>
      <c r="J8" s="48" t="s">
        <v>1126</v>
      </c>
      <c r="K8" s="48" t="s">
        <v>1126</v>
      </c>
      <c r="L8" s="48" t="s">
        <v>1126</v>
      </c>
      <c r="M8" s="48" t="s">
        <v>1126</v>
      </c>
      <c r="N8" s="48" t="s">
        <v>1126</v>
      </c>
      <c r="O8" s="48" t="s">
        <v>1126</v>
      </c>
      <c r="P8" s="59" t="s">
        <v>1185</v>
      </c>
      <c r="Q8" s="48" t="s">
        <v>1185</v>
      </c>
      <c r="R8" s="48"/>
      <c r="S8" s="48" t="s">
        <v>1141</v>
      </c>
      <c r="T8" s="48"/>
      <c r="U8" s="48" t="s">
        <v>1141</v>
      </c>
      <c r="V8" s="48" t="s">
        <v>1183</v>
      </c>
      <c r="W8" s="59" t="s">
        <v>1026</v>
      </c>
      <c r="X8" s="48" t="s">
        <v>1141</v>
      </c>
      <c r="Y8" s="48" t="s">
        <v>1148</v>
      </c>
      <c r="Z8" s="48" t="s">
        <v>1141</v>
      </c>
      <c r="AA8" s="48" t="s">
        <v>1097</v>
      </c>
      <c r="AB8" s="59" t="s">
        <v>1204</v>
      </c>
      <c r="AC8" s="59" t="s">
        <v>1204</v>
      </c>
      <c r="AD8" s="59" t="s">
        <v>1126</v>
      </c>
      <c r="AE8" s="48" t="s">
        <v>413</v>
      </c>
      <c r="AF8" s="48" t="s">
        <v>413</v>
      </c>
      <c r="AG8" s="59" t="s">
        <v>1214</v>
      </c>
      <c r="AH8" s="48" t="s">
        <v>1126</v>
      </c>
      <c r="AI8" s="48" t="s">
        <v>1241</v>
      </c>
      <c r="AJ8" s="48" t="s">
        <v>1126</v>
      </c>
      <c r="AK8" s="48" t="s">
        <v>1241</v>
      </c>
      <c r="AL8" s="48" t="s">
        <v>1126</v>
      </c>
      <c r="AM8" s="48" t="s">
        <v>1241</v>
      </c>
      <c r="AN8" s="48" t="s">
        <v>1126</v>
      </c>
      <c r="AO8" s="48" t="s">
        <v>1214</v>
      </c>
      <c r="AP8" s="48" t="s">
        <v>7</v>
      </c>
      <c r="AQ8" s="59" t="s">
        <v>1263</v>
      </c>
      <c r="AR8" s="48" t="s">
        <v>1263</v>
      </c>
      <c r="AS8" s="48"/>
      <c r="AT8" s="48" t="s">
        <v>1261</v>
      </c>
      <c r="AU8" s="48" t="s">
        <v>415</v>
      </c>
      <c r="AV8" s="48" t="s">
        <v>1141</v>
      </c>
      <c r="AW8" s="59" t="s">
        <v>330</v>
      </c>
      <c r="AX8" s="48" t="s">
        <v>330</v>
      </c>
      <c r="AY8" s="48" t="s">
        <v>330</v>
      </c>
      <c r="AZ8" s="48" t="s">
        <v>1208</v>
      </c>
      <c r="BA8" s="48" t="s">
        <v>1208</v>
      </c>
      <c r="BB8" s="48" t="s">
        <v>1208</v>
      </c>
      <c r="BC8" s="48" t="s">
        <v>1208</v>
      </c>
    </row>
    <row r="9" spans="1:55" ht="21" customHeight="1">
      <c r="A9" s="32" t="s">
        <v>1574</v>
      </c>
      <c r="B9" s="41">
        <v>15.59</v>
      </c>
      <c r="C9" s="48">
        <v>164896</v>
      </c>
      <c r="D9" s="48">
        <v>297508</v>
      </c>
      <c r="E9" s="48">
        <v>19083.258499037802</v>
      </c>
      <c r="F9" s="48">
        <v>27751</v>
      </c>
      <c r="G9" s="48">
        <v>26753</v>
      </c>
      <c r="H9" s="48">
        <v>998</v>
      </c>
      <c r="I9" s="48">
        <v>2035</v>
      </c>
      <c r="J9" s="48">
        <v>2240</v>
      </c>
      <c r="K9" s="48">
        <v>-205</v>
      </c>
      <c r="L9" s="48" t="s">
        <v>519</v>
      </c>
      <c r="M9" s="48" t="s">
        <v>519</v>
      </c>
      <c r="N9" s="48" t="s">
        <v>519</v>
      </c>
      <c r="O9" s="48" t="s">
        <v>519</v>
      </c>
      <c r="P9" s="48">
        <v>3780</v>
      </c>
      <c r="Q9" s="48" t="s">
        <v>519</v>
      </c>
      <c r="R9" s="48" t="s">
        <v>519</v>
      </c>
      <c r="S9" s="48" t="s">
        <v>519</v>
      </c>
      <c r="T9" s="48">
        <v>164</v>
      </c>
      <c r="U9" s="48">
        <v>2116</v>
      </c>
      <c r="V9" s="48">
        <v>29927</v>
      </c>
      <c r="W9" s="48">
        <v>37</v>
      </c>
      <c r="X9" s="48">
        <v>2872</v>
      </c>
      <c r="Y9" s="48">
        <v>3534</v>
      </c>
      <c r="Z9" s="48">
        <v>4417</v>
      </c>
      <c r="AA9" s="48">
        <v>8963841</v>
      </c>
      <c r="AB9" s="48">
        <v>1191</v>
      </c>
      <c r="AC9" s="48">
        <v>12</v>
      </c>
      <c r="AD9" s="48">
        <v>553</v>
      </c>
      <c r="AE9" s="48">
        <v>104390</v>
      </c>
      <c r="AF9" s="48">
        <v>20897</v>
      </c>
      <c r="AG9" s="48">
        <v>26</v>
      </c>
      <c r="AH9" s="48">
        <v>3303</v>
      </c>
      <c r="AI9" s="48">
        <v>30</v>
      </c>
      <c r="AJ9" s="48">
        <v>9960</v>
      </c>
      <c r="AK9" s="48">
        <v>19</v>
      </c>
      <c r="AL9" s="48">
        <v>5715</v>
      </c>
      <c r="AM9" s="48">
        <v>12</v>
      </c>
      <c r="AN9" s="48">
        <v>10401</v>
      </c>
      <c r="AO9" s="48">
        <v>157</v>
      </c>
      <c r="AP9" s="48">
        <v>3022</v>
      </c>
      <c r="AQ9" s="48">
        <v>633711</v>
      </c>
      <c r="AR9" s="48">
        <v>471290</v>
      </c>
      <c r="AS9" s="73">
        <v>100</v>
      </c>
      <c r="AT9" s="48">
        <v>361210</v>
      </c>
      <c r="AU9" s="48">
        <v>2013175</v>
      </c>
      <c r="AV9" s="48">
        <v>115227</v>
      </c>
      <c r="AW9" s="48">
        <v>6759</v>
      </c>
      <c r="AX9" s="48">
        <v>1792</v>
      </c>
      <c r="AY9" s="48">
        <v>172</v>
      </c>
      <c r="AZ9" s="48">
        <v>157838778</v>
      </c>
      <c r="BA9" s="48">
        <v>156097257</v>
      </c>
      <c r="BB9" s="48">
        <v>94116019</v>
      </c>
      <c r="BC9" s="48">
        <v>93056170</v>
      </c>
    </row>
    <row r="10" spans="1:55" ht="21" customHeight="1">
      <c r="A10" s="32">
        <v>15</v>
      </c>
      <c r="B10" s="41">
        <v>15.59</v>
      </c>
      <c r="C10" s="48">
        <v>166459</v>
      </c>
      <c r="D10" s="48">
        <v>297726</v>
      </c>
      <c r="E10" s="48">
        <v>19097.2418216806</v>
      </c>
      <c r="F10" s="48">
        <v>27988</v>
      </c>
      <c r="G10" s="48">
        <v>27651</v>
      </c>
      <c r="H10" s="48">
        <v>337</v>
      </c>
      <c r="I10" s="48">
        <v>2076</v>
      </c>
      <c r="J10" s="48">
        <v>2291</v>
      </c>
      <c r="K10" s="48">
        <v>-215</v>
      </c>
      <c r="L10" s="48" t="s">
        <v>519</v>
      </c>
      <c r="M10" s="48" t="s">
        <v>519</v>
      </c>
      <c r="N10" s="48" t="s">
        <v>519</v>
      </c>
      <c r="O10" s="48" t="s">
        <v>519</v>
      </c>
      <c r="P10" s="48">
        <v>4312</v>
      </c>
      <c r="Q10" s="48">
        <v>179620</v>
      </c>
      <c r="R10" s="48" t="s">
        <v>519</v>
      </c>
      <c r="S10" s="48" t="s">
        <v>519</v>
      </c>
      <c r="T10" s="48">
        <v>378</v>
      </c>
      <c r="U10" s="48">
        <v>2422</v>
      </c>
      <c r="V10" s="48">
        <v>28815</v>
      </c>
      <c r="W10" s="48">
        <v>37</v>
      </c>
      <c r="X10" s="48">
        <v>2906</v>
      </c>
      <c r="Y10" s="48">
        <v>3750</v>
      </c>
      <c r="Z10" s="48">
        <v>4722</v>
      </c>
      <c r="AA10" s="48">
        <v>9612815</v>
      </c>
      <c r="AB10" s="48">
        <v>1190</v>
      </c>
      <c r="AC10" s="48">
        <v>11</v>
      </c>
      <c r="AD10" s="48" t="s">
        <v>519</v>
      </c>
      <c r="AE10" s="48">
        <v>105362</v>
      </c>
      <c r="AF10" s="48">
        <v>21789</v>
      </c>
      <c r="AG10" s="48">
        <v>26</v>
      </c>
      <c r="AH10" s="48">
        <v>3197</v>
      </c>
      <c r="AI10" s="48">
        <v>30</v>
      </c>
      <c r="AJ10" s="48">
        <v>10000</v>
      </c>
      <c r="AK10" s="48">
        <v>19</v>
      </c>
      <c r="AL10" s="48">
        <v>5513</v>
      </c>
      <c r="AM10" s="48">
        <v>12</v>
      </c>
      <c r="AN10" s="48">
        <v>10013</v>
      </c>
      <c r="AO10" s="48">
        <v>158</v>
      </c>
      <c r="AP10" s="48">
        <v>3347</v>
      </c>
      <c r="AQ10" s="48">
        <v>583065</v>
      </c>
      <c r="AR10" s="48">
        <v>475283</v>
      </c>
      <c r="AS10" s="73">
        <v>99.6</v>
      </c>
      <c r="AT10" s="48">
        <v>361210</v>
      </c>
      <c r="AU10" s="48">
        <v>2013189</v>
      </c>
      <c r="AV10" s="48">
        <v>114459</v>
      </c>
      <c r="AW10" s="48">
        <v>6850</v>
      </c>
      <c r="AX10" s="48">
        <v>1621</v>
      </c>
      <c r="AY10" s="48">
        <v>113</v>
      </c>
      <c r="AZ10" s="48">
        <v>153791340</v>
      </c>
      <c r="BA10" s="48">
        <v>153223409</v>
      </c>
      <c r="BB10" s="48">
        <v>84831079</v>
      </c>
      <c r="BC10" s="48">
        <v>83955050</v>
      </c>
    </row>
    <row r="11" spans="1:55" ht="21" customHeight="1">
      <c r="A11" s="32">
        <v>16</v>
      </c>
      <c r="B11" s="41">
        <v>15.59</v>
      </c>
      <c r="C11" s="48">
        <v>168085</v>
      </c>
      <c r="D11" s="48">
        <v>298219</v>
      </c>
      <c r="E11" s="48">
        <v>19128.864656831302</v>
      </c>
      <c r="F11" s="48">
        <v>27408</v>
      </c>
      <c r="G11" s="48">
        <v>27100</v>
      </c>
      <c r="H11" s="48">
        <v>308</v>
      </c>
      <c r="I11" s="48">
        <v>2068</v>
      </c>
      <c r="J11" s="48">
        <v>2272</v>
      </c>
      <c r="K11" s="48">
        <v>-204</v>
      </c>
      <c r="L11" s="48" t="s">
        <v>519</v>
      </c>
      <c r="M11" s="48" t="s">
        <v>519</v>
      </c>
      <c r="N11" s="48" t="s">
        <v>519</v>
      </c>
      <c r="O11" s="48" t="s">
        <v>519</v>
      </c>
      <c r="P11" s="48">
        <v>4096</v>
      </c>
      <c r="Q11" s="48" t="s">
        <v>519</v>
      </c>
      <c r="R11" s="48">
        <v>13796</v>
      </c>
      <c r="S11" s="48">
        <v>107657</v>
      </c>
      <c r="T11" s="48">
        <v>149</v>
      </c>
      <c r="U11" s="48">
        <v>1840</v>
      </c>
      <c r="V11" s="48">
        <v>25609</v>
      </c>
      <c r="W11" s="48">
        <v>37</v>
      </c>
      <c r="X11" s="48">
        <v>3015</v>
      </c>
      <c r="Y11" s="48">
        <v>3949</v>
      </c>
      <c r="Z11" s="48">
        <v>4992</v>
      </c>
      <c r="AA11" s="48">
        <v>9990188</v>
      </c>
      <c r="AB11" s="48">
        <v>1240</v>
      </c>
      <c r="AC11" s="48">
        <v>11</v>
      </c>
      <c r="AD11" s="48">
        <v>528</v>
      </c>
      <c r="AE11" s="48">
        <v>101318</v>
      </c>
      <c r="AF11" s="48">
        <v>20961</v>
      </c>
      <c r="AG11" s="48">
        <v>26</v>
      </c>
      <c r="AH11" s="48">
        <v>3271</v>
      </c>
      <c r="AI11" s="48">
        <v>30</v>
      </c>
      <c r="AJ11" s="48">
        <v>10001</v>
      </c>
      <c r="AK11" s="48">
        <v>19</v>
      </c>
      <c r="AL11" s="48">
        <v>5232</v>
      </c>
      <c r="AM11" s="48">
        <v>12</v>
      </c>
      <c r="AN11" s="48">
        <v>10084</v>
      </c>
      <c r="AO11" s="48">
        <v>157</v>
      </c>
      <c r="AP11" s="48">
        <v>3174</v>
      </c>
      <c r="AQ11" s="48">
        <v>596372</v>
      </c>
      <c r="AR11" s="48">
        <v>464702</v>
      </c>
      <c r="AS11" s="73">
        <v>99.5</v>
      </c>
      <c r="AT11" s="48">
        <v>361455</v>
      </c>
      <c r="AU11" s="48">
        <v>2018442</v>
      </c>
      <c r="AV11" s="48">
        <v>113324</v>
      </c>
      <c r="AW11" s="48">
        <v>6242</v>
      </c>
      <c r="AX11" s="48">
        <v>1570</v>
      </c>
      <c r="AY11" s="48">
        <v>137</v>
      </c>
      <c r="AZ11" s="48">
        <v>159940128</v>
      </c>
      <c r="BA11" s="48">
        <v>156534248</v>
      </c>
      <c r="BB11" s="48">
        <v>92870013</v>
      </c>
      <c r="BC11" s="48">
        <v>89990304</v>
      </c>
    </row>
    <row r="12" spans="1:55" ht="21" customHeight="1">
      <c r="A12" s="32">
        <v>17</v>
      </c>
      <c r="B12" s="41">
        <v>15.59</v>
      </c>
      <c r="C12" s="48">
        <v>169550</v>
      </c>
      <c r="D12" s="48">
        <v>297998</v>
      </c>
      <c r="E12" s="48">
        <v>19114.688903143</v>
      </c>
      <c r="F12" s="48">
        <v>27220</v>
      </c>
      <c r="G12" s="48">
        <v>27539</v>
      </c>
      <c r="H12" s="48">
        <v>-319</v>
      </c>
      <c r="I12" s="48">
        <v>2000</v>
      </c>
      <c r="J12" s="48">
        <v>2367</v>
      </c>
      <c r="K12" s="48">
        <v>-367</v>
      </c>
      <c r="L12" s="48">
        <v>285636</v>
      </c>
      <c r="M12" s="48">
        <v>310392</v>
      </c>
      <c r="N12" s="48">
        <v>79270</v>
      </c>
      <c r="O12" s="48">
        <v>104026</v>
      </c>
      <c r="P12" s="48">
        <v>5064</v>
      </c>
      <c r="Q12" s="48" t="s">
        <v>519</v>
      </c>
      <c r="R12" s="48" t="s">
        <v>519</v>
      </c>
      <c r="S12" s="48" t="s">
        <v>519</v>
      </c>
      <c r="T12" s="48">
        <v>333</v>
      </c>
      <c r="U12" s="48">
        <v>2058</v>
      </c>
      <c r="V12" s="48">
        <v>28072</v>
      </c>
      <c r="W12" s="48">
        <v>37</v>
      </c>
      <c r="X12" s="48">
        <v>3076</v>
      </c>
      <c r="Y12" s="48">
        <v>4159</v>
      </c>
      <c r="Z12" s="48">
        <v>5265</v>
      </c>
      <c r="AA12" s="48">
        <v>10614077</v>
      </c>
      <c r="AB12" s="48">
        <v>1247</v>
      </c>
      <c r="AC12" s="48">
        <v>11</v>
      </c>
      <c r="AD12" s="48" t="s">
        <v>519</v>
      </c>
      <c r="AE12" s="48">
        <v>97843</v>
      </c>
      <c r="AF12" s="48">
        <v>18931</v>
      </c>
      <c r="AG12" s="48">
        <v>26</v>
      </c>
      <c r="AH12" s="48">
        <v>3213</v>
      </c>
      <c r="AI12" s="48">
        <v>30</v>
      </c>
      <c r="AJ12" s="48">
        <v>9998</v>
      </c>
      <c r="AK12" s="48">
        <v>19</v>
      </c>
      <c r="AL12" s="48">
        <v>5180</v>
      </c>
      <c r="AM12" s="48">
        <v>12</v>
      </c>
      <c r="AN12" s="48">
        <v>9604</v>
      </c>
      <c r="AO12" s="48">
        <v>157</v>
      </c>
      <c r="AP12" s="48">
        <v>3174</v>
      </c>
      <c r="AQ12" s="48">
        <v>578340</v>
      </c>
      <c r="AR12" s="48">
        <v>461627</v>
      </c>
      <c r="AS12" s="73">
        <v>98.9</v>
      </c>
      <c r="AT12" s="48">
        <v>361452</v>
      </c>
      <c r="AU12" s="48">
        <v>2018998</v>
      </c>
      <c r="AV12" s="48">
        <v>113569</v>
      </c>
      <c r="AW12" s="48">
        <v>5976</v>
      </c>
      <c r="AX12" s="48">
        <v>1556</v>
      </c>
      <c r="AY12" s="48">
        <v>174</v>
      </c>
      <c r="AZ12" s="48">
        <v>168144353</v>
      </c>
      <c r="BA12" s="48">
        <v>163592493</v>
      </c>
      <c r="BB12" s="48">
        <v>95781341</v>
      </c>
      <c r="BC12" s="48">
        <v>91502900</v>
      </c>
    </row>
    <row r="13" spans="1:55" ht="21" customHeight="1">
      <c r="A13" s="32">
        <v>18</v>
      </c>
      <c r="B13" s="41">
        <v>15.59</v>
      </c>
      <c r="C13" s="48">
        <v>171848</v>
      </c>
      <c r="D13" s="48">
        <v>298687</v>
      </c>
      <c r="E13" s="48">
        <v>19158.883899935856</v>
      </c>
      <c r="F13" s="48">
        <v>27142</v>
      </c>
      <c r="G13" s="48">
        <v>26281</v>
      </c>
      <c r="H13" s="48">
        <v>861</v>
      </c>
      <c r="I13" s="48">
        <v>2041</v>
      </c>
      <c r="J13" s="48">
        <v>2303</v>
      </c>
      <c r="K13" s="48">
        <v>-262</v>
      </c>
      <c r="L13" s="48" t="s">
        <v>519</v>
      </c>
      <c r="M13" s="48" t="s">
        <v>519</v>
      </c>
      <c r="N13" s="48" t="s">
        <v>519</v>
      </c>
      <c r="O13" s="48" t="s">
        <v>519</v>
      </c>
      <c r="P13" s="48">
        <v>4815</v>
      </c>
      <c r="Q13" s="48" t="s">
        <v>519</v>
      </c>
      <c r="R13" s="48">
        <v>13601</v>
      </c>
      <c r="S13" s="48">
        <v>117494</v>
      </c>
      <c r="T13" s="48">
        <v>120</v>
      </c>
      <c r="U13" s="48">
        <v>1335</v>
      </c>
      <c r="V13" s="48">
        <v>20259</v>
      </c>
      <c r="W13" s="48">
        <v>37</v>
      </c>
      <c r="X13" s="48">
        <v>3074</v>
      </c>
      <c r="Y13" s="48">
        <v>4325</v>
      </c>
      <c r="Z13" s="48">
        <v>5453</v>
      </c>
      <c r="AA13" s="48">
        <v>10970004</v>
      </c>
      <c r="AB13" s="48">
        <v>1236</v>
      </c>
      <c r="AC13" s="48">
        <v>11</v>
      </c>
      <c r="AD13" s="48">
        <v>614</v>
      </c>
      <c r="AE13" s="48">
        <v>77149</v>
      </c>
      <c r="AF13" s="48" t="s">
        <v>519</v>
      </c>
      <c r="AG13" s="48">
        <v>26</v>
      </c>
      <c r="AH13" s="48">
        <v>3281</v>
      </c>
      <c r="AI13" s="48">
        <v>30</v>
      </c>
      <c r="AJ13" s="48">
        <v>9791</v>
      </c>
      <c r="AK13" s="48">
        <v>19</v>
      </c>
      <c r="AL13" s="48">
        <v>5147</v>
      </c>
      <c r="AM13" s="48">
        <v>12</v>
      </c>
      <c r="AN13" s="48">
        <v>9305</v>
      </c>
      <c r="AO13" s="48">
        <v>157</v>
      </c>
      <c r="AP13" s="48">
        <v>3172</v>
      </c>
      <c r="AQ13" s="48">
        <v>585818</v>
      </c>
      <c r="AR13" s="48">
        <v>468862</v>
      </c>
      <c r="AS13" s="73">
        <v>99</v>
      </c>
      <c r="AT13" s="48">
        <v>361448</v>
      </c>
      <c r="AU13" s="48">
        <v>2021147</v>
      </c>
      <c r="AV13" s="48">
        <v>115176</v>
      </c>
      <c r="AW13" s="48">
        <v>5465</v>
      </c>
      <c r="AX13" s="48">
        <v>1291</v>
      </c>
      <c r="AY13" s="48">
        <v>138</v>
      </c>
      <c r="AZ13" s="48">
        <v>163503304</v>
      </c>
      <c r="BA13" s="48">
        <v>158809519</v>
      </c>
      <c r="BB13" s="48">
        <v>95866589</v>
      </c>
      <c r="BC13" s="48">
        <v>91904065</v>
      </c>
    </row>
    <row r="14" spans="1:55" ht="21" customHeight="1">
      <c r="A14" s="32">
        <v>19</v>
      </c>
      <c r="B14" s="41">
        <v>15.59</v>
      </c>
      <c r="C14" s="48">
        <v>173931</v>
      </c>
      <c r="D14" s="48">
        <v>299433</v>
      </c>
      <c r="E14" s="48">
        <v>19206.735086593999</v>
      </c>
      <c r="F14" s="48">
        <v>27489</v>
      </c>
      <c r="G14" s="48">
        <v>26065</v>
      </c>
      <c r="H14" s="48">
        <v>1424</v>
      </c>
      <c r="I14" s="48">
        <v>2120</v>
      </c>
      <c r="J14" s="48">
        <v>2396</v>
      </c>
      <c r="K14" s="48">
        <v>-276</v>
      </c>
      <c r="L14" s="48" t="s">
        <v>519</v>
      </c>
      <c r="M14" s="48" t="s">
        <v>519</v>
      </c>
      <c r="N14" s="48" t="s">
        <v>519</v>
      </c>
      <c r="O14" s="48" t="s">
        <v>519</v>
      </c>
      <c r="P14" s="48">
        <v>3106</v>
      </c>
      <c r="Q14" s="48" t="s">
        <v>519</v>
      </c>
      <c r="R14" s="48" t="s">
        <v>519</v>
      </c>
      <c r="S14" s="48" t="s">
        <v>519</v>
      </c>
      <c r="T14" s="48" t="s">
        <v>519</v>
      </c>
      <c r="U14" s="48" t="s">
        <v>519</v>
      </c>
      <c r="V14" s="48" t="s">
        <v>519</v>
      </c>
      <c r="W14" s="48">
        <v>37</v>
      </c>
      <c r="X14" s="48">
        <v>3100</v>
      </c>
      <c r="Y14" s="48">
        <v>4424</v>
      </c>
      <c r="Z14" s="48">
        <v>5514</v>
      </c>
      <c r="AA14" s="48">
        <v>10869155</v>
      </c>
      <c r="AB14" s="48">
        <v>1270</v>
      </c>
      <c r="AC14" s="48">
        <v>11</v>
      </c>
      <c r="AD14" s="48" t="s">
        <v>519</v>
      </c>
      <c r="AE14" s="48">
        <v>72951</v>
      </c>
      <c r="AF14" s="48" t="s">
        <v>519</v>
      </c>
      <c r="AG14" s="48">
        <v>26</v>
      </c>
      <c r="AH14" s="48">
        <v>3230</v>
      </c>
      <c r="AI14" s="48">
        <v>28</v>
      </c>
      <c r="AJ14" s="48">
        <v>9650</v>
      </c>
      <c r="AK14" s="48">
        <v>18</v>
      </c>
      <c r="AL14" s="48">
        <v>5346</v>
      </c>
      <c r="AM14" s="48">
        <v>13</v>
      </c>
      <c r="AN14" s="48">
        <v>9096</v>
      </c>
      <c r="AO14" s="48">
        <v>157</v>
      </c>
      <c r="AP14" s="48">
        <v>3604</v>
      </c>
      <c r="AQ14" s="48">
        <v>574514</v>
      </c>
      <c r="AR14" s="48">
        <v>528003</v>
      </c>
      <c r="AS14" s="73">
        <v>99.1</v>
      </c>
      <c r="AT14" s="48">
        <v>361343</v>
      </c>
      <c r="AU14" s="48">
        <v>2010642</v>
      </c>
      <c r="AV14" s="48">
        <v>123022</v>
      </c>
      <c r="AW14" s="48">
        <v>5378</v>
      </c>
      <c r="AX14" s="48">
        <v>1198</v>
      </c>
      <c r="AY14" s="48">
        <v>124</v>
      </c>
      <c r="AZ14" s="48">
        <v>179409900</v>
      </c>
      <c r="BA14" s="48">
        <v>175816815</v>
      </c>
      <c r="BB14" s="48">
        <v>109696141</v>
      </c>
      <c r="BC14" s="48">
        <v>106509127</v>
      </c>
    </row>
    <row r="15" spans="1:55" ht="21" customHeight="1">
      <c r="A15" s="32">
        <v>20</v>
      </c>
      <c r="B15" s="41">
        <v>15.59</v>
      </c>
      <c r="C15" s="48">
        <v>176011</v>
      </c>
      <c r="D15" s="48">
        <v>300622</v>
      </c>
      <c r="E15" s="48">
        <v>19283.001924310502</v>
      </c>
      <c r="F15" s="48">
        <v>26138</v>
      </c>
      <c r="G15" s="48">
        <v>25127</v>
      </c>
      <c r="H15" s="48">
        <v>1011</v>
      </c>
      <c r="I15" s="48">
        <v>2187</v>
      </c>
      <c r="J15" s="48">
        <v>2396</v>
      </c>
      <c r="K15" s="48">
        <v>-209</v>
      </c>
      <c r="L15" s="48" t="s">
        <v>519</v>
      </c>
      <c r="M15" s="48" t="s">
        <v>519</v>
      </c>
      <c r="N15" s="48" t="s">
        <v>519</v>
      </c>
      <c r="O15" s="48" t="s">
        <v>519</v>
      </c>
      <c r="P15" s="48">
        <v>4982</v>
      </c>
      <c r="Q15" s="48">
        <v>191320</v>
      </c>
      <c r="R15" s="48" t="s">
        <v>519</v>
      </c>
      <c r="S15" s="48" t="s">
        <v>519</v>
      </c>
      <c r="T15" s="48">
        <v>278</v>
      </c>
      <c r="U15" s="48">
        <v>1683</v>
      </c>
      <c r="V15" s="48">
        <v>23822</v>
      </c>
      <c r="W15" s="48">
        <v>37</v>
      </c>
      <c r="X15" s="48">
        <v>3084</v>
      </c>
      <c r="Y15" s="48">
        <v>4554</v>
      </c>
      <c r="Z15" s="48">
        <v>5502</v>
      </c>
      <c r="AA15" s="48">
        <v>11235931</v>
      </c>
      <c r="AB15" s="48">
        <v>1310</v>
      </c>
      <c r="AC15" s="48">
        <v>11</v>
      </c>
      <c r="AD15" s="48">
        <v>652</v>
      </c>
      <c r="AE15" s="48">
        <v>83367</v>
      </c>
      <c r="AF15" s="48">
        <v>15039</v>
      </c>
      <c r="AG15" s="48">
        <v>26</v>
      </c>
      <c r="AH15" s="48">
        <v>3167</v>
      </c>
      <c r="AI15" s="48">
        <v>28</v>
      </c>
      <c r="AJ15" s="48">
        <v>9603</v>
      </c>
      <c r="AK15" s="48">
        <v>18</v>
      </c>
      <c r="AL15" s="48">
        <v>5439</v>
      </c>
      <c r="AM15" s="48">
        <v>13</v>
      </c>
      <c r="AN15" s="48">
        <v>9270</v>
      </c>
      <c r="AO15" s="48">
        <v>156</v>
      </c>
      <c r="AP15" s="48">
        <v>3554</v>
      </c>
      <c r="AQ15" s="48">
        <v>581293</v>
      </c>
      <c r="AR15" s="48">
        <v>462525</v>
      </c>
      <c r="AS15" s="73">
        <v>100.1</v>
      </c>
      <c r="AT15" s="48">
        <v>363671</v>
      </c>
      <c r="AU15" s="48">
        <v>2096696</v>
      </c>
      <c r="AV15" s="48">
        <v>124645</v>
      </c>
      <c r="AW15" s="48">
        <v>5042</v>
      </c>
      <c r="AX15" s="48">
        <v>983</v>
      </c>
      <c r="AY15" s="48">
        <v>105</v>
      </c>
      <c r="AZ15" s="48">
        <v>159446426</v>
      </c>
      <c r="BA15" s="48">
        <v>150952094</v>
      </c>
      <c r="BB15" s="48">
        <v>104178271</v>
      </c>
      <c r="BC15" s="48">
        <v>96277371</v>
      </c>
    </row>
    <row r="16" spans="1:55" s="25" customFormat="1" ht="21" customHeight="1">
      <c r="A16" s="32">
        <v>21</v>
      </c>
      <c r="B16" s="41">
        <v>15.59</v>
      </c>
      <c r="C16" s="48">
        <v>176571</v>
      </c>
      <c r="D16" s="48">
        <v>300293</v>
      </c>
      <c r="E16" s="48">
        <v>19262</v>
      </c>
      <c r="F16" s="48">
        <v>25834</v>
      </c>
      <c r="G16" s="48">
        <v>26264</v>
      </c>
      <c r="H16" s="48" t="s">
        <v>4274</v>
      </c>
      <c r="I16" s="48">
        <v>2330</v>
      </c>
      <c r="J16" s="48">
        <v>2307</v>
      </c>
      <c r="K16" s="48">
        <v>23</v>
      </c>
      <c r="L16" s="48" t="s">
        <v>519</v>
      </c>
      <c r="M16" s="48" t="s">
        <v>519</v>
      </c>
      <c r="N16" s="48" t="s">
        <v>519</v>
      </c>
      <c r="O16" s="48" t="s">
        <v>519</v>
      </c>
      <c r="P16" s="48">
        <v>2327</v>
      </c>
      <c r="Q16" s="48" t="s">
        <v>519</v>
      </c>
      <c r="R16" s="48">
        <v>14367</v>
      </c>
      <c r="S16" s="48">
        <v>125683</v>
      </c>
      <c r="T16" s="48">
        <v>111</v>
      </c>
      <c r="U16" s="48">
        <v>1265</v>
      </c>
      <c r="V16" s="48">
        <v>16290</v>
      </c>
      <c r="W16" s="48">
        <v>36</v>
      </c>
      <c r="X16" s="48">
        <v>3031</v>
      </c>
      <c r="Y16" s="48">
        <v>4930</v>
      </c>
      <c r="Z16" s="48">
        <v>5778</v>
      </c>
      <c r="AA16" s="48">
        <v>12053769</v>
      </c>
      <c r="AB16" s="48">
        <v>1317</v>
      </c>
      <c r="AC16" s="48">
        <v>11</v>
      </c>
      <c r="AD16" s="48" t="s">
        <v>519</v>
      </c>
      <c r="AE16" s="48">
        <v>80962</v>
      </c>
      <c r="AF16" s="48">
        <v>15862</v>
      </c>
      <c r="AG16" s="48">
        <v>25</v>
      </c>
      <c r="AH16" s="48">
        <v>3202</v>
      </c>
      <c r="AI16" s="48">
        <v>27</v>
      </c>
      <c r="AJ16" s="48">
        <v>9490</v>
      </c>
      <c r="AK16" s="48">
        <v>18</v>
      </c>
      <c r="AL16" s="48">
        <v>5565</v>
      </c>
      <c r="AM16" s="48">
        <v>13</v>
      </c>
      <c r="AN16" s="48">
        <v>9520</v>
      </c>
      <c r="AO16" s="48">
        <v>156</v>
      </c>
      <c r="AP16" s="48">
        <v>3554</v>
      </c>
      <c r="AQ16" s="48">
        <v>598723</v>
      </c>
      <c r="AR16" s="48">
        <v>486036</v>
      </c>
      <c r="AS16" s="73">
        <v>98.9</v>
      </c>
      <c r="AT16" s="48">
        <v>363647</v>
      </c>
      <c r="AU16" s="48">
        <v>2098897</v>
      </c>
      <c r="AV16" s="48">
        <v>124147</v>
      </c>
      <c r="AW16" s="48">
        <v>4759</v>
      </c>
      <c r="AX16" s="48">
        <v>875</v>
      </c>
      <c r="AY16" s="48">
        <v>129</v>
      </c>
      <c r="AZ16" s="48">
        <v>176047167</v>
      </c>
      <c r="BA16" s="48">
        <v>174192571</v>
      </c>
      <c r="BB16" s="48">
        <v>106950259</v>
      </c>
      <c r="BC16" s="48">
        <v>105302603</v>
      </c>
    </row>
    <row r="17" spans="1:55" ht="21" customHeight="1">
      <c r="A17" s="32">
        <v>22</v>
      </c>
      <c r="B17" s="41">
        <v>15.59</v>
      </c>
      <c r="C17" s="48">
        <v>176644</v>
      </c>
      <c r="D17" s="48">
        <v>299398</v>
      </c>
      <c r="E17" s="48">
        <v>19204.490057729301</v>
      </c>
      <c r="F17" s="48">
        <v>26015</v>
      </c>
      <c r="G17" s="48">
        <v>26526</v>
      </c>
      <c r="H17" s="48">
        <v>-511</v>
      </c>
      <c r="I17" s="48">
        <v>2310</v>
      </c>
      <c r="J17" s="48">
        <v>2616</v>
      </c>
      <c r="K17" s="48">
        <v>-306</v>
      </c>
      <c r="L17" s="48">
        <v>289176</v>
      </c>
      <c r="M17" s="48">
        <v>314750</v>
      </c>
      <c r="N17" s="48">
        <v>70244</v>
      </c>
      <c r="O17" s="48">
        <v>96291</v>
      </c>
      <c r="P17" s="48">
        <v>4207</v>
      </c>
      <c r="Q17" s="48" t="s">
        <v>519</v>
      </c>
      <c r="R17" s="48" t="s">
        <v>519</v>
      </c>
      <c r="S17" s="48" t="s">
        <v>519</v>
      </c>
      <c r="T17" s="48">
        <v>105</v>
      </c>
      <c r="U17" s="48">
        <v>1271</v>
      </c>
      <c r="V17" s="48">
        <v>17050</v>
      </c>
      <c r="W17" s="48">
        <v>36</v>
      </c>
      <c r="X17" s="48">
        <v>3101</v>
      </c>
      <c r="Y17" s="48">
        <v>5429</v>
      </c>
      <c r="Z17" s="48">
        <v>6318</v>
      </c>
      <c r="AA17" s="48">
        <v>13276519</v>
      </c>
      <c r="AB17" s="48">
        <v>1354</v>
      </c>
      <c r="AC17" s="48">
        <v>10</v>
      </c>
      <c r="AD17" s="48">
        <v>684</v>
      </c>
      <c r="AE17" s="48">
        <v>78421</v>
      </c>
      <c r="AF17" s="48">
        <v>14246</v>
      </c>
      <c r="AG17" s="48">
        <v>25</v>
      </c>
      <c r="AH17" s="48">
        <v>3002</v>
      </c>
      <c r="AI17" s="48">
        <v>28</v>
      </c>
      <c r="AJ17" s="48">
        <v>9629</v>
      </c>
      <c r="AK17" s="48">
        <v>18</v>
      </c>
      <c r="AL17" s="48">
        <v>5569</v>
      </c>
      <c r="AM17" s="48">
        <v>12</v>
      </c>
      <c r="AN17" s="48">
        <v>9595</v>
      </c>
      <c r="AO17" s="48">
        <v>157</v>
      </c>
      <c r="AP17" s="48">
        <v>3571</v>
      </c>
      <c r="AQ17" s="48">
        <v>615748</v>
      </c>
      <c r="AR17" s="48">
        <v>493268</v>
      </c>
      <c r="AS17" s="73">
        <v>98</v>
      </c>
      <c r="AT17" s="48">
        <v>364282</v>
      </c>
      <c r="AU17" s="48">
        <v>2103254</v>
      </c>
      <c r="AV17" s="48">
        <v>123968</v>
      </c>
      <c r="AW17" s="48">
        <v>4605</v>
      </c>
      <c r="AX17" s="48">
        <v>821</v>
      </c>
      <c r="AY17" s="48">
        <v>109</v>
      </c>
      <c r="AZ17" s="48">
        <v>158100664</v>
      </c>
      <c r="BA17" s="48">
        <v>155994214</v>
      </c>
      <c r="BB17" s="48">
        <v>99858832</v>
      </c>
      <c r="BC17" s="48">
        <v>98146677</v>
      </c>
    </row>
    <row r="18" spans="1:55" ht="21" customHeight="1">
      <c r="A18" s="32">
        <v>23</v>
      </c>
      <c r="B18" s="41">
        <v>15.59</v>
      </c>
      <c r="C18" s="48">
        <v>177390</v>
      </c>
      <c r="D18" s="48">
        <v>299185</v>
      </c>
      <c r="E18" s="48">
        <v>19191</v>
      </c>
      <c r="F18" s="48">
        <v>26576</v>
      </c>
      <c r="G18" s="48">
        <v>25354</v>
      </c>
      <c r="H18" s="48">
        <v>1222</v>
      </c>
      <c r="I18" s="48">
        <v>2230</v>
      </c>
      <c r="J18" s="48">
        <v>2613</v>
      </c>
      <c r="K18" s="48">
        <v>-383</v>
      </c>
      <c r="L18" s="48" t="s">
        <v>519</v>
      </c>
      <c r="M18" s="48" t="s">
        <v>519</v>
      </c>
      <c r="N18" s="48" t="s">
        <v>519</v>
      </c>
      <c r="O18" s="48" t="s">
        <v>519</v>
      </c>
      <c r="P18" s="48">
        <v>3477</v>
      </c>
      <c r="Q18" s="48" t="s">
        <v>519</v>
      </c>
      <c r="R18" s="48" t="s">
        <v>519</v>
      </c>
      <c r="S18" s="48" t="s">
        <v>519</v>
      </c>
      <c r="T18" s="48">
        <v>294</v>
      </c>
      <c r="U18" s="48">
        <v>1798</v>
      </c>
      <c r="V18" s="48">
        <v>27599</v>
      </c>
      <c r="W18" s="48">
        <v>37</v>
      </c>
      <c r="X18" s="48">
        <v>3281</v>
      </c>
      <c r="Y18" s="48">
        <v>5787</v>
      </c>
      <c r="Z18" s="48">
        <v>6739</v>
      </c>
      <c r="AA18" s="48">
        <v>14189889</v>
      </c>
      <c r="AB18" s="48">
        <v>1398</v>
      </c>
      <c r="AC18" s="48">
        <v>10</v>
      </c>
      <c r="AD18" s="48" t="s">
        <v>519</v>
      </c>
      <c r="AE18" s="48">
        <v>77618</v>
      </c>
      <c r="AF18" s="48">
        <v>13735</v>
      </c>
      <c r="AG18" s="48">
        <v>26</v>
      </c>
      <c r="AH18" s="48">
        <v>3150</v>
      </c>
      <c r="AI18" s="48">
        <v>27</v>
      </c>
      <c r="AJ18" s="48">
        <v>9460</v>
      </c>
      <c r="AK18" s="48">
        <v>18</v>
      </c>
      <c r="AL18" s="48">
        <v>5770</v>
      </c>
      <c r="AM18" s="48">
        <v>12</v>
      </c>
      <c r="AN18" s="48">
        <v>9683</v>
      </c>
      <c r="AO18" s="48">
        <v>160</v>
      </c>
      <c r="AP18" s="48">
        <v>3746</v>
      </c>
      <c r="AQ18" s="48">
        <v>565071</v>
      </c>
      <c r="AR18" s="48">
        <v>463261</v>
      </c>
      <c r="AS18" s="73">
        <v>97.5</v>
      </c>
      <c r="AT18" s="48">
        <v>364875</v>
      </c>
      <c r="AU18" s="48">
        <v>2108594</v>
      </c>
      <c r="AV18" s="48">
        <v>122846</v>
      </c>
      <c r="AW18" s="48">
        <v>4562</v>
      </c>
      <c r="AX18" s="48">
        <v>816</v>
      </c>
      <c r="AY18" s="48">
        <v>119</v>
      </c>
      <c r="AZ18" s="48">
        <v>170976302</v>
      </c>
      <c r="BA18" s="48">
        <v>168097924</v>
      </c>
      <c r="BB18" s="48">
        <v>109128976</v>
      </c>
      <c r="BC18" s="48">
        <v>106773132</v>
      </c>
    </row>
    <row r="19" spans="1:55" ht="21" customHeight="1">
      <c r="A19" s="32">
        <v>24</v>
      </c>
      <c r="B19" s="41">
        <v>15.59</v>
      </c>
      <c r="C19" s="48">
        <v>186028</v>
      </c>
      <c r="D19" s="48">
        <v>311037</v>
      </c>
      <c r="E19" s="48">
        <v>19951</v>
      </c>
      <c r="F19" s="48">
        <v>27472</v>
      </c>
      <c r="G19" s="48">
        <v>25065</v>
      </c>
      <c r="H19" s="48">
        <v>2407</v>
      </c>
      <c r="I19" s="48">
        <v>2288</v>
      </c>
      <c r="J19" s="48">
        <v>2660</v>
      </c>
      <c r="K19" s="48">
        <v>-372</v>
      </c>
      <c r="L19" s="48" t="s">
        <v>519</v>
      </c>
      <c r="M19" s="48" t="s">
        <v>519</v>
      </c>
      <c r="N19" s="48" t="s">
        <v>519</v>
      </c>
      <c r="O19" s="48" t="s">
        <v>519</v>
      </c>
      <c r="P19" s="48">
        <v>4152</v>
      </c>
      <c r="Q19" s="48" t="s">
        <v>519</v>
      </c>
      <c r="R19" s="48" t="s">
        <v>519</v>
      </c>
      <c r="S19" s="48" t="s">
        <v>519</v>
      </c>
      <c r="T19" s="48">
        <v>102</v>
      </c>
      <c r="U19" s="48">
        <v>1131</v>
      </c>
      <c r="V19" s="48">
        <v>14383</v>
      </c>
      <c r="W19" s="48">
        <v>38</v>
      </c>
      <c r="X19" s="48">
        <v>3381</v>
      </c>
      <c r="Y19" s="48">
        <v>6175</v>
      </c>
      <c r="Z19" s="48">
        <v>7179</v>
      </c>
      <c r="AA19" s="48">
        <v>15059006</v>
      </c>
      <c r="AB19" s="48">
        <v>1362</v>
      </c>
      <c r="AC19" s="48">
        <v>10</v>
      </c>
      <c r="AD19" s="48">
        <v>659</v>
      </c>
      <c r="AE19" s="48">
        <v>77454</v>
      </c>
      <c r="AF19" s="48">
        <v>14536</v>
      </c>
      <c r="AG19" s="48">
        <v>26</v>
      </c>
      <c r="AH19" s="48">
        <v>3281</v>
      </c>
      <c r="AI19" s="48">
        <v>27</v>
      </c>
      <c r="AJ19" s="48">
        <v>9370</v>
      </c>
      <c r="AK19" s="48">
        <v>17</v>
      </c>
      <c r="AL19" s="48">
        <v>5763</v>
      </c>
      <c r="AM19" s="48">
        <v>12</v>
      </c>
      <c r="AN19" s="48">
        <v>9675</v>
      </c>
      <c r="AO19" s="48">
        <v>170</v>
      </c>
      <c r="AP19" s="48">
        <v>4066</v>
      </c>
      <c r="AQ19" s="48">
        <v>575440</v>
      </c>
      <c r="AR19" s="48">
        <v>472720</v>
      </c>
      <c r="AS19" s="73">
        <v>97</v>
      </c>
      <c r="AT19" s="48">
        <v>366870</v>
      </c>
      <c r="AU19" s="48">
        <v>2137972</v>
      </c>
      <c r="AV19" s="48">
        <v>125025</v>
      </c>
      <c r="AW19" s="48">
        <v>4072</v>
      </c>
      <c r="AX19" s="48">
        <v>673</v>
      </c>
      <c r="AY19" s="48">
        <v>111</v>
      </c>
      <c r="AZ19" s="48">
        <v>178502512</v>
      </c>
      <c r="BA19" s="48">
        <v>175789123</v>
      </c>
      <c r="BB19" s="48">
        <v>114464987</v>
      </c>
      <c r="BC19" s="48">
        <v>112433750</v>
      </c>
    </row>
    <row r="20" spans="1:55" ht="21" customHeight="1">
      <c r="A20" s="32">
        <v>25</v>
      </c>
      <c r="B20" s="41">
        <v>15.59</v>
      </c>
      <c r="C20" s="48">
        <v>188261</v>
      </c>
      <c r="D20" s="48">
        <v>314053</v>
      </c>
      <c r="E20" s="48">
        <v>20145</v>
      </c>
      <c r="F20" s="48">
        <v>29929</v>
      </c>
      <c r="G20" s="48">
        <v>27344</v>
      </c>
      <c r="H20" s="48">
        <v>2585</v>
      </c>
      <c r="I20" s="48">
        <v>2446</v>
      </c>
      <c r="J20" s="48">
        <v>2623</v>
      </c>
      <c r="K20" s="48">
        <v>-177</v>
      </c>
      <c r="L20" s="48" t="s">
        <v>519</v>
      </c>
      <c r="M20" s="48" t="s">
        <v>519</v>
      </c>
      <c r="N20" s="48" t="s">
        <v>519</v>
      </c>
      <c r="O20" s="48" t="s">
        <v>519</v>
      </c>
      <c r="P20" s="48">
        <v>4151</v>
      </c>
      <c r="Q20" s="48">
        <v>210420</v>
      </c>
      <c r="R20" s="48" t="s">
        <v>519</v>
      </c>
      <c r="S20" s="48" t="s">
        <v>519</v>
      </c>
      <c r="T20" s="48">
        <v>85</v>
      </c>
      <c r="U20" s="48">
        <v>1002</v>
      </c>
      <c r="V20" s="48">
        <v>12235</v>
      </c>
      <c r="W20" s="48">
        <v>38</v>
      </c>
      <c r="X20" s="48">
        <v>3466</v>
      </c>
      <c r="Y20" s="48">
        <v>6420</v>
      </c>
      <c r="Z20" s="48">
        <v>7450</v>
      </c>
      <c r="AA20" s="48">
        <v>15393941</v>
      </c>
      <c r="AB20" s="48">
        <v>1457</v>
      </c>
      <c r="AC20" s="48">
        <v>10</v>
      </c>
      <c r="AD20" s="48" t="s">
        <v>519</v>
      </c>
      <c r="AE20" s="48">
        <v>77080</v>
      </c>
      <c r="AF20" s="48">
        <v>14708</v>
      </c>
      <c r="AG20" s="48">
        <v>26</v>
      </c>
      <c r="AH20" s="48">
        <v>3402</v>
      </c>
      <c r="AI20" s="48">
        <v>27</v>
      </c>
      <c r="AJ20" s="48">
        <v>9393</v>
      </c>
      <c r="AK20" s="48">
        <v>17</v>
      </c>
      <c r="AL20" s="48">
        <v>5840</v>
      </c>
      <c r="AM20" s="48">
        <v>12</v>
      </c>
      <c r="AN20" s="48">
        <v>9664</v>
      </c>
      <c r="AO20" s="48">
        <v>177</v>
      </c>
      <c r="AP20" s="48">
        <v>4075</v>
      </c>
      <c r="AQ20" s="48">
        <v>578628</v>
      </c>
      <c r="AR20" s="48">
        <v>500147</v>
      </c>
      <c r="AS20" s="73">
        <v>97.1</v>
      </c>
      <c r="AT20" s="48">
        <v>367111</v>
      </c>
      <c r="AU20" s="48">
        <v>2141579</v>
      </c>
      <c r="AV20" s="48">
        <v>138467</v>
      </c>
      <c r="AW20" s="48">
        <v>3613</v>
      </c>
      <c r="AX20" s="48">
        <v>620</v>
      </c>
      <c r="AY20" s="48">
        <v>106</v>
      </c>
      <c r="AZ20" s="48">
        <v>182792927</v>
      </c>
      <c r="BA20" s="48">
        <v>179317535</v>
      </c>
      <c r="BB20" s="48">
        <v>116844029</v>
      </c>
      <c r="BC20" s="48">
        <v>113952058</v>
      </c>
    </row>
    <row r="21" spans="1:55" ht="21" customHeight="1">
      <c r="A21" s="32">
        <v>26</v>
      </c>
      <c r="B21" s="41">
        <v>15.59</v>
      </c>
      <c r="C21" s="48">
        <v>190882</v>
      </c>
      <c r="D21" s="48">
        <v>316647</v>
      </c>
      <c r="E21" s="48">
        <v>20311</v>
      </c>
      <c r="F21" s="48">
        <v>29269</v>
      </c>
      <c r="G21" s="48">
        <v>26918</v>
      </c>
      <c r="H21" s="48">
        <v>2351</v>
      </c>
      <c r="I21" s="48">
        <v>2551</v>
      </c>
      <c r="J21" s="48">
        <v>2680</v>
      </c>
      <c r="K21" s="48">
        <v>-129</v>
      </c>
      <c r="L21" s="48" t="s">
        <v>519</v>
      </c>
      <c r="M21" s="48" t="s">
        <v>519</v>
      </c>
      <c r="N21" s="48" t="s">
        <v>519</v>
      </c>
      <c r="O21" s="48" t="s">
        <v>519</v>
      </c>
      <c r="P21" s="48">
        <v>3796</v>
      </c>
      <c r="Q21" s="48" t="s">
        <v>519</v>
      </c>
      <c r="R21" s="48">
        <v>12917</v>
      </c>
      <c r="S21" s="48">
        <v>128078</v>
      </c>
      <c r="T21" s="48">
        <v>78</v>
      </c>
      <c r="U21" s="48">
        <v>911</v>
      </c>
      <c r="V21" s="48">
        <v>12244</v>
      </c>
      <c r="W21" s="48">
        <v>39</v>
      </c>
      <c r="X21" s="48">
        <v>3627</v>
      </c>
      <c r="Y21" s="48">
        <v>6566</v>
      </c>
      <c r="Z21" s="48">
        <v>7571</v>
      </c>
      <c r="AA21" s="48">
        <v>15847304</v>
      </c>
      <c r="AB21" s="48">
        <v>1492</v>
      </c>
      <c r="AC21" s="48">
        <v>9</v>
      </c>
      <c r="AD21" s="49" t="s">
        <v>519</v>
      </c>
      <c r="AE21" s="48">
        <v>75357</v>
      </c>
      <c r="AF21" s="48">
        <v>14934</v>
      </c>
      <c r="AG21" s="48">
        <v>25</v>
      </c>
      <c r="AH21" s="48">
        <v>3389</v>
      </c>
      <c r="AI21" s="48">
        <v>27</v>
      </c>
      <c r="AJ21" s="48">
        <v>9424</v>
      </c>
      <c r="AK21" s="48">
        <v>17</v>
      </c>
      <c r="AL21" s="48">
        <v>5712</v>
      </c>
      <c r="AM21" s="48">
        <v>12</v>
      </c>
      <c r="AN21" s="48">
        <v>9944</v>
      </c>
      <c r="AO21" s="48">
        <v>177</v>
      </c>
      <c r="AP21" s="48">
        <v>4069</v>
      </c>
      <c r="AQ21" s="48">
        <v>585636</v>
      </c>
      <c r="AR21" s="48">
        <v>476753</v>
      </c>
      <c r="AS21" s="73">
        <v>99.3</v>
      </c>
      <c r="AT21" s="48">
        <v>367574</v>
      </c>
      <c r="AU21" s="48">
        <v>2145859</v>
      </c>
      <c r="AV21" s="48">
        <v>140587</v>
      </c>
      <c r="AW21" s="48">
        <v>3416</v>
      </c>
      <c r="AX21" s="48">
        <v>587</v>
      </c>
      <c r="AY21" s="48">
        <v>104</v>
      </c>
      <c r="AZ21" s="48">
        <v>199718909</v>
      </c>
      <c r="BA21" s="48">
        <v>194077120</v>
      </c>
      <c r="BB21" s="48">
        <v>125965944</v>
      </c>
      <c r="BC21" s="48">
        <v>121018392</v>
      </c>
    </row>
    <row r="22" spans="1:55" s="25" customFormat="1" ht="21" customHeight="1">
      <c r="A22" s="32">
        <v>27</v>
      </c>
      <c r="B22" s="41">
        <v>15.59</v>
      </c>
      <c r="C22" s="48">
        <v>194457</v>
      </c>
      <c r="D22" s="48">
        <v>321153</v>
      </c>
      <c r="E22" s="48">
        <v>20600</v>
      </c>
      <c r="F22" s="48">
        <v>32710</v>
      </c>
      <c r="G22" s="48">
        <v>28874</v>
      </c>
      <c r="H22" s="48">
        <v>3836</v>
      </c>
      <c r="I22" s="48">
        <v>2734</v>
      </c>
      <c r="J22" s="48">
        <v>2768</v>
      </c>
      <c r="K22" s="48">
        <v>-34</v>
      </c>
      <c r="L22" s="48">
        <v>313270</v>
      </c>
      <c r="M22" s="48">
        <v>328215</v>
      </c>
      <c r="N22" s="48">
        <v>85389</v>
      </c>
      <c r="O22" s="48">
        <v>100334</v>
      </c>
      <c r="P22" s="48">
        <v>4146</v>
      </c>
      <c r="Q22" s="48" t="s">
        <v>519</v>
      </c>
      <c r="R22" s="48" t="s">
        <v>519</v>
      </c>
      <c r="S22" s="48" t="s">
        <v>519</v>
      </c>
      <c r="T22" s="48" t="s">
        <v>519</v>
      </c>
      <c r="U22" s="48" t="s">
        <v>519</v>
      </c>
      <c r="V22" s="48" t="s">
        <v>519</v>
      </c>
      <c r="W22" s="48">
        <v>40</v>
      </c>
      <c r="X22" s="48">
        <v>3790</v>
      </c>
      <c r="Y22" s="48">
        <v>6620</v>
      </c>
      <c r="Z22" s="48">
        <v>7572</v>
      </c>
      <c r="AA22" s="48">
        <v>15844978</v>
      </c>
      <c r="AB22" s="48">
        <v>1493</v>
      </c>
      <c r="AC22" s="48">
        <v>9</v>
      </c>
      <c r="AD22" s="48" t="s">
        <v>519</v>
      </c>
      <c r="AE22" s="48">
        <v>75324</v>
      </c>
      <c r="AF22" s="48">
        <v>15241</v>
      </c>
      <c r="AG22" s="48">
        <v>23</v>
      </c>
      <c r="AH22" s="48">
        <v>3332</v>
      </c>
      <c r="AI22" s="48">
        <v>27</v>
      </c>
      <c r="AJ22" s="48">
        <v>9623</v>
      </c>
      <c r="AK22" s="48">
        <v>17</v>
      </c>
      <c r="AL22" s="48">
        <v>5643</v>
      </c>
      <c r="AM22" s="48">
        <v>12</v>
      </c>
      <c r="AN22" s="48">
        <v>10102</v>
      </c>
      <c r="AO22" s="48">
        <v>182</v>
      </c>
      <c r="AP22" s="48">
        <v>4406</v>
      </c>
      <c r="AQ22" s="48">
        <v>574733</v>
      </c>
      <c r="AR22" s="48">
        <v>478111</v>
      </c>
      <c r="AS22" s="73">
        <v>100</v>
      </c>
      <c r="AT22" s="48">
        <v>367641</v>
      </c>
      <c r="AU22" s="48">
        <v>2149146</v>
      </c>
      <c r="AV22" s="48">
        <v>144916</v>
      </c>
      <c r="AW22" s="48">
        <v>3463</v>
      </c>
      <c r="AX22" s="48">
        <v>525</v>
      </c>
      <c r="AY22" s="48">
        <v>103</v>
      </c>
      <c r="AZ22" s="48">
        <v>206862254</v>
      </c>
      <c r="BA22" s="48">
        <v>202905431</v>
      </c>
      <c r="BB22" s="48">
        <v>134490994</v>
      </c>
      <c r="BC22" s="48">
        <v>131323616</v>
      </c>
    </row>
    <row r="23" spans="1:55" ht="21" customHeight="1">
      <c r="A23" s="32">
        <v>28</v>
      </c>
      <c r="B23" s="41">
        <v>15.59</v>
      </c>
      <c r="C23" s="48">
        <v>198311</v>
      </c>
      <c r="D23" s="48">
        <v>325370</v>
      </c>
      <c r="E23" s="48">
        <v>20876</v>
      </c>
      <c r="F23" s="48">
        <v>30620</v>
      </c>
      <c r="G23" s="48">
        <v>28696</v>
      </c>
      <c r="H23" s="48">
        <v>1924</v>
      </c>
      <c r="I23" s="48">
        <v>2764</v>
      </c>
      <c r="J23" s="48">
        <v>2643</v>
      </c>
      <c r="K23" s="48">
        <v>121</v>
      </c>
      <c r="L23" s="48" t="s">
        <v>519</v>
      </c>
      <c r="M23" s="48" t="s">
        <v>519</v>
      </c>
      <c r="N23" s="48" t="s">
        <v>519</v>
      </c>
      <c r="O23" s="48" t="s">
        <v>519</v>
      </c>
      <c r="P23" s="48">
        <v>5277</v>
      </c>
      <c r="Q23" s="48" t="s">
        <v>519</v>
      </c>
      <c r="R23" s="48" t="s">
        <v>519</v>
      </c>
      <c r="S23" s="48" t="s">
        <v>519</v>
      </c>
      <c r="T23" s="48" t="s">
        <v>519</v>
      </c>
      <c r="U23" s="48" t="s">
        <v>519</v>
      </c>
      <c r="V23" s="48" t="s">
        <v>519</v>
      </c>
      <c r="W23" s="48">
        <v>41</v>
      </c>
      <c r="X23" s="48">
        <v>3958</v>
      </c>
      <c r="Y23" s="48">
        <v>6629</v>
      </c>
      <c r="Z23" s="48">
        <v>7560</v>
      </c>
      <c r="AA23" s="48">
        <v>15866532</v>
      </c>
      <c r="AB23" s="48">
        <v>1467</v>
      </c>
      <c r="AC23" s="48">
        <v>8</v>
      </c>
      <c r="AD23" s="48">
        <v>654</v>
      </c>
      <c r="AE23" s="48">
        <v>74018</v>
      </c>
      <c r="AF23" s="48">
        <v>15365</v>
      </c>
      <c r="AG23" s="48">
        <v>22</v>
      </c>
      <c r="AH23" s="48">
        <v>3290</v>
      </c>
      <c r="AI23" s="48">
        <v>27</v>
      </c>
      <c r="AJ23" s="48">
        <v>9879</v>
      </c>
      <c r="AK23" s="48">
        <v>17</v>
      </c>
      <c r="AL23" s="48">
        <v>5625</v>
      </c>
      <c r="AM23" s="48">
        <v>12</v>
      </c>
      <c r="AN23" s="48">
        <v>10263</v>
      </c>
      <c r="AO23" s="48">
        <v>198</v>
      </c>
      <c r="AP23" s="48">
        <v>4515</v>
      </c>
      <c r="AQ23" s="48">
        <v>605530</v>
      </c>
      <c r="AR23" s="48">
        <v>480733</v>
      </c>
      <c r="AS23" s="73">
        <v>99.8</v>
      </c>
      <c r="AT23" s="48">
        <v>367825</v>
      </c>
      <c r="AU23" s="48">
        <v>2151745</v>
      </c>
      <c r="AV23" s="48">
        <v>146400</v>
      </c>
      <c r="AW23" s="48">
        <v>2947</v>
      </c>
      <c r="AX23" s="48">
        <v>492</v>
      </c>
      <c r="AY23" s="48">
        <v>91</v>
      </c>
      <c r="AZ23" s="48">
        <v>197285568</v>
      </c>
      <c r="BA23" s="48">
        <v>193073735</v>
      </c>
      <c r="BB23" s="48">
        <v>128388995</v>
      </c>
      <c r="BC23" s="48">
        <v>124869499</v>
      </c>
    </row>
    <row r="24" spans="1:55" s="25" customFormat="1" ht="21" customHeight="1">
      <c r="A24" s="34">
        <v>29</v>
      </c>
      <c r="B24" s="41">
        <v>15.59</v>
      </c>
      <c r="C24" s="49">
        <v>201466</v>
      </c>
      <c r="D24" s="49">
        <v>328315</v>
      </c>
      <c r="E24" s="49">
        <v>21059</v>
      </c>
      <c r="F24" s="49">
        <v>30817</v>
      </c>
      <c r="G24" s="49">
        <v>29742</v>
      </c>
      <c r="H24" s="49">
        <v>1075</v>
      </c>
      <c r="I24" s="49">
        <v>2699</v>
      </c>
      <c r="J24" s="49">
        <v>2744</v>
      </c>
      <c r="K24" s="49">
        <v>-45</v>
      </c>
      <c r="L24" s="49" t="s">
        <v>519</v>
      </c>
      <c r="M24" s="49" t="s">
        <v>519</v>
      </c>
      <c r="N24" s="49" t="s">
        <v>519</v>
      </c>
      <c r="O24" s="49" t="s">
        <v>519</v>
      </c>
      <c r="P24" s="49">
        <v>4373</v>
      </c>
      <c r="Q24" s="49" t="s">
        <v>519</v>
      </c>
      <c r="R24" s="49" t="s">
        <v>519</v>
      </c>
      <c r="S24" s="49" t="s">
        <v>519</v>
      </c>
      <c r="T24" s="49">
        <v>59</v>
      </c>
      <c r="U24" s="49">
        <v>731</v>
      </c>
      <c r="V24" s="49">
        <v>10351</v>
      </c>
      <c r="W24" s="49">
        <v>50</v>
      </c>
      <c r="X24" s="49">
        <v>4399</v>
      </c>
      <c r="Y24" s="49">
        <v>6700</v>
      </c>
      <c r="Z24" s="49">
        <v>7599</v>
      </c>
      <c r="AA24" s="49">
        <v>16096546</v>
      </c>
      <c r="AB24" s="49">
        <v>1503</v>
      </c>
      <c r="AC24" s="49">
        <v>8</v>
      </c>
      <c r="AD24" s="49" t="s">
        <v>519</v>
      </c>
      <c r="AE24" s="49">
        <v>73807</v>
      </c>
      <c r="AF24" s="49">
        <v>15940</v>
      </c>
      <c r="AG24" s="49">
        <v>22</v>
      </c>
      <c r="AH24" s="49">
        <v>3237</v>
      </c>
      <c r="AI24" s="49">
        <v>25</v>
      </c>
      <c r="AJ24" s="49">
        <v>10038</v>
      </c>
      <c r="AK24" s="49">
        <v>17</v>
      </c>
      <c r="AL24" s="49">
        <v>5641</v>
      </c>
      <c r="AM24" s="49">
        <v>12</v>
      </c>
      <c r="AN24" s="49">
        <v>10142</v>
      </c>
      <c r="AO24" s="49">
        <v>199</v>
      </c>
      <c r="AP24" s="49">
        <v>4532</v>
      </c>
      <c r="AQ24" s="49">
        <v>580063</v>
      </c>
      <c r="AR24" s="49">
        <v>482914</v>
      </c>
      <c r="AS24" s="74">
        <v>100</v>
      </c>
      <c r="AT24" s="49">
        <v>368256</v>
      </c>
      <c r="AU24" s="49">
        <v>2155187</v>
      </c>
      <c r="AV24" s="49">
        <v>148789</v>
      </c>
      <c r="AW24" s="49">
        <v>2690</v>
      </c>
      <c r="AX24" s="49">
        <v>530</v>
      </c>
      <c r="AY24" s="49">
        <v>109</v>
      </c>
      <c r="AZ24" s="49">
        <v>195597904</v>
      </c>
      <c r="BA24" s="49">
        <v>191686912</v>
      </c>
      <c r="BB24" s="49">
        <v>124247940</v>
      </c>
      <c r="BC24" s="49">
        <v>121092577</v>
      </c>
    </row>
    <row r="25" spans="1:55" s="26" customFormat="1" ht="21" customHeight="1">
      <c r="A25" s="32">
        <v>30</v>
      </c>
      <c r="B25" s="41">
        <v>15.59</v>
      </c>
      <c r="C25" s="48">
        <v>204180</v>
      </c>
      <c r="D25" s="48">
        <v>331007</v>
      </c>
      <c r="E25" s="48">
        <v>21232</v>
      </c>
      <c r="F25" s="48">
        <v>31511</v>
      </c>
      <c r="G25" s="48">
        <v>29873</v>
      </c>
      <c r="H25" s="48">
        <v>1638</v>
      </c>
      <c r="I25" s="48">
        <v>2591</v>
      </c>
      <c r="J25" s="48">
        <v>2757</v>
      </c>
      <c r="K25" s="48" t="s">
        <v>4382</v>
      </c>
      <c r="L25" s="48" t="s">
        <v>519</v>
      </c>
      <c r="M25" s="48" t="s">
        <v>519</v>
      </c>
      <c r="N25" s="48" t="s">
        <v>519</v>
      </c>
      <c r="O25" s="48" t="s">
        <v>519</v>
      </c>
      <c r="P25" s="48">
        <v>3993</v>
      </c>
      <c r="Q25" s="48">
        <v>201160</v>
      </c>
      <c r="R25" s="48" t="s">
        <v>519</v>
      </c>
      <c r="S25" s="48" t="s">
        <v>519</v>
      </c>
      <c r="T25" s="48">
        <v>63</v>
      </c>
      <c r="U25" s="48">
        <v>811</v>
      </c>
      <c r="V25" s="48">
        <v>12896</v>
      </c>
      <c r="W25" s="48">
        <v>55</v>
      </c>
      <c r="X25" s="48">
        <v>4728</v>
      </c>
      <c r="Y25" s="48">
        <v>6740</v>
      </c>
      <c r="Z25" s="48">
        <v>7618</v>
      </c>
      <c r="AA25" s="48">
        <v>15825179</v>
      </c>
      <c r="AB25" s="48">
        <v>1555</v>
      </c>
      <c r="AC25" s="48">
        <v>8</v>
      </c>
      <c r="AD25" s="48">
        <v>653</v>
      </c>
      <c r="AE25" s="48">
        <v>72727</v>
      </c>
      <c r="AF25" s="48">
        <v>15531</v>
      </c>
      <c r="AG25" s="48">
        <v>22</v>
      </c>
      <c r="AH25" s="48">
        <v>3216</v>
      </c>
      <c r="AI25" s="48">
        <v>25</v>
      </c>
      <c r="AJ25" s="48">
        <v>10282</v>
      </c>
      <c r="AK25" s="48">
        <v>16</v>
      </c>
      <c r="AL25" s="48">
        <v>5741</v>
      </c>
      <c r="AM25" s="48">
        <v>12</v>
      </c>
      <c r="AN25" s="48">
        <v>9921</v>
      </c>
      <c r="AO25" s="48">
        <v>198</v>
      </c>
      <c r="AP25" s="48">
        <v>4587</v>
      </c>
      <c r="AQ25" s="48">
        <v>632404</v>
      </c>
      <c r="AR25" s="48">
        <v>483473</v>
      </c>
      <c r="AS25" s="73">
        <v>100.9</v>
      </c>
      <c r="AT25" s="48">
        <v>368539</v>
      </c>
      <c r="AU25" s="48">
        <v>2157015</v>
      </c>
      <c r="AV25" s="48">
        <v>150886</v>
      </c>
      <c r="AW25" s="48">
        <v>2560</v>
      </c>
      <c r="AX25" s="48">
        <v>533</v>
      </c>
      <c r="AY25" s="48">
        <v>86</v>
      </c>
      <c r="AZ25" s="48">
        <v>205815812</v>
      </c>
      <c r="BA25" s="48">
        <v>200349690</v>
      </c>
      <c r="BB25" s="48">
        <v>140935133</v>
      </c>
      <c r="BC25" s="48">
        <v>135956014</v>
      </c>
    </row>
    <row r="26" spans="1:55" s="26" customFormat="1" ht="21" customHeight="1">
      <c r="A26" s="32" t="s">
        <v>4334</v>
      </c>
      <c r="B26" s="41">
        <v>15.59</v>
      </c>
      <c r="C26" s="26">
        <v>207829</v>
      </c>
      <c r="D26" s="26">
        <v>334923</v>
      </c>
      <c r="E26" s="26">
        <v>21483.194355355998</v>
      </c>
      <c r="F26" s="26">
        <v>33290</v>
      </c>
      <c r="G26" s="26">
        <v>30129</v>
      </c>
      <c r="H26" s="26">
        <v>3161</v>
      </c>
      <c r="I26" s="26">
        <v>2462</v>
      </c>
      <c r="J26" s="26">
        <v>2818</v>
      </c>
      <c r="K26" s="26">
        <v>-356</v>
      </c>
      <c r="L26" s="48" t="s">
        <v>519</v>
      </c>
      <c r="M26" s="48" t="s">
        <v>519</v>
      </c>
      <c r="N26" s="48" t="s">
        <v>519</v>
      </c>
      <c r="O26" s="48" t="s">
        <v>519</v>
      </c>
      <c r="P26" s="48">
        <v>4126</v>
      </c>
      <c r="Q26" s="48" t="s">
        <v>519</v>
      </c>
      <c r="R26" s="48">
        <v>16865</v>
      </c>
      <c r="S26" s="48" t="s">
        <v>519</v>
      </c>
      <c r="T26" s="26">
        <v>59</v>
      </c>
      <c r="U26" s="26">
        <v>799</v>
      </c>
      <c r="V26" s="26">
        <v>13202</v>
      </c>
      <c r="W26" s="26">
        <v>60</v>
      </c>
      <c r="X26" s="26">
        <v>5060</v>
      </c>
      <c r="Y26" s="26">
        <v>6773</v>
      </c>
      <c r="Z26" s="26">
        <v>7627</v>
      </c>
      <c r="AA26" s="26">
        <v>15967654</v>
      </c>
      <c r="AB26" s="26">
        <v>1566</v>
      </c>
      <c r="AC26" s="26">
        <v>8</v>
      </c>
      <c r="AD26" s="48" t="s">
        <v>519</v>
      </c>
      <c r="AE26" s="26">
        <v>71449</v>
      </c>
      <c r="AF26" s="26">
        <v>15041</v>
      </c>
      <c r="AG26" s="26">
        <v>22</v>
      </c>
      <c r="AH26" s="26">
        <v>3141</v>
      </c>
      <c r="AI26" s="26">
        <v>24</v>
      </c>
      <c r="AJ26" s="26">
        <v>10678</v>
      </c>
      <c r="AK26" s="26">
        <v>16</v>
      </c>
      <c r="AL26" s="26">
        <v>5817</v>
      </c>
      <c r="AM26" s="26">
        <v>12</v>
      </c>
      <c r="AN26" s="26">
        <v>9740</v>
      </c>
      <c r="AO26" s="26">
        <v>198</v>
      </c>
      <c r="AP26" s="26">
        <v>4660</v>
      </c>
      <c r="AQ26" s="26">
        <v>673468</v>
      </c>
      <c r="AR26" s="26">
        <v>501987</v>
      </c>
      <c r="AS26" s="73">
        <v>101.7</v>
      </c>
      <c r="AT26" s="26">
        <v>368778</v>
      </c>
      <c r="AU26" s="26">
        <v>2164610</v>
      </c>
      <c r="AV26" s="26">
        <v>150907</v>
      </c>
      <c r="AW26" s="26">
        <v>2342</v>
      </c>
      <c r="AX26" s="26">
        <v>681</v>
      </c>
      <c r="AY26" s="26">
        <v>101</v>
      </c>
      <c r="AZ26" s="26">
        <v>216057752</v>
      </c>
      <c r="BA26" s="26">
        <v>207195171</v>
      </c>
      <c r="BB26" s="26">
        <v>149913061</v>
      </c>
      <c r="BC26" s="26">
        <v>141617102</v>
      </c>
    </row>
    <row r="27" spans="1:55" s="27" customFormat="1" ht="21" customHeight="1">
      <c r="A27" s="35">
        <v>2</v>
      </c>
      <c r="B27" s="42">
        <v>15.59</v>
      </c>
      <c r="C27" s="50">
        <v>207950</v>
      </c>
      <c r="D27" s="50">
        <v>335054</v>
      </c>
      <c r="E27" s="50">
        <v>21492</v>
      </c>
      <c r="F27" s="50">
        <v>31475</v>
      </c>
      <c r="G27" s="50">
        <v>30765</v>
      </c>
      <c r="H27" s="50">
        <v>710</v>
      </c>
      <c r="I27" s="50">
        <v>2530</v>
      </c>
      <c r="J27" s="50">
        <v>2833</v>
      </c>
      <c r="K27" s="50">
        <v>-303</v>
      </c>
      <c r="L27" s="48" t="s">
        <v>519</v>
      </c>
      <c r="M27" s="48" t="s">
        <v>519</v>
      </c>
      <c r="N27" s="48" t="s">
        <v>519</v>
      </c>
      <c r="O27" s="48" t="s">
        <v>519</v>
      </c>
      <c r="P27" s="64">
        <v>4487</v>
      </c>
      <c r="Q27" s="48" t="s">
        <v>519</v>
      </c>
      <c r="R27" s="48" t="s">
        <v>519</v>
      </c>
      <c r="S27" s="48" t="s">
        <v>519</v>
      </c>
      <c r="T27" s="27">
        <v>58</v>
      </c>
      <c r="U27" s="50">
        <v>762</v>
      </c>
      <c r="V27" s="50">
        <v>11299</v>
      </c>
      <c r="W27" s="50">
        <v>73</v>
      </c>
      <c r="X27" s="50">
        <v>5529</v>
      </c>
      <c r="Y27" s="50">
        <v>6867</v>
      </c>
      <c r="Z27" s="50">
        <v>7673</v>
      </c>
      <c r="AA27" s="50">
        <v>15887993</v>
      </c>
      <c r="AB27" s="50">
        <v>1566</v>
      </c>
      <c r="AC27" s="50">
        <v>8</v>
      </c>
      <c r="AD27" s="64"/>
      <c r="AE27" s="50">
        <v>70639</v>
      </c>
      <c r="AF27" s="50">
        <v>12318</v>
      </c>
      <c r="AG27" s="50">
        <v>22</v>
      </c>
      <c r="AH27" s="50">
        <v>2982</v>
      </c>
      <c r="AI27" s="50">
        <v>23</v>
      </c>
      <c r="AJ27" s="50">
        <v>10888</v>
      </c>
      <c r="AK27" s="50">
        <v>16</v>
      </c>
      <c r="AL27" s="50">
        <v>5983</v>
      </c>
      <c r="AM27" s="50">
        <v>12</v>
      </c>
      <c r="AN27" s="50">
        <v>9368</v>
      </c>
      <c r="AO27" s="50">
        <v>199</v>
      </c>
      <c r="AP27" s="50">
        <v>4766</v>
      </c>
      <c r="AQ27" s="50">
        <v>701538</v>
      </c>
      <c r="AR27" s="50">
        <v>505201</v>
      </c>
      <c r="AS27" s="75">
        <v>101.8</v>
      </c>
      <c r="AT27" s="50">
        <v>368947</v>
      </c>
      <c r="AU27" s="50">
        <v>2168337</v>
      </c>
      <c r="AV27" s="50">
        <v>103284</v>
      </c>
      <c r="AW27" s="50">
        <v>2061</v>
      </c>
      <c r="AX27" s="50">
        <v>628</v>
      </c>
      <c r="AY27" s="50">
        <v>92</v>
      </c>
      <c r="AZ27" s="50">
        <v>259682100</v>
      </c>
      <c r="BA27" s="50">
        <v>253055666</v>
      </c>
      <c r="BB27" s="50">
        <v>186308456</v>
      </c>
      <c r="BC27" s="50">
        <v>180615727</v>
      </c>
    </row>
    <row r="28" spans="1:55" ht="36" customHeight="1">
      <c r="A28" s="36" t="s">
        <v>1358</v>
      </c>
      <c r="B28" s="43" t="s">
        <v>3501</v>
      </c>
      <c r="C28" s="51" t="s">
        <v>2713</v>
      </c>
      <c r="D28" s="53"/>
      <c r="E28" s="53"/>
      <c r="F28" s="53"/>
      <c r="G28" s="53"/>
      <c r="H28" s="53"/>
      <c r="I28" s="53"/>
      <c r="J28" s="53"/>
      <c r="K28" s="61"/>
      <c r="L28" s="62" t="s">
        <v>1739</v>
      </c>
      <c r="M28" s="63"/>
      <c r="N28" s="63"/>
      <c r="O28" s="63"/>
      <c r="P28" s="65" t="s">
        <v>1175</v>
      </c>
      <c r="Q28" s="66" t="s">
        <v>3982</v>
      </c>
      <c r="R28" s="66" t="s">
        <v>3905</v>
      </c>
      <c r="S28" s="67"/>
      <c r="T28" s="63" t="s">
        <v>3883</v>
      </c>
      <c r="U28" s="53"/>
      <c r="V28" s="53"/>
      <c r="W28" s="51" t="s">
        <v>4351</v>
      </c>
      <c r="X28" s="53"/>
      <c r="Y28" s="51" t="s">
        <v>2014</v>
      </c>
      <c r="Z28" s="53"/>
      <c r="AA28" s="53"/>
      <c r="AB28" s="51" t="s">
        <v>4367</v>
      </c>
      <c r="AC28" s="53"/>
      <c r="AD28" s="70" t="s">
        <v>4438</v>
      </c>
      <c r="AE28" s="51" t="s">
        <v>4352</v>
      </c>
      <c r="AF28" s="53"/>
      <c r="AG28" s="51" t="s">
        <v>599</v>
      </c>
      <c r="AH28" s="53"/>
      <c r="AI28" s="53"/>
      <c r="AJ28" s="53"/>
      <c r="AK28" s="53"/>
      <c r="AL28" s="53"/>
      <c r="AM28" s="53"/>
      <c r="AN28" s="53"/>
      <c r="AO28" s="51" t="s">
        <v>1232</v>
      </c>
      <c r="AP28" s="53"/>
      <c r="AQ28" s="51" t="s">
        <v>3203</v>
      </c>
      <c r="AR28" s="61"/>
      <c r="AS28" s="76" t="s">
        <v>3204</v>
      </c>
      <c r="AT28" s="51" t="s">
        <v>1232</v>
      </c>
      <c r="AU28" s="61"/>
      <c r="AV28" s="51" t="s">
        <v>3205</v>
      </c>
      <c r="AW28" s="51" t="s">
        <v>565</v>
      </c>
      <c r="AX28" s="51" t="s">
        <v>2855</v>
      </c>
      <c r="AY28" s="51" t="s">
        <v>1134</v>
      </c>
      <c r="AZ28" s="51" t="s">
        <v>4040</v>
      </c>
      <c r="BA28" s="80"/>
      <c r="BB28" s="80"/>
      <c r="BC28" s="80"/>
    </row>
    <row r="29" spans="1:55" ht="21" customHeight="1">
      <c r="B29" s="44" t="s">
        <v>2267</v>
      </c>
      <c r="R29" s="44" t="s">
        <v>4383</v>
      </c>
      <c r="W29" s="69" t="s">
        <v>1443</v>
      </c>
      <c r="X29" s="26"/>
      <c r="Y29" s="26"/>
      <c r="AJ29" s="26"/>
      <c r="AK29" s="26"/>
      <c r="AL29" s="26"/>
      <c r="AM29" s="26"/>
      <c r="AN29" s="26"/>
      <c r="AO29" s="26"/>
      <c r="AP29" s="26"/>
      <c r="AQ29" s="26"/>
      <c r="AR29" s="26"/>
      <c r="AS29" s="26"/>
      <c r="AT29" s="69" t="s">
        <v>3143</v>
      </c>
      <c r="AV29" s="69" t="s">
        <v>4190</v>
      </c>
      <c r="BC29" s="69" t="s">
        <v>1191</v>
      </c>
    </row>
    <row r="30" spans="1:55" ht="21" customHeight="1">
      <c r="B30" s="44" t="s">
        <v>3815</v>
      </c>
      <c r="R30" s="44" t="s">
        <v>4109</v>
      </c>
      <c r="W30" s="69"/>
      <c r="X30" s="26"/>
      <c r="Y30" s="26"/>
    </row>
    <row r="31" spans="1:55" ht="21" customHeight="1">
      <c r="R31" s="44" t="s">
        <v>3438</v>
      </c>
    </row>
    <row r="32" spans="1:55" ht="21" customHeight="1">
      <c r="R32" s="44" t="s">
        <v>4384</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sheetPr>
    <pageSetUpPr fitToPage="1"/>
  </sheetPr>
  <dimension ref="A1:G146"/>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24"/>
  </cols>
  <sheetData>
    <row r="1" spans="1:7" ht="21" customHeight="1">
      <c r="A1" s="28" t="str">
        <f>HYPERLINK("#"&amp;"目次"&amp;"!a1","目次へ")</f>
        <v>目次へ</v>
      </c>
    </row>
    <row r="2" spans="1:7" ht="21" customHeight="1">
      <c r="A2" s="97" t="str">
        <f>"１７．"&amp;目次!E20</f>
        <v>１７．年齢（各歳），男女別人口（平成27～令和2年）</v>
      </c>
      <c r="D2" s="138" t="s">
        <v>1999</v>
      </c>
    </row>
    <row r="3" spans="1:7" ht="21" customHeight="1">
      <c r="A3" s="202" t="s">
        <v>224</v>
      </c>
      <c r="B3" s="211" t="s">
        <v>4145</v>
      </c>
      <c r="C3" s="208"/>
      <c r="D3" s="227"/>
      <c r="E3" s="211" t="s">
        <v>3145</v>
      </c>
      <c r="F3" s="208"/>
      <c r="G3" s="208"/>
    </row>
    <row r="4" spans="1:7" ht="21" customHeight="1">
      <c r="A4" s="128"/>
      <c r="B4" s="137" t="s">
        <v>308</v>
      </c>
      <c r="C4" s="137" t="s">
        <v>15</v>
      </c>
      <c r="D4" s="148" t="s">
        <v>46</v>
      </c>
      <c r="E4" s="137" t="s">
        <v>704</v>
      </c>
      <c r="F4" s="137" t="s">
        <v>15</v>
      </c>
      <c r="G4" s="148" t="s">
        <v>46</v>
      </c>
    </row>
    <row r="5" spans="1:7" s="25" customFormat="1" ht="21" customHeight="1">
      <c r="A5" s="199" t="s">
        <v>308</v>
      </c>
      <c r="B5" s="201">
        <v>328215</v>
      </c>
      <c r="C5" s="201">
        <v>165382</v>
      </c>
      <c r="D5" s="228">
        <v>162833</v>
      </c>
      <c r="E5" s="201">
        <v>344880</v>
      </c>
      <c r="F5" s="201">
        <v>172525</v>
      </c>
      <c r="G5" s="201">
        <v>172355</v>
      </c>
    </row>
    <row r="6" spans="1:7" s="25" customFormat="1" ht="21" customHeight="1">
      <c r="A6" s="199" t="s">
        <v>3199</v>
      </c>
      <c r="B6" s="168">
        <v>10459</v>
      </c>
      <c r="C6" s="168">
        <v>5335</v>
      </c>
      <c r="D6" s="168">
        <v>5124</v>
      </c>
      <c r="E6" s="168">
        <v>11022</v>
      </c>
      <c r="F6" s="168">
        <v>5592</v>
      </c>
      <c r="G6" s="168">
        <v>5430</v>
      </c>
    </row>
    <row r="7" spans="1:7" ht="21" customHeight="1">
      <c r="A7" s="117">
        <v>0</v>
      </c>
      <c r="B7" s="48">
        <v>2458</v>
      </c>
      <c r="C7" s="48">
        <v>1261</v>
      </c>
      <c r="D7" s="48">
        <v>1197</v>
      </c>
      <c r="E7" s="48">
        <v>2306</v>
      </c>
      <c r="F7" s="48">
        <v>1173</v>
      </c>
      <c r="G7" s="48">
        <v>1133</v>
      </c>
    </row>
    <row r="8" spans="1:7" ht="21" customHeight="1">
      <c r="A8" s="117">
        <v>1</v>
      </c>
      <c r="B8" s="48">
        <v>2155</v>
      </c>
      <c r="C8" s="48">
        <v>1081</v>
      </c>
      <c r="D8" s="48">
        <v>1074</v>
      </c>
      <c r="E8" s="48">
        <v>2206</v>
      </c>
      <c r="F8" s="48">
        <v>1113</v>
      </c>
      <c r="G8" s="48">
        <v>1093</v>
      </c>
    </row>
    <row r="9" spans="1:7" ht="21" customHeight="1">
      <c r="A9" s="117">
        <v>2</v>
      </c>
      <c r="B9" s="48">
        <v>2078</v>
      </c>
      <c r="C9" s="48">
        <v>1079</v>
      </c>
      <c r="D9" s="48">
        <v>999</v>
      </c>
      <c r="E9" s="48">
        <v>2214</v>
      </c>
      <c r="F9" s="48">
        <v>1149</v>
      </c>
      <c r="G9" s="48">
        <v>1065</v>
      </c>
    </row>
    <row r="10" spans="1:7" ht="21" customHeight="1">
      <c r="A10" s="117">
        <v>3</v>
      </c>
      <c r="B10" s="48">
        <v>1874</v>
      </c>
      <c r="C10" s="48">
        <v>952</v>
      </c>
      <c r="D10" s="48">
        <v>922</v>
      </c>
      <c r="E10" s="48">
        <v>2177</v>
      </c>
      <c r="F10" s="48">
        <v>1076</v>
      </c>
      <c r="G10" s="48">
        <v>1101</v>
      </c>
    </row>
    <row r="11" spans="1:7" ht="21" customHeight="1">
      <c r="A11" s="117">
        <v>4</v>
      </c>
      <c r="B11" s="48">
        <v>1894</v>
      </c>
      <c r="C11" s="48">
        <v>962</v>
      </c>
      <c r="D11" s="48">
        <v>932</v>
      </c>
      <c r="E11" s="48">
        <v>2119</v>
      </c>
      <c r="F11" s="48">
        <v>1081</v>
      </c>
      <c r="G11" s="48">
        <v>1038</v>
      </c>
    </row>
    <row r="12" spans="1:7" s="25" customFormat="1" ht="21" customHeight="1">
      <c r="A12" s="199" t="s">
        <v>3581</v>
      </c>
      <c r="B12" s="168">
        <v>8256</v>
      </c>
      <c r="C12" s="168">
        <v>4222</v>
      </c>
      <c r="D12" s="168">
        <v>4034</v>
      </c>
      <c r="E12" s="168">
        <v>9686</v>
      </c>
      <c r="F12" s="168">
        <v>4935</v>
      </c>
      <c r="G12" s="168">
        <v>4751</v>
      </c>
    </row>
    <row r="13" spans="1:7" ht="21" customHeight="1">
      <c r="A13" s="117">
        <v>5</v>
      </c>
      <c r="B13" s="48">
        <v>1748</v>
      </c>
      <c r="C13" s="48">
        <v>900</v>
      </c>
      <c r="D13" s="48">
        <v>848</v>
      </c>
      <c r="E13" s="48">
        <v>2118</v>
      </c>
      <c r="F13" s="48">
        <v>1056</v>
      </c>
      <c r="G13" s="48">
        <v>1062</v>
      </c>
    </row>
    <row r="14" spans="1:7" ht="21" customHeight="1">
      <c r="A14" s="117">
        <v>6</v>
      </c>
      <c r="B14" s="48">
        <v>1727</v>
      </c>
      <c r="C14" s="48">
        <v>870</v>
      </c>
      <c r="D14" s="48">
        <v>857</v>
      </c>
      <c r="E14" s="48">
        <v>1947</v>
      </c>
      <c r="F14" s="48">
        <v>996</v>
      </c>
      <c r="G14" s="48">
        <v>951</v>
      </c>
    </row>
    <row r="15" spans="1:7" ht="21" customHeight="1">
      <c r="A15" s="117">
        <v>7</v>
      </c>
      <c r="B15" s="48">
        <v>1643</v>
      </c>
      <c r="C15" s="48">
        <v>844</v>
      </c>
      <c r="D15" s="48">
        <v>799</v>
      </c>
      <c r="E15" s="48">
        <v>1957</v>
      </c>
      <c r="F15" s="48">
        <v>1024</v>
      </c>
      <c r="G15" s="48">
        <v>933</v>
      </c>
    </row>
    <row r="16" spans="1:7" ht="21" customHeight="1">
      <c r="A16" s="117">
        <v>8</v>
      </c>
      <c r="B16" s="48">
        <v>1584</v>
      </c>
      <c r="C16" s="48">
        <v>808</v>
      </c>
      <c r="D16" s="48">
        <v>776</v>
      </c>
      <c r="E16" s="48">
        <v>1805</v>
      </c>
      <c r="F16" s="48">
        <v>910</v>
      </c>
      <c r="G16" s="48">
        <v>895</v>
      </c>
    </row>
    <row r="17" spans="1:7" ht="21" customHeight="1">
      <c r="A17" s="117">
        <v>9</v>
      </c>
      <c r="B17" s="48">
        <v>1554</v>
      </c>
      <c r="C17" s="48">
        <v>800</v>
      </c>
      <c r="D17" s="48">
        <v>754</v>
      </c>
      <c r="E17" s="48">
        <v>1859</v>
      </c>
      <c r="F17" s="48">
        <v>949</v>
      </c>
      <c r="G17" s="48">
        <v>910</v>
      </c>
    </row>
    <row r="18" spans="1:7" s="25" customFormat="1" ht="21" customHeight="1">
      <c r="A18" s="199" t="s">
        <v>558</v>
      </c>
      <c r="B18" s="168">
        <v>7816</v>
      </c>
      <c r="C18" s="168">
        <v>4005</v>
      </c>
      <c r="D18" s="168">
        <v>3811</v>
      </c>
      <c r="E18" s="168">
        <v>8415</v>
      </c>
      <c r="F18" s="168">
        <v>4323</v>
      </c>
      <c r="G18" s="168">
        <v>4092</v>
      </c>
    </row>
    <row r="19" spans="1:7" ht="21" customHeight="1">
      <c r="A19" s="117">
        <v>10</v>
      </c>
      <c r="B19" s="48">
        <v>1471</v>
      </c>
      <c r="C19" s="48">
        <v>729</v>
      </c>
      <c r="D19" s="48">
        <v>742</v>
      </c>
      <c r="E19" s="48">
        <v>1744</v>
      </c>
      <c r="F19" s="48">
        <v>903</v>
      </c>
      <c r="G19" s="48">
        <v>841</v>
      </c>
    </row>
    <row r="20" spans="1:7" ht="21" customHeight="1">
      <c r="A20" s="117">
        <v>11</v>
      </c>
      <c r="B20" s="48">
        <v>1570</v>
      </c>
      <c r="C20" s="48">
        <v>787</v>
      </c>
      <c r="D20" s="48">
        <v>783</v>
      </c>
      <c r="E20" s="48">
        <v>1780</v>
      </c>
      <c r="F20" s="48">
        <v>906</v>
      </c>
      <c r="G20" s="48">
        <v>874</v>
      </c>
    </row>
    <row r="21" spans="1:7" ht="21" customHeight="1">
      <c r="A21" s="117">
        <v>12</v>
      </c>
      <c r="B21" s="48">
        <v>1526</v>
      </c>
      <c r="C21" s="48">
        <v>808</v>
      </c>
      <c r="D21" s="48">
        <v>718</v>
      </c>
      <c r="E21" s="48">
        <v>1661</v>
      </c>
      <c r="F21" s="48">
        <v>854</v>
      </c>
      <c r="G21" s="48">
        <v>807</v>
      </c>
    </row>
    <row r="22" spans="1:7" ht="21" customHeight="1">
      <c r="A22" s="117">
        <v>13</v>
      </c>
      <c r="B22" s="48">
        <v>1588</v>
      </c>
      <c r="C22" s="48">
        <v>817</v>
      </c>
      <c r="D22" s="48">
        <v>771</v>
      </c>
      <c r="E22" s="48">
        <v>1610</v>
      </c>
      <c r="F22" s="48">
        <v>822</v>
      </c>
      <c r="G22" s="48">
        <v>788</v>
      </c>
    </row>
    <row r="23" spans="1:7" ht="21" customHeight="1">
      <c r="A23" s="117">
        <v>14</v>
      </c>
      <c r="B23" s="48">
        <v>1661</v>
      </c>
      <c r="C23" s="48">
        <v>864</v>
      </c>
      <c r="D23" s="48">
        <v>797</v>
      </c>
      <c r="E23" s="48">
        <v>1620</v>
      </c>
      <c r="F23" s="48">
        <v>838</v>
      </c>
      <c r="G23" s="48">
        <v>782</v>
      </c>
    </row>
    <row r="24" spans="1:7" s="25" customFormat="1" ht="21" customHeight="1">
      <c r="A24" s="199" t="s">
        <v>17</v>
      </c>
      <c r="B24" s="168">
        <v>10554</v>
      </c>
      <c r="C24" s="168">
        <v>5357</v>
      </c>
      <c r="D24" s="168">
        <v>5197</v>
      </c>
      <c r="E24" s="168">
        <v>9809</v>
      </c>
      <c r="F24" s="168">
        <v>4921</v>
      </c>
      <c r="G24" s="168">
        <v>4888</v>
      </c>
    </row>
    <row r="25" spans="1:7" ht="21" customHeight="1">
      <c r="A25" s="117">
        <v>15</v>
      </c>
      <c r="B25" s="48">
        <v>1750</v>
      </c>
      <c r="C25" s="48">
        <v>908</v>
      </c>
      <c r="D25" s="48">
        <v>842</v>
      </c>
      <c r="E25" s="48">
        <v>1557</v>
      </c>
      <c r="F25" s="48">
        <v>787</v>
      </c>
      <c r="G25" s="48">
        <v>770</v>
      </c>
    </row>
    <row r="26" spans="1:7" ht="21" customHeight="1">
      <c r="A26" s="117">
        <v>16</v>
      </c>
      <c r="B26" s="48">
        <v>1757</v>
      </c>
      <c r="C26" s="48">
        <v>896</v>
      </c>
      <c r="D26" s="48">
        <v>861</v>
      </c>
      <c r="E26" s="48">
        <v>1656</v>
      </c>
      <c r="F26" s="48">
        <v>833</v>
      </c>
      <c r="G26" s="48">
        <v>823</v>
      </c>
    </row>
    <row r="27" spans="1:7" ht="21" customHeight="1">
      <c r="A27" s="117">
        <v>17</v>
      </c>
      <c r="B27" s="48">
        <v>1784</v>
      </c>
      <c r="C27" s="48">
        <v>912</v>
      </c>
      <c r="D27" s="48">
        <v>872</v>
      </c>
      <c r="E27" s="48">
        <v>1610</v>
      </c>
      <c r="F27" s="48">
        <v>847</v>
      </c>
      <c r="G27" s="48">
        <v>763</v>
      </c>
    </row>
    <row r="28" spans="1:7" ht="21" customHeight="1">
      <c r="A28" s="117">
        <v>18</v>
      </c>
      <c r="B28" s="48">
        <v>2235</v>
      </c>
      <c r="C28" s="48">
        <v>1118</v>
      </c>
      <c r="D28" s="48">
        <v>1117</v>
      </c>
      <c r="E28" s="48">
        <v>2124</v>
      </c>
      <c r="F28" s="48">
        <v>1039</v>
      </c>
      <c r="G28" s="48">
        <v>1085</v>
      </c>
    </row>
    <row r="29" spans="1:7" ht="21" customHeight="1">
      <c r="A29" s="117">
        <v>19</v>
      </c>
      <c r="B29" s="48">
        <v>3028</v>
      </c>
      <c r="C29" s="48">
        <v>1523</v>
      </c>
      <c r="D29" s="48">
        <v>1505</v>
      </c>
      <c r="E29" s="48">
        <v>2862</v>
      </c>
      <c r="F29" s="48">
        <v>1415</v>
      </c>
      <c r="G29" s="48">
        <v>1447</v>
      </c>
    </row>
    <row r="30" spans="1:7" s="25" customFormat="1" ht="21" customHeight="1">
      <c r="A30" s="199" t="s">
        <v>3516</v>
      </c>
      <c r="B30" s="168">
        <v>20613</v>
      </c>
      <c r="C30" s="168">
        <v>10267</v>
      </c>
      <c r="D30" s="168">
        <v>10346</v>
      </c>
      <c r="E30" s="168">
        <v>22164</v>
      </c>
      <c r="F30" s="168">
        <v>11062</v>
      </c>
      <c r="G30" s="168">
        <v>11102</v>
      </c>
    </row>
    <row r="31" spans="1:7" ht="21" customHeight="1">
      <c r="A31" s="117">
        <v>20</v>
      </c>
      <c r="B31" s="48">
        <v>3322</v>
      </c>
      <c r="C31" s="48">
        <v>1598</v>
      </c>
      <c r="D31" s="48">
        <v>1724</v>
      </c>
      <c r="E31" s="48">
        <v>3286</v>
      </c>
      <c r="F31" s="48">
        <v>1645</v>
      </c>
      <c r="G31" s="48">
        <v>1641</v>
      </c>
    </row>
    <row r="32" spans="1:7" ht="21" customHeight="1">
      <c r="A32" s="117">
        <v>21</v>
      </c>
      <c r="B32" s="48">
        <v>3652</v>
      </c>
      <c r="C32" s="48">
        <v>1775</v>
      </c>
      <c r="D32" s="48">
        <v>1877</v>
      </c>
      <c r="E32" s="48">
        <v>3477</v>
      </c>
      <c r="F32" s="48">
        <v>1728</v>
      </c>
      <c r="G32" s="48">
        <v>1749</v>
      </c>
    </row>
    <row r="33" spans="1:7" ht="21" customHeight="1">
      <c r="A33" s="117">
        <v>22</v>
      </c>
      <c r="B33" s="48">
        <v>4018</v>
      </c>
      <c r="C33" s="48">
        <v>2038</v>
      </c>
      <c r="D33" s="48">
        <v>1980</v>
      </c>
      <c r="E33" s="48">
        <v>4419</v>
      </c>
      <c r="F33" s="48">
        <v>2222</v>
      </c>
      <c r="G33" s="48">
        <v>2197</v>
      </c>
    </row>
    <row r="34" spans="1:7" ht="21" customHeight="1">
      <c r="A34" s="117">
        <v>23</v>
      </c>
      <c r="B34" s="48">
        <v>4647</v>
      </c>
      <c r="C34" s="48">
        <v>2355</v>
      </c>
      <c r="D34" s="48">
        <v>2292</v>
      </c>
      <c r="E34" s="48">
        <v>5300</v>
      </c>
      <c r="F34" s="48">
        <v>2593</v>
      </c>
      <c r="G34" s="48">
        <v>2707</v>
      </c>
    </row>
    <row r="35" spans="1:7" ht="21" customHeight="1">
      <c r="A35" s="117">
        <v>24</v>
      </c>
      <c r="B35" s="48">
        <v>4974</v>
      </c>
      <c r="C35" s="48">
        <v>2501</v>
      </c>
      <c r="D35" s="48">
        <v>2473</v>
      </c>
      <c r="E35" s="48">
        <v>5682</v>
      </c>
      <c r="F35" s="48">
        <v>2874</v>
      </c>
      <c r="G35" s="48">
        <v>2808</v>
      </c>
    </row>
    <row r="36" spans="1:7" s="25" customFormat="1" ht="21" customHeight="1">
      <c r="A36" s="199" t="s">
        <v>3582</v>
      </c>
      <c r="B36" s="168">
        <v>29133</v>
      </c>
      <c r="C36" s="168">
        <v>15191</v>
      </c>
      <c r="D36" s="168">
        <v>13942</v>
      </c>
      <c r="E36" s="168">
        <v>31101</v>
      </c>
      <c r="F36" s="168">
        <v>16009</v>
      </c>
      <c r="G36" s="168">
        <v>15092</v>
      </c>
    </row>
    <row r="37" spans="1:7" ht="21" customHeight="1">
      <c r="A37" s="117">
        <v>25</v>
      </c>
      <c r="B37" s="48">
        <v>5338</v>
      </c>
      <c r="C37" s="48">
        <v>2724</v>
      </c>
      <c r="D37" s="48">
        <v>2614</v>
      </c>
      <c r="E37" s="48">
        <v>5982</v>
      </c>
      <c r="F37" s="48">
        <v>3083</v>
      </c>
      <c r="G37" s="48">
        <v>2899</v>
      </c>
    </row>
    <row r="38" spans="1:7" ht="21" customHeight="1">
      <c r="A38" s="117">
        <v>26</v>
      </c>
      <c r="B38" s="48">
        <v>5600</v>
      </c>
      <c r="C38" s="48">
        <v>2870</v>
      </c>
      <c r="D38" s="48">
        <v>2730</v>
      </c>
      <c r="E38" s="48">
        <v>6247</v>
      </c>
      <c r="F38" s="48">
        <v>3122</v>
      </c>
      <c r="G38" s="48">
        <v>3125</v>
      </c>
    </row>
    <row r="39" spans="1:7" ht="21" customHeight="1">
      <c r="A39" s="117">
        <v>27</v>
      </c>
      <c r="B39" s="48">
        <v>5828</v>
      </c>
      <c r="C39" s="48">
        <v>2974</v>
      </c>
      <c r="D39" s="48">
        <v>2854</v>
      </c>
      <c r="E39" s="48">
        <v>6433</v>
      </c>
      <c r="F39" s="48">
        <v>3317</v>
      </c>
      <c r="G39" s="48">
        <v>3116</v>
      </c>
    </row>
    <row r="40" spans="1:7" ht="21" customHeight="1">
      <c r="A40" s="117">
        <v>28</v>
      </c>
      <c r="B40" s="48">
        <v>6117</v>
      </c>
      <c r="C40" s="48">
        <v>3240</v>
      </c>
      <c r="D40" s="48">
        <v>2877</v>
      </c>
      <c r="E40" s="48">
        <v>6267</v>
      </c>
      <c r="F40" s="48">
        <v>3248</v>
      </c>
      <c r="G40" s="48">
        <v>3019</v>
      </c>
    </row>
    <row r="41" spans="1:7" ht="21" customHeight="1">
      <c r="A41" s="117">
        <v>29</v>
      </c>
      <c r="B41" s="48">
        <v>6250</v>
      </c>
      <c r="C41" s="48">
        <v>3383</v>
      </c>
      <c r="D41" s="48">
        <v>2867</v>
      </c>
      <c r="E41" s="48">
        <v>6172</v>
      </c>
      <c r="F41" s="48">
        <v>3239</v>
      </c>
      <c r="G41" s="48">
        <v>2933</v>
      </c>
    </row>
    <row r="42" spans="1:7" s="25" customFormat="1" ht="21" customHeight="1">
      <c r="A42" s="199" t="s">
        <v>3518</v>
      </c>
      <c r="B42" s="168">
        <v>30566</v>
      </c>
      <c r="C42" s="168">
        <v>16596</v>
      </c>
      <c r="D42" s="168">
        <v>13970</v>
      </c>
      <c r="E42" s="168">
        <v>29709</v>
      </c>
      <c r="F42" s="168">
        <v>15737</v>
      </c>
      <c r="G42" s="168">
        <v>13972</v>
      </c>
    </row>
    <row r="43" spans="1:7" ht="21" customHeight="1">
      <c r="A43" s="117">
        <v>30</v>
      </c>
      <c r="B43" s="48">
        <v>6253</v>
      </c>
      <c r="C43" s="48">
        <v>3357</v>
      </c>
      <c r="D43" s="48">
        <v>2896</v>
      </c>
      <c r="E43" s="48">
        <v>6121</v>
      </c>
      <c r="F43" s="48">
        <v>3213</v>
      </c>
      <c r="G43" s="48">
        <v>2908</v>
      </c>
    </row>
    <row r="44" spans="1:7" ht="21" customHeight="1">
      <c r="A44" s="117">
        <v>31</v>
      </c>
      <c r="B44" s="48">
        <v>6349</v>
      </c>
      <c r="C44" s="48">
        <v>3476</v>
      </c>
      <c r="D44" s="48">
        <v>2873</v>
      </c>
      <c r="E44" s="48">
        <v>6043</v>
      </c>
      <c r="F44" s="48">
        <v>3181</v>
      </c>
      <c r="G44" s="48">
        <v>2862</v>
      </c>
    </row>
    <row r="45" spans="1:7" ht="21" customHeight="1">
      <c r="A45" s="117">
        <v>32</v>
      </c>
      <c r="B45" s="48">
        <v>6099</v>
      </c>
      <c r="C45" s="48">
        <v>3292</v>
      </c>
      <c r="D45" s="48">
        <v>2807</v>
      </c>
      <c r="E45" s="48">
        <v>5895</v>
      </c>
      <c r="F45" s="48">
        <v>3058</v>
      </c>
      <c r="G45" s="48">
        <v>2837</v>
      </c>
    </row>
    <row r="46" spans="1:7" ht="21" customHeight="1">
      <c r="A46" s="117">
        <v>33</v>
      </c>
      <c r="B46" s="48">
        <v>5951</v>
      </c>
      <c r="C46" s="48">
        <v>3209</v>
      </c>
      <c r="D46" s="48">
        <v>2742</v>
      </c>
      <c r="E46" s="48">
        <v>5832</v>
      </c>
      <c r="F46" s="48">
        <v>3114</v>
      </c>
      <c r="G46" s="48">
        <v>2718</v>
      </c>
    </row>
    <row r="47" spans="1:7" ht="21" customHeight="1">
      <c r="A47" s="117">
        <v>34</v>
      </c>
      <c r="B47" s="48">
        <v>5914</v>
      </c>
      <c r="C47" s="48">
        <v>3262</v>
      </c>
      <c r="D47" s="48">
        <v>2652</v>
      </c>
      <c r="E47" s="48">
        <v>5818</v>
      </c>
      <c r="F47" s="48">
        <v>3171</v>
      </c>
      <c r="G47" s="48">
        <v>2647</v>
      </c>
    </row>
    <row r="48" spans="1:7" s="25" customFormat="1" ht="21" customHeight="1">
      <c r="A48" s="199" t="s">
        <v>2416</v>
      </c>
      <c r="B48" s="168">
        <v>28137</v>
      </c>
      <c r="C48" s="168">
        <v>15387</v>
      </c>
      <c r="D48" s="168">
        <v>12750</v>
      </c>
      <c r="E48" s="168">
        <v>28104</v>
      </c>
      <c r="F48" s="168">
        <v>15406</v>
      </c>
      <c r="G48" s="168">
        <v>12698</v>
      </c>
    </row>
    <row r="49" spans="1:7" ht="21" customHeight="1">
      <c r="A49" s="117">
        <v>35</v>
      </c>
      <c r="B49" s="48">
        <v>5747</v>
      </c>
      <c r="C49" s="48">
        <v>3158</v>
      </c>
      <c r="D49" s="48">
        <v>2589</v>
      </c>
      <c r="E49" s="48">
        <v>5699</v>
      </c>
      <c r="F49" s="48">
        <v>3092</v>
      </c>
      <c r="G49" s="48">
        <v>2607</v>
      </c>
    </row>
    <row r="50" spans="1:7" ht="21" customHeight="1">
      <c r="A50" s="117">
        <v>36</v>
      </c>
      <c r="B50" s="48">
        <v>5840</v>
      </c>
      <c r="C50" s="48">
        <v>3193</v>
      </c>
      <c r="D50" s="48">
        <v>2647</v>
      </c>
      <c r="E50" s="48">
        <v>5797</v>
      </c>
      <c r="F50" s="48">
        <v>3211</v>
      </c>
      <c r="G50" s="48">
        <v>2586</v>
      </c>
    </row>
    <row r="51" spans="1:7" ht="21" customHeight="1">
      <c r="A51" s="117">
        <v>37</v>
      </c>
      <c r="B51" s="48">
        <v>5649</v>
      </c>
      <c r="C51" s="48">
        <v>3105</v>
      </c>
      <c r="D51" s="48">
        <v>2544</v>
      </c>
      <c r="E51" s="48">
        <v>5753</v>
      </c>
      <c r="F51" s="48">
        <v>3111</v>
      </c>
      <c r="G51" s="48">
        <v>2642</v>
      </c>
    </row>
    <row r="52" spans="1:7" ht="21" customHeight="1">
      <c r="A52" s="117">
        <v>38</v>
      </c>
      <c r="B52" s="48">
        <v>5414</v>
      </c>
      <c r="C52" s="48">
        <v>2981</v>
      </c>
      <c r="D52" s="48">
        <v>2433</v>
      </c>
      <c r="E52" s="48">
        <v>5529</v>
      </c>
      <c r="F52" s="48">
        <v>3021</v>
      </c>
      <c r="G52" s="48">
        <v>2508</v>
      </c>
    </row>
    <row r="53" spans="1:7" ht="21" customHeight="1">
      <c r="A53" s="117">
        <v>39</v>
      </c>
      <c r="B53" s="48">
        <v>5487</v>
      </c>
      <c r="C53" s="48">
        <v>2950</v>
      </c>
      <c r="D53" s="48">
        <v>2537</v>
      </c>
      <c r="E53" s="48">
        <v>5326</v>
      </c>
      <c r="F53" s="48">
        <v>2971</v>
      </c>
      <c r="G53" s="48">
        <v>2355</v>
      </c>
    </row>
    <row r="54" spans="1:7" s="25" customFormat="1" ht="21" customHeight="1">
      <c r="A54" s="199" t="s">
        <v>2441</v>
      </c>
      <c r="B54" s="168">
        <v>27204</v>
      </c>
      <c r="C54" s="168">
        <v>14450</v>
      </c>
      <c r="D54" s="168">
        <v>12754</v>
      </c>
      <c r="E54" s="168">
        <v>26304</v>
      </c>
      <c r="F54" s="168">
        <v>14196</v>
      </c>
      <c r="G54" s="168">
        <v>12108</v>
      </c>
    </row>
    <row r="55" spans="1:7" ht="21" customHeight="1">
      <c r="A55" s="117">
        <v>40</v>
      </c>
      <c r="B55" s="48">
        <v>5573</v>
      </c>
      <c r="C55" s="48">
        <v>3010</v>
      </c>
      <c r="D55" s="48">
        <v>2563</v>
      </c>
      <c r="E55" s="48">
        <v>5303</v>
      </c>
      <c r="F55" s="48">
        <v>2863</v>
      </c>
      <c r="G55" s="48">
        <v>2440</v>
      </c>
    </row>
    <row r="56" spans="1:7" ht="21" customHeight="1">
      <c r="A56" s="223" t="s">
        <v>2158</v>
      </c>
      <c r="B56" s="48">
        <v>5611</v>
      </c>
      <c r="C56" s="48">
        <v>3023</v>
      </c>
      <c r="D56" s="48">
        <v>2588</v>
      </c>
      <c r="E56" s="48">
        <v>5316</v>
      </c>
      <c r="F56" s="48">
        <v>2853</v>
      </c>
      <c r="G56" s="48">
        <v>2463</v>
      </c>
    </row>
    <row r="57" spans="1:7" ht="21" customHeight="1">
      <c r="A57" s="223" t="s">
        <v>3206</v>
      </c>
      <c r="B57" s="48">
        <v>5585</v>
      </c>
      <c r="C57" s="48">
        <v>2994</v>
      </c>
      <c r="D57" s="48">
        <v>2591</v>
      </c>
      <c r="E57" s="48">
        <v>5265</v>
      </c>
      <c r="F57" s="48">
        <v>2869</v>
      </c>
      <c r="G57" s="48">
        <v>2396</v>
      </c>
    </row>
    <row r="58" spans="1:7" ht="21" customHeight="1">
      <c r="A58" s="117">
        <v>43</v>
      </c>
      <c r="B58" s="48">
        <v>5211</v>
      </c>
      <c r="C58" s="48">
        <v>2746</v>
      </c>
      <c r="D58" s="48">
        <v>2465</v>
      </c>
      <c r="E58" s="48">
        <v>5137</v>
      </c>
      <c r="F58" s="48">
        <v>2807</v>
      </c>
      <c r="G58" s="48">
        <v>2330</v>
      </c>
    </row>
    <row r="59" spans="1:7" ht="21" customHeight="1">
      <c r="A59" s="117">
        <v>44</v>
      </c>
      <c r="B59" s="48">
        <v>5224</v>
      </c>
      <c r="C59" s="48">
        <v>2677</v>
      </c>
      <c r="D59" s="48">
        <v>2547</v>
      </c>
      <c r="E59" s="48">
        <v>5283</v>
      </c>
      <c r="F59" s="48">
        <v>2804</v>
      </c>
      <c r="G59" s="48">
        <v>2479</v>
      </c>
    </row>
    <row r="60" spans="1:7" s="25" customFormat="1" ht="21" customHeight="1">
      <c r="A60" s="199" t="s">
        <v>3065</v>
      </c>
      <c r="B60" s="168">
        <v>23963</v>
      </c>
      <c r="C60" s="168">
        <v>12649</v>
      </c>
      <c r="D60" s="168">
        <v>11314</v>
      </c>
      <c r="E60" s="168">
        <v>26545</v>
      </c>
      <c r="F60" s="168">
        <v>13978</v>
      </c>
      <c r="G60" s="168">
        <v>12567</v>
      </c>
    </row>
    <row r="61" spans="1:7" ht="21" customHeight="1">
      <c r="A61" s="117">
        <v>45</v>
      </c>
      <c r="B61" s="48">
        <v>5048</v>
      </c>
      <c r="C61" s="48">
        <v>2667</v>
      </c>
      <c r="D61" s="48">
        <v>2381</v>
      </c>
      <c r="E61" s="48">
        <v>5431</v>
      </c>
      <c r="F61" s="48">
        <v>2891</v>
      </c>
      <c r="G61" s="48">
        <v>2540</v>
      </c>
    </row>
    <row r="62" spans="1:7" ht="21" customHeight="1">
      <c r="A62" s="117">
        <v>46</v>
      </c>
      <c r="B62" s="48">
        <v>5107</v>
      </c>
      <c r="C62" s="48">
        <v>2729</v>
      </c>
      <c r="D62" s="48">
        <v>2378</v>
      </c>
      <c r="E62" s="48">
        <v>5375</v>
      </c>
      <c r="F62" s="48">
        <v>2871</v>
      </c>
      <c r="G62" s="48">
        <v>2504</v>
      </c>
    </row>
    <row r="63" spans="1:7" ht="21" customHeight="1">
      <c r="A63" s="117">
        <v>47</v>
      </c>
      <c r="B63" s="48">
        <v>4966</v>
      </c>
      <c r="C63" s="48">
        <v>2610</v>
      </c>
      <c r="D63" s="48">
        <v>2356</v>
      </c>
      <c r="E63" s="48">
        <v>5418</v>
      </c>
      <c r="F63" s="48">
        <v>2845</v>
      </c>
      <c r="G63" s="48">
        <v>2573</v>
      </c>
    </row>
    <row r="64" spans="1:7" ht="21" customHeight="1">
      <c r="A64" s="117">
        <v>48</v>
      </c>
      <c r="B64" s="48">
        <v>4925</v>
      </c>
      <c r="C64" s="48">
        <v>2628</v>
      </c>
      <c r="D64" s="48">
        <v>2297</v>
      </c>
      <c r="E64" s="48">
        <v>5198</v>
      </c>
      <c r="F64" s="48">
        <v>2738</v>
      </c>
      <c r="G64" s="48">
        <v>2460</v>
      </c>
    </row>
    <row r="65" spans="1:7" ht="21" customHeight="1">
      <c r="A65" s="117">
        <v>49</v>
      </c>
      <c r="B65" s="48">
        <v>3917</v>
      </c>
      <c r="C65" s="48">
        <v>2015</v>
      </c>
      <c r="D65" s="48">
        <v>1902</v>
      </c>
      <c r="E65" s="48">
        <v>5123</v>
      </c>
      <c r="F65" s="48">
        <v>2633</v>
      </c>
      <c r="G65" s="48">
        <v>2490</v>
      </c>
    </row>
    <row r="66" spans="1:7" s="25" customFormat="1" ht="21" customHeight="1">
      <c r="A66" s="199" t="s">
        <v>3537</v>
      </c>
      <c r="B66" s="168">
        <v>20539</v>
      </c>
      <c r="C66" s="168">
        <v>10700</v>
      </c>
      <c r="D66" s="168">
        <v>9839</v>
      </c>
      <c r="E66" s="168">
        <v>23094</v>
      </c>
      <c r="F66" s="168">
        <v>12063</v>
      </c>
      <c r="G66" s="168">
        <v>11031</v>
      </c>
    </row>
    <row r="67" spans="1:7" ht="21" customHeight="1">
      <c r="A67" s="117">
        <v>50</v>
      </c>
      <c r="B67" s="48">
        <v>4664</v>
      </c>
      <c r="C67" s="48">
        <v>2489</v>
      </c>
      <c r="D67" s="48">
        <v>2175</v>
      </c>
      <c r="E67" s="48">
        <v>4889</v>
      </c>
      <c r="F67" s="48">
        <v>2532</v>
      </c>
      <c r="G67" s="48">
        <v>2357</v>
      </c>
    </row>
    <row r="68" spans="1:7" ht="21" customHeight="1">
      <c r="A68" s="117">
        <v>51</v>
      </c>
      <c r="B68" s="48">
        <v>4291</v>
      </c>
      <c r="C68" s="48">
        <v>2260</v>
      </c>
      <c r="D68" s="48">
        <v>2031</v>
      </c>
      <c r="E68" s="48">
        <v>5007</v>
      </c>
      <c r="F68" s="48">
        <v>2624</v>
      </c>
      <c r="G68" s="48">
        <v>2383</v>
      </c>
    </row>
    <row r="69" spans="1:7" ht="21" customHeight="1">
      <c r="A69" s="117">
        <v>52</v>
      </c>
      <c r="B69" s="48">
        <v>4103</v>
      </c>
      <c r="C69" s="48">
        <v>2057</v>
      </c>
      <c r="D69" s="48">
        <v>2046</v>
      </c>
      <c r="E69" s="48">
        <v>4754</v>
      </c>
      <c r="F69" s="48">
        <v>2500</v>
      </c>
      <c r="G69" s="48">
        <v>2254</v>
      </c>
    </row>
    <row r="70" spans="1:7" ht="21" customHeight="1">
      <c r="A70" s="117">
        <v>53</v>
      </c>
      <c r="B70" s="48">
        <v>3787</v>
      </c>
      <c r="C70" s="48">
        <v>1974</v>
      </c>
      <c r="D70" s="48">
        <v>1813</v>
      </c>
      <c r="E70" s="48">
        <v>4688</v>
      </c>
      <c r="F70" s="48">
        <v>2473</v>
      </c>
      <c r="G70" s="48">
        <v>2215</v>
      </c>
    </row>
    <row r="71" spans="1:7" ht="21" customHeight="1">
      <c r="A71" s="117">
        <v>54</v>
      </c>
      <c r="B71" s="48">
        <v>3694</v>
      </c>
      <c r="C71" s="48">
        <v>1920</v>
      </c>
      <c r="D71" s="48">
        <v>1774</v>
      </c>
      <c r="E71" s="48">
        <v>3756</v>
      </c>
      <c r="F71" s="48">
        <v>1934</v>
      </c>
      <c r="G71" s="48">
        <v>1822</v>
      </c>
    </row>
    <row r="72" spans="1:7" ht="21" customHeight="1">
      <c r="A72" s="199" t="s">
        <v>1000</v>
      </c>
      <c r="B72" s="168">
        <v>16655</v>
      </c>
      <c r="C72" s="168">
        <v>8547</v>
      </c>
      <c r="D72" s="168">
        <v>8108</v>
      </c>
      <c r="E72" s="168">
        <v>19464</v>
      </c>
      <c r="F72" s="168">
        <v>10075</v>
      </c>
      <c r="G72" s="168">
        <v>9389</v>
      </c>
    </row>
    <row r="73" spans="1:7" ht="21" customHeight="1">
      <c r="A73" s="117">
        <v>55</v>
      </c>
      <c r="B73" s="49">
        <v>3630</v>
      </c>
      <c r="C73" s="49">
        <v>1877</v>
      </c>
      <c r="D73" s="48">
        <v>1753</v>
      </c>
      <c r="E73" s="49">
        <v>4448</v>
      </c>
      <c r="F73" s="49">
        <v>2348</v>
      </c>
      <c r="G73" s="49">
        <v>2100</v>
      </c>
    </row>
    <row r="74" spans="1:7" ht="21" customHeight="1">
      <c r="A74" s="117">
        <v>56</v>
      </c>
      <c r="B74" s="49">
        <v>3499</v>
      </c>
      <c r="C74" s="49">
        <v>1784</v>
      </c>
      <c r="D74" s="48">
        <v>1715</v>
      </c>
      <c r="E74" s="49">
        <v>4092</v>
      </c>
      <c r="F74" s="49">
        <v>2165</v>
      </c>
      <c r="G74" s="49">
        <v>1927</v>
      </c>
    </row>
    <row r="75" spans="1:7" ht="21" customHeight="1">
      <c r="A75" s="117">
        <v>57</v>
      </c>
      <c r="B75" s="49">
        <v>3330</v>
      </c>
      <c r="C75" s="49">
        <v>1716</v>
      </c>
      <c r="D75" s="49">
        <v>1614</v>
      </c>
      <c r="E75" s="49">
        <v>3863</v>
      </c>
      <c r="F75" s="49">
        <v>1919</v>
      </c>
      <c r="G75" s="49">
        <v>1944</v>
      </c>
    </row>
    <row r="76" spans="1:7" ht="21" customHeight="1">
      <c r="A76" s="117">
        <v>58</v>
      </c>
      <c r="B76" s="49">
        <v>3077</v>
      </c>
      <c r="C76" s="49">
        <v>1583</v>
      </c>
      <c r="D76" s="49">
        <v>1494</v>
      </c>
      <c r="E76" s="49">
        <v>3563</v>
      </c>
      <c r="F76" s="49">
        <v>1843</v>
      </c>
      <c r="G76" s="49">
        <v>1720</v>
      </c>
    </row>
    <row r="77" spans="1:7" ht="21" customHeight="1">
      <c r="A77" s="117">
        <v>59</v>
      </c>
      <c r="B77" s="49">
        <v>3119</v>
      </c>
      <c r="C77" s="49">
        <v>1587</v>
      </c>
      <c r="D77" s="49">
        <v>1532</v>
      </c>
      <c r="E77" s="49">
        <v>3498</v>
      </c>
      <c r="F77" s="49">
        <v>1800</v>
      </c>
      <c r="G77" s="49">
        <v>1698</v>
      </c>
    </row>
    <row r="78" spans="1:7" ht="21" customHeight="1">
      <c r="A78" s="199" t="s">
        <v>275</v>
      </c>
      <c r="B78" s="201">
        <v>16222</v>
      </c>
      <c r="C78" s="201">
        <v>8183</v>
      </c>
      <c r="D78" s="201">
        <v>8039</v>
      </c>
      <c r="E78" s="201">
        <v>15221</v>
      </c>
      <c r="F78" s="201">
        <v>7701</v>
      </c>
      <c r="G78" s="201">
        <v>7520</v>
      </c>
    </row>
    <row r="79" spans="1:7" ht="21" customHeight="1">
      <c r="A79" s="117">
        <v>60</v>
      </c>
      <c r="B79" s="49">
        <v>3110</v>
      </c>
      <c r="C79" s="49">
        <v>1541</v>
      </c>
      <c r="D79" s="49">
        <v>1569</v>
      </c>
      <c r="E79" s="49">
        <v>3421</v>
      </c>
      <c r="F79" s="49">
        <v>1735</v>
      </c>
      <c r="G79" s="49">
        <v>1686</v>
      </c>
    </row>
    <row r="80" spans="1:7" ht="21" customHeight="1">
      <c r="A80" s="117">
        <v>61</v>
      </c>
      <c r="B80" s="49">
        <v>3064</v>
      </c>
      <c r="C80" s="49">
        <v>1596</v>
      </c>
      <c r="D80" s="49">
        <v>1468</v>
      </c>
      <c r="E80" s="49">
        <v>3215</v>
      </c>
      <c r="F80" s="49">
        <v>1632</v>
      </c>
      <c r="G80" s="49">
        <v>1583</v>
      </c>
    </row>
    <row r="81" spans="1:7" ht="21" customHeight="1">
      <c r="A81" s="117">
        <v>62</v>
      </c>
      <c r="B81" s="49">
        <v>3187</v>
      </c>
      <c r="C81" s="49">
        <v>1590</v>
      </c>
      <c r="D81" s="49">
        <v>1597</v>
      </c>
      <c r="E81" s="49">
        <v>3073</v>
      </c>
      <c r="F81" s="49">
        <v>1561</v>
      </c>
      <c r="G81" s="49">
        <v>1512</v>
      </c>
    </row>
    <row r="82" spans="1:7" ht="21" customHeight="1">
      <c r="A82" s="117">
        <v>63</v>
      </c>
      <c r="B82" s="49">
        <v>3277</v>
      </c>
      <c r="C82" s="49">
        <v>1682</v>
      </c>
      <c r="D82" s="49">
        <v>1595</v>
      </c>
      <c r="E82" s="49">
        <v>2734</v>
      </c>
      <c r="F82" s="49">
        <v>1383</v>
      </c>
      <c r="G82" s="49">
        <v>1351</v>
      </c>
    </row>
    <row r="83" spans="1:7" ht="21" customHeight="1">
      <c r="A83" s="117">
        <v>64</v>
      </c>
      <c r="B83" s="49">
        <v>3584</v>
      </c>
      <c r="C83" s="49">
        <v>1774</v>
      </c>
      <c r="D83" s="49">
        <v>1810</v>
      </c>
      <c r="E83" s="49">
        <v>2778</v>
      </c>
      <c r="F83" s="49">
        <v>1390</v>
      </c>
      <c r="G83" s="49">
        <v>1388</v>
      </c>
    </row>
    <row r="84" spans="1:7" ht="21" customHeight="1">
      <c r="A84" s="199" t="s">
        <v>3583</v>
      </c>
      <c r="B84" s="201">
        <v>18865</v>
      </c>
      <c r="C84" s="201">
        <v>9218</v>
      </c>
      <c r="D84" s="201">
        <v>9647</v>
      </c>
      <c r="E84" s="201">
        <v>14416</v>
      </c>
      <c r="F84" s="201">
        <v>7063</v>
      </c>
      <c r="G84" s="201">
        <v>7353</v>
      </c>
    </row>
    <row r="85" spans="1:7" ht="21" customHeight="1">
      <c r="A85" s="117">
        <v>65</v>
      </c>
      <c r="B85" s="49">
        <v>3782</v>
      </c>
      <c r="C85" s="49">
        <v>1880</v>
      </c>
      <c r="D85" s="49">
        <v>1902</v>
      </c>
      <c r="E85" s="49">
        <v>2756</v>
      </c>
      <c r="F85" s="49">
        <v>1336</v>
      </c>
      <c r="G85" s="49">
        <v>1420</v>
      </c>
    </row>
    <row r="86" spans="1:7" ht="21" customHeight="1">
      <c r="A86" s="117">
        <v>66</v>
      </c>
      <c r="B86" s="49">
        <v>4174</v>
      </c>
      <c r="C86" s="49">
        <v>2040</v>
      </c>
      <c r="D86" s="49">
        <v>2134</v>
      </c>
      <c r="E86" s="49">
        <v>2726</v>
      </c>
      <c r="F86" s="49">
        <v>1364</v>
      </c>
      <c r="G86" s="49">
        <v>1362</v>
      </c>
    </row>
    <row r="87" spans="1:7" ht="21" customHeight="1">
      <c r="A87" s="117">
        <v>67</v>
      </c>
      <c r="B87" s="49">
        <v>4250</v>
      </c>
      <c r="C87" s="49">
        <v>2084</v>
      </c>
      <c r="D87" s="49">
        <v>2166</v>
      </c>
      <c r="E87" s="49">
        <v>2848</v>
      </c>
      <c r="F87" s="49">
        <v>1371</v>
      </c>
      <c r="G87" s="49">
        <v>1477</v>
      </c>
    </row>
    <row r="88" spans="1:7" ht="21" customHeight="1">
      <c r="A88" s="117">
        <v>68</v>
      </c>
      <c r="B88" s="49">
        <v>3968</v>
      </c>
      <c r="C88" s="49">
        <v>1931</v>
      </c>
      <c r="D88" s="49">
        <v>2037</v>
      </c>
      <c r="E88" s="49">
        <v>2937</v>
      </c>
      <c r="F88" s="49">
        <v>1460</v>
      </c>
      <c r="G88" s="49">
        <v>1477</v>
      </c>
    </row>
    <row r="89" spans="1:7" ht="21" customHeight="1">
      <c r="A89" s="117">
        <v>69</v>
      </c>
      <c r="B89" s="49">
        <v>2691</v>
      </c>
      <c r="C89" s="49">
        <v>1283</v>
      </c>
      <c r="D89" s="49">
        <v>1408</v>
      </c>
      <c r="E89" s="49">
        <v>3149</v>
      </c>
      <c r="F89" s="49">
        <v>1532</v>
      </c>
      <c r="G89" s="49">
        <v>1617</v>
      </c>
    </row>
    <row r="90" spans="1:7" ht="21" customHeight="1">
      <c r="A90" s="199" t="s">
        <v>3092</v>
      </c>
      <c r="B90" s="201">
        <v>15409</v>
      </c>
      <c r="C90" s="201">
        <v>7011</v>
      </c>
      <c r="D90" s="201">
        <v>8398</v>
      </c>
      <c r="E90" s="201">
        <v>16433</v>
      </c>
      <c r="F90" s="201">
        <v>7790</v>
      </c>
      <c r="G90" s="201">
        <v>8643</v>
      </c>
    </row>
    <row r="91" spans="1:7" ht="21" customHeight="1">
      <c r="A91" s="117">
        <v>70</v>
      </c>
      <c r="B91" s="49">
        <v>2710</v>
      </c>
      <c r="C91" s="49">
        <v>1277</v>
      </c>
      <c r="D91" s="49">
        <v>1433</v>
      </c>
      <c r="E91" s="49">
        <v>3287</v>
      </c>
      <c r="F91" s="49">
        <v>1578</v>
      </c>
      <c r="G91" s="49">
        <v>1709</v>
      </c>
    </row>
    <row r="92" spans="1:7" ht="21" customHeight="1">
      <c r="A92" s="117">
        <v>71</v>
      </c>
      <c r="B92" s="49">
        <v>3124</v>
      </c>
      <c r="C92" s="49">
        <v>1438</v>
      </c>
      <c r="D92" s="49">
        <v>1686</v>
      </c>
      <c r="E92" s="49">
        <v>3725</v>
      </c>
      <c r="F92" s="49">
        <v>1781</v>
      </c>
      <c r="G92" s="49">
        <v>1944</v>
      </c>
    </row>
    <row r="93" spans="1:7" ht="21" customHeight="1">
      <c r="A93" s="117">
        <v>72</v>
      </c>
      <c r="B93" s="49">
        <v>3120</v>
      </c>
      <c r="C93" s="49">
        <v>1451</v>
      </c>
      <c r="D93" s="49">
        <v>1669</v>
      </c>
      <c r="E93" s="49">
        <v>3708</v>
      </c>
      <c r="F93" s="49">
        <v>1774</v>
      </c>
      <c r="G93" s="49">
        <v>1934</v>
      </c>
    </row>
    <row r="94" spans="1:7" ht="21" customHeight="1">
      <c r="A94" s="117">
        <v>73</v>
      </c>
      <c r="B94" s="49">
        <v>3303</v>
      </c>
      <c r="C94" s="49">
        <v>1474</v>
      </c>
      <c r="D94" s="49">
        <v>1829</v>
      </c>
      <c r="E94" s="49">
        <v>3439</v>
      </c>
      <c r="F94" s="49">
        <v>1630</v>
      </c>
      <c r="G94" s="49">
        <v>1809</v>
      </c>
    </row>
    <row r="95" spans="1:7" ht="21" customHeight="1">
      <c r="A95" s="117">
        <v>74</v>
      </c>
      <c r="B95" s="49">
        <v>3152</v>
      </c>
      <c r="C95" s="49">
        <v>1371</v>
      </c>
      <c r="D95" s="49">
        <v>1781</v>
      </c>
      <c r="E95" s="49">
        <v>2274</v>
      </c>
      <c r="F95" s="49">
        <v>1027</v>
      </c>
      <c r="G95" s="49">
        <v>1247</v>
      </c>
    </row>
    <row r="96" spans="1:7" ht="21" customHeight="1">
      <c r="A96" s="199" t="s">
        <v>3585</v>
      </c>
      <c r="B96" s="201">
        <v>12639</v>
      </c>
      <c r="C96" s="201">
        <v>5355</v>
      </c>
      <c r="D96" s="201">
        <v>7284</v>
      </c>
      <c r="E96" s="201">
        <v>12858</v>
      </c>
      <c r="F96" s="201">
        <v>5567</v>
      </c>
      <c r="G96" s="201">
        <v>7291</v>
      </c>
    </row>
    <row r="97" spans="1:7" ht="21" customHeight="1">
      <c r="A97" s="117">
        <v>75</v>
      </c>
      <c r="B97" s="49">
        <v>2629</v>
      </c>
      <c r="C97" s="49">
        <v>1165</v>
      </c>
      <c r="D97" s="49">
        <v>1464</v>
      </c>
      <c r="E97" s="49">
        <v>2341</v>
      </c>
      <c r="F97" s="49">
        <v>1030</v>
      </c>
      <c r="G97" s="49">
        <v>1311</v>
      </c>
    </row>
    <row r="98" spans="1:7" ht="21" customHeight="1">
      <c r="A98" s="117">
        <v>76</v>
      </c>
      <c r="B98" s="49">
        <v>2296</v>
      </c>
      <c r="C98" s="49">
        <v>991</v>
      </c>
      <c r="D98" s="49">
        <v>1305</v>
      </c>
      <c r="E98" s="49">
        <v>2671</v>
      </c>
      <c r="F98" s="49">
        <v>1197</v>
      </c>
      <c r="G98" s="49">
        <v>1474</v>
      </c>
    </row>
    <row r="99" spans="1:7" ht="21" customHeight="1">
      <c r="A99" s="117">
        <v>77</v>
      </c>
      <c r="B99" s="49">
        <v>2448</v>
      </c>
      <c r="C99" s="49">
        <v>1023</v>
      </c>
      <c r="D99" s="49">
        <v>1425</v>
      </c>
      <c r="E99" s="49">
        <v>2621</v>
      </c>
      <c r="F99" s="49">
        <v>1174</v>
      </c>
      <c r="G99" s="49">
        <v>1447</v>
      </c>
    </row>
    <row r="100" spans="1:7" ht="21" customHeight="1">
      <c r="A100" s="117">
        <v>78</v>
      </c>
      <c r="B100" s="49">
        <v>2571</v>
      </c>
      <c r="C100" s="49">
        <v>1092</v>
      </c>
      <c r="D100" s="49">
        <v>1479</v>
      </c>
      <c r="E100" s="49">
        <v>2685</v>
      </c>
      <c r="F100" s="49">
        <v>1120</v>
      </c>
      <c r="G100" s="49">
        <v>1565</v>
      </c>
    </row>
    <row r="101" spans="1:7" ht="21" customHeight="1">
      <c r="A101" s="117">
        <v>79</v>
      </c>
      <c r="B101" s="49">
        <v>2695</v>
      </c>
      <c r="C101" s="49">
        <v>1084</v>
      </c>
      <c r="D101" s="49">
        <v>1611</v>
      </c>
      <c r="E101" s="49">
        <v>2540</v>
      </c>
      <c r="F101" s="49">
        <v>1046</v>
      </c>
      <c r="G101" s="49">
        <v>1494</v>
      </c>
    </row>
    <row r="102" spans="1:7" ht="21" customHeight="1">
      <c r="A102" s="199" t="s">
        <v>3572</v>
      </c>
      <c r="B102" s="201">
        <v>10704</v>
      </c>
      <c r="C102" s="201">
        <v>4098</v>
      </c>
      <c r="D102" s="201">
        <v>6606</v>
      </c>
      <c r="E102" s="201">
        <v>9948</v>
      </c>
      <c r="F102" s="201">
        <v>3847</v>
      </c>
      <c r="G102" s="201">
        <v>6101</v>
      </c>
    </row>
    <row r="103" spans="1:7" ht="21" customHeight="1">
      <c r="A103" s="117">
        <v>80</v>
      </c>
      <c r="B103" s="49">
        <v>2457</v>
      </c>
      <c r="C103" s="49">
        <v>985</v>
      </c>
      <c r="D103" s="49">
        <v>1472</v>
      </c>
      <c r="E103" s="49">
        <v>2166</v>
      </c>
      <c r="F103" s="49">
        <v>889</v>
      </c>
      <c r="G103" s="49">
        <v>1277</v>
      </c>
    </row>
    <row r="104" spans="1:7" ht="21" customHeight="1">
      <c r="A104" s="117">
        <v>81</v>
      </c>
      <c r="B104" s="49">
        <v>2196</v>
      </c>
      <c r="C104" s="49">
        <v>835</v>
      </c>
      <c r="D104" s="49">
        <v>1361</v>
      </c>
      <c r="E104" s="49">
        <v>1805</v>
      </c>
      <c r="F104" s="49">
        <v>689</v>
      </c>
      <c r="G104" s="49">
        <v>1116</v>
      </c>
    </row>
    <row r="105" spans="1:7" ht="21" customHeight="1">
      <c r="A105" s="117">
        <v>82</v>
      </c>
      <c r="B105" s="49">
        <v>2190</v>
      </c>
      <c r="C105" s="49">
        <v>849</v>
      </c>
      <c r="D105" s="49">
        <v>1341</v>
      </c>
      <c r="E105" s="49">
        <v>1947</v>
      </c>
      <c r="F105" s="49">
        <v>731</v>
      </c>
      <c r="G105" s="49">
        <v>1216</v>
      </c>
    </row>
    <row r="106" spans="1:7" ht="21" customHeight="1">
      <c r="A106" s="117">
        <v>83</v>
      </c>
      <c r="B106" s="49">
        <v>2039</v>
      </c>
      <c r="C106" s="49">
        <v>771</v>
      </c>
      <c r="D106" s="49">
        <v>1268</v>
      </c>
      <c r="E106" s="49">
        <v>2001</v>
      </c>
      <c r="F106" s="49">
        <v>788</v>
      </c>
      <c r="G106" s="49">
        <v>1213</v>
      </c>
    </row>
    <row r="107" spans="1:7" ht="21" customHeight="1">
      <c r="A107" s="117">
        <v>84</v>
      </c>
      <c r="B107" s="49">
        <v>1822</v>
      </c>
      <c r="C107" s="49">
        <v>658</v>
      </c>
      <c r="D107" s="49">
        <v>1164</v>
      </c>
      <c r="E107" s="49">
        <v>2029</v>
      </c>
      <c r="F107" s="49">
        <v>750</v>
      </c>
      <c r="G107" s="49">
        <v>1279</v>
      </c>
    </row>
    <row r="108" spans="1:7" ht="21" customHeight="1">
      <c r="A108" s="199" t="s">
        <v>65</v>
      </c>
      <c r="B108" s="201">
        <v>6383</v>
      </c>
      <c r="C108" s="201">
        <v>2102</v>
      </c>
      <c r="D108" s="201">
        <v>4281</v>
      </c>
      <c r="E108" s="201">
        <v>7501</v>
      </c>
      <c r="F108" s="201">
        <v>2588</v>
      </c>
      <c r="G108" s="201">
        <v>4913</v>
      </c>
    </row>
    <row r="109" spans="1:7" ht="21" customHeight="1">
      <c r="A109" s="117">
        <v>85</v>
      </c>
      <c r="B109" s="49">
        <v>1627</v>
      </c>
      <c r="C109" s="49">
        <v>568</v>
      </c>
      <c r="D109" s="49">
        <v>1059</v>
      </c>
      <c r="E109" s="49">
        <v>1868</v>
      </c>
      <c r="F109" s="49">
        <v>693</v>
      </c>
      <c r="G109" s="49">
        <v>1175</v>
      </c>
    </row>
    <row r="110" spans="1:7" ht="21" customHeight="1">
      <c r="A110" s="117">
        <v>86</v>
      </c>
      <c r="B110" s="49">
        <v>1356</v>
      </c>
      <c r="C110" s="49">
        <v>461</v>
      </c>
      <c r="D110" s="49">
        <v>895</v>
      </c>
      <c r="E110" s="49">
        <v>1577</v>
      </c>
      <c r="F110" s="49">
        <v>529</v>
      </c>
      <c r="G110" s="49">
        <v>1048</v>
      </c>
    </row>
    <row r="111" spans="1:7" ht="21" customHeight="1">
      <c r="A111" s="117">
        <v>87</v>
      </c>
      <c r="B111" s="49">
        <v>1280</v>
      </c>
      <c r="C111" s="49">
        <v>425</v>
      </c>
      <c r="D111" s="49">
        <v>855</v>
      </c>
      <c r="E111" s="49">
        <v>1494</v>
      </c>
      <c r="F111" s="49">
        <v>532</v>
      </c>
      <c r="G111" s="49">
        <v>962</v>
      </c>
    </row>
    <row r="112" spans="1:7" ht="21" customHeight="1">
      <c r="A112" s="117">
        <v>88</v>
      </c>
      <c r="B112" s="49">
        <v>1140</v>
      </c>
      <c r="C112" s="49">
        <v>364</v>
      </c>
      <c r="D112" s="49">
        <v>776</v>
      </c>
      <c r="E112" s="49">
        <v>1376</v>
      </c>
      <c r="F112" s="49">
        <v>455</v>
      </c>
      <c r="G112" s="49">
        <v>921</v>
      </c>
    </row>
    <row r="113" spans="1:7" ht="21" customHeight="1">
      <c r="A113" s="117">
        <v>89</v>
      </c>
      <c r="B113" s="49">
        <v>980</v>
      </c>
      <c r="C113" s="49">
        <v>284</v>
      </c>
      <c r="D113" s="49">
        <v>696</v>
      </c>
      <c r="E113" s="49">
        <v>1186</v>
      </c>
      <c r="F113" s="49">
        <v>379</v>
      </c>
      <c r="G113" s="49">
        <v>807</v>
      </c>
    </row>
    <row r="114" spans="1:7" ht="21" customHeight="1">
      <c r="A114" s="199" t="s">
        <v>3587</v>
      </c>
      <c r="B114" s="201">
        <v>2880</v>
      </c>
      <c r="C114" s="201">
        <v>791</v>
      </c>
      <c r="D114" s="201">
        <v>2089</v>
      </c>
      <c r="E114" s="201">
        <v>3602</v>
      </c>
      <c r="F114" s="201">
        <v>992</v>
      </c>
      <c r="G114" s="201">
        <v>2610</v>
      </c>
    </row>
    <row r="115" spans="1:7" ht="21" customHeight="1">
      <c r="A115" s="117">
        <v>90</v>
      </c>
      <c r="B115" s="49">
        <v>902</v>
      </c>
      <c r="C115" s="49">
        <v>257</v>
      </c>
      <c r="D115" s="49">
        <v>645</v>
      </c>
      <c r="E115" s="49">
        <v>1028</v>
      </c>
      <c r="F115" s="49">
        <v>314</v>
      </c>
      <c r="G115" s="49">
        <v>714</v>
      </c>
    </row>
    <row r="116" spans="1:7" ht="21" customHeight="1">
      <c r="A116" s="117">
        <v>91</v>
      </c>
      <c r="B116" s="49">
        <v>693</v>
      </c>
      <c r="C116" s="49">
        <v>196</v>
      </c>
      <c r="D116" s="49">
        <v>497</v>
      </c>
      <c r="E116" s="49">
        <v>830</v>
      </c>
      <c r="F116" s="49">
        <v>223</v>
      </c>
      <c r="G116" s="49">
        <v>607</v>
      </c>
    </row>
    <row r="117" spans="1:7" ht="21" customHeight="1">
      <c r="A117" s="117">
        <v>92</v>
      </c>
      <c r="B117" s="49">
        <v>548</v>
      </c>
      <c r="C117" s="49">
        <v>151</v>
      </c>
      <c r="D117" s="49">
        <v>397</v>
      </c>
      <c r="E117" s="49">
        <v>734</v>
      </c>
      <c r="F117" s="49">
        <v>186</v>
      </c>
      <c r="G117" s="49">
        <v>548</v>
      </c>
    </row>
    <row r="118" spans="1:7" ht="21" customHeight="1">
      <c r="A118" s="117">
        <v>93</v>
      </c>
      <c r="B118" s="49">
        <v>416</v>
      </c>
      <c r="C118" s="49">
        <v>104</v>
      </c>
      <c r="D118" s="49">
        <v>312</v>
      </c>
      <c r="E118" s="49">
        <v>572</v>
      </c>
      <c r="F118" s="49">
        <v>166</v>
      </c>
      <c r="G118" s="49">
        <v>406</v>
      </c>
    </row>
    <row r="119" spans="1:7" ht="21" customHeight="1">
      <c r="A119" s="117">
        <v>94</v>
      </c>
      <c r="B119" s="49">
        <v>321</v>
      </c>
      <c r="C119" s="49">
        <v>83</v>
      </c>
      <c r="D119" s="49">
        <v>238</v>
      </c>
      <c r="E119" s="49">
        <v>438</v>
      </c>
      <c r="F119" s="49">
        <v>103</v>
      </c>
      <c r="G119" s="49">
        <v>335</v>
      </c>
    </row>
    <row r="120" spans="1:7" ht="21" customHeight="1">
      <c r="A120" s="199" t="s">
        <v>3588</v>
      </c>
      <c r="B120" s="201">
        <v>700</v>
      </c>
      <c r="C120" s="201">
        <v>117</v>
      </c>
      <c r="D120" s="201">
        <v>583</v>
      </c>
      <c r="E120" s="201">
        <v>958</v>
      </c>
      <c r="F120" s="201">
        <v>206</v>
      </c>
      <c r="G120" s="201">
        <v>752</v>
      </c>
    </row>
    <row r="121" spans="1:7" ht="21" customHeight="1">
      <c r="A121" s="117">
        <v>95</v>
      </c>
      <c r="B121" s="49">
        <v>270</v>
      </c>
      <c r="C121" s="49">
        <v>48</v>
      </c>
      <c r="D121" s="49">
        <v>222</v>
      </c>
      <c r="E121" s="49">
        <v>335</v>
      </c>
      <c r="F121" s="49">
        <v>75</v>
      </c>
      <c r="G121" s="49">
        <v>260</v>
      </c>
    </row>
    <row r="122" spans="1:7" ht="21" customHeight="1">
      <c r="A122" s="117">
        <v>96</v>
      </c>
      <c r="B122" s="49">
        <v>157</v>
      </c>
      <c r="C122" s="49">
        <v>24</v>
      </c>
      <c r="D122" s="49">
        <v>133</v>
      </c>
      <c r="E122" s="49">
        <v>264</v>
      </c>
      <c r="F122" s="49">
        <v>60</v>
      </c>
      <c r="G122" s="49">
        <v>204</v>
      </c>
    </row>
    <row r="123" spans="1:7" ht="21" customHeight="1">
      <c r="A123" s="117">
        <v>97</v>
      </c>
      <c r="B123" s="49">
        <v>120</v>
      </c>
      <c r="C123" s="49">
        <v>29</v>
      </c>
      <c r="D123" s="49">
        <v>91</v>
      </c>
      <c r="E123" s="49">
        <v>144</v>
      </c>
      <c r="F123" s="49">
        <v>29</v>
      </c>
      <c r="G123" s="49">
        <v>115</v>
      </c>
    </row>
    <row r="124" spans="1:7" ht="21" customHeight="1">
      <c r="A124" s="117">
        <v>98</v>
      </c>
      <c r="B124" s="49">
        <v>90</v>
      </c>
      <c r="C124" s="49">
        <v>9</v>
      </c>
      <c r="D124" s="49">
        <v>81</v>
      </c>
      <c r="E124" s="49">
        <v>136</v>
      </c>
      <c r="F124" s="49">
        <v>29</v>
      </c>
      <c r="G124" s="49">
        <v>107</v>
      </c>
    </row>
    <row r="125" spans="1:7" ht="21" customHeight="1">
      <c r="A125" s="117">
        <v>99</v>
      </c>
      <c r="B125" s="49">
        <v>63</v>
      </c>
      <c r="C125" s="49">
        <v>7</v>
      </c>
      <c r="D125" s="49">
        <v>56</v>
      </c>
      <c r="E125" s="49">
        <v>79</v>
      </c>
      <c r="F125" s="49">
        <v>13</v>
      </c>
      <c r="G125" s="49">
        <v>66</v>
      </c>
    </row>
    <row r="126" spans="1:7" ht="21" customHeight="1">
      <c r="A126" s="199" t="s">
        <v>3479</v>
      </c>
      <c r="B126" s="201">
        <v>129</v>
      </c>
      <c r="C126" s="201">
        <v>13</v>
      </c>
      <c r="D126" s="201">
        <v>116</v>
      </c>
      <c r="E126" s="201">
        <v>162</v>
      </c>
      <c r="F126" s="201">
        <v>22</v>
      </c>
      <c r="G126" s="201">
        <v>140</v>
      </c>
    </row>
    <row r="127" spans="1:7" ht="21" customHeight="1">
      <c r="A127" s="199" t="s">
        <v>3183</v>
      </c>
      <c r="B127" s="201">
        <v>10389</v>
      </c>
      <c r="C127" s="201">
        <v>5788</v>
      </c>
      <c r="D127" s="201">
        <v>4601</v>
      </c>
      <c r="E127" s="201">
        <v>18364</v>
      </c>
      <c r="F127" s="201">
        <v>8452</v>
      </c>
      <c r="G127" s="201">
        <v>9912</v>
      </c>
    </row>
    <row r="128" spans="1:7" ht="21" customHeight="1">
      <c r="A128" s="224"/>
      <c r="B128" s="201"/>
      <c r="C128" s="201"/>
      <c r="D128" s="201"/>
      <c r="E128" s="49"/>
      <c r="F128" s="49"/>
      <c r="G128" s="49"/>
    </row>
    <row r="129" spans="1:7" ht="21" customHeight="1">
      <c r="A129" s="85" t="s">
        <v>3316</v>
      </c>
      <c r="B129" s="49"/>
      <c r="C129" s="49"/>
      <c r="D129" s="49"/>
      <c r="E129" s="49"/>
      <c r="F129" s="49"/>
      <c r="G129" s="49"/>
    </row>
    <row r="130" spans="1:7" ht="21" customHeight="1">
      <c r="A130" s="85" t="s">
        <v>804</v>
      </c>
      <c r="B130" s="49">
        <v>26531</v>
      </c>
      <c r="C130" s="49">
        <v>13562</v>
      </c>
      <c r="D130" s="49">
        <v>12969</v>
      </c>
      <c r="E130" s="49">
        <v>29123</v>
      </c>
      <c r="F130" s="49">
        <v>14850</v>
      </c>
      <c r="G130" s="49">
        <v>14273</v>
      </c>
    </row>
    <row r="131" spans="1:7" ht="21" customHeight="1">
      <c r="A131" s="85" t="s">
        <v>321</v>
      </c>
      <c r="B131" s="49">
        <v>223586</v>
      </c>
      <c r="C131" s="49">
        <v>117327</v>
      </c>
      <c r="D131" s="49">
        <v>106259</v>
      </c>
      <c r="E131" s="49">
        <v>231515</v>
      </c>
      <c r="F131" s="49">
        <v>121148</v>
      </c>
      <c r="G131" s="49">
        <v>110367</v>
      </c>
    </row>
    <row r="132" spans="1:7" ht="21" customHeight="1">
      <c r="A132" s="85" t="s">
        <v>3558</v>
      </c>
      <c r="B132" s="49">
        <v>67709</v>
      </c>
      <c r="C132" s="49">
        <v>28705</v>
      </c>
      <c r="D132" s="49">
        <v>39004</v>
      </c>
      <c r="E132" s="49">
        <v>65878</v>
      </c>
      <c r="F132" s="49">
        <v>28075</v>
      </c>
      <c r="G132" s="49">
        <v>37803</v>
      </c>
    </row>
    <row r="133" spans="1:7" ht="21" customHeight="1">
      <c r="A133" s="85" t="s">
        <v>2582</v>
      </c>
      <c r="B133" s="49"/>
      <c r="C133" s="49"/>
      <c r="D133" s="49"/>
      <c r="E133" s="49"/>
      <c r="F133" s="49"/>
      <c r="G133" s="49"/>
    </row>
    <row r="134" spans="1:7" ht="21" customHeight="1">
      <c r="A134" s="85" t="s">
        <v>804</v>
      </c>
      <c r="B134" s="74">
        <v>8.3000000000000007</v>
      </c>
      <c r="C134" s="74">
        <v>8.5</v>
      </c>
      <c r="D134" s="74">
        <v>8.1999999999999993</v>
      </c>
      <c r="E134" s="74">
        <v>8.9</v>
      </c>
      <c r="F134" s="74">
        <v>9.1</v>
      </c>
      <c r="G134" s="74">
        <v>8.8000000000000007</v>
      </c>
    </row>
    <row r="135" spans="1:7" ht="21" customHeight="1">
      <c r="A135" s="85" t="s">
        <v>321</v>
      </c>
      <c r="B135" s="74">
        <v>70.3</v>
      </c>
      <c r="C135" s="74">
        <v>73.5</v>
      </c>
      <c r="D135" s="74">
        <v>67.2</v>
      </c>
      <c r="E135" s="74">
        <v>70.900000000000006</v>
      </c>
      <c r="F135" s="74">
        <v>73.8</v>
      </c>
      <c r="G135" s="74">
        <v>67.900000000000006</v>
      </c>
    </row>
    <row r="136" spans="1:7" ht="21" customHeight="1">
      <c r="A136" s="85" t="s">
        <v>3558</v>
      </c>
      <c r="B136" s="74">
        <v>21.3</v>
      </c>
      <c r="C136" s="74">
        <v>18</v>
      </c>
      <c r="D136" s="74">
        <v>24.6</v>
      </c>
      <c r="E136" s="74">
        <v>20.2</v>
      </c>
      <c r="F136" s="74">
        <v>17.100000000000001</v>
      </c>
      <c r="G136" s="74">
        <v>23.3</v>
      </c>
    </row>
    <row r="137" spans="1:7" ht="21" customHeight="1">
      <c r="A137" s="85" t="s">
        <v>1837</v>
      </c>
      <c r="B137" s="74">
        <v>44.6</v>
      </c>
      <c r="C137" s="74">
        <v>43.1</v>
      </c>
      <c r="D137" s="74">
        <v>46.1</v>
      </c>
      <c r="E137" s="74">
        <v>44.4</v>
      </c>
      <c r="F137" s="74">
        <v>43</v>
      </c>
      <c r="G137" s="74">
        <v>45.7</v>
      </c>
    </row>
    <row r="138" spans="1:7" ht="21" customHeight="1">
      <c r="A138" s="225" t="s">
        <v>3318</v>
      </c>
      <c r="B138" s="226">
        <v>42.4</v>
      </c>
      <c r="C138" s="226">
        <v>41.1</v>
      </c>
      <c r="D138" s="226">
        <v>43.9</v>
      </c>
      <c r="E138" s="226">
        <v>42.5</v>
      </c>
      <c r="F138" s="226">
        <v>41.4</v>
      </c>
      <c r="G138" s="226">
        <v>43.8</v>
      </c>
    </row>
    <row r="139" spans="1:7" ht="21" customHeight="1">
      <c r="A139" s="44" t="s">
        <v>75</v>
      </c>
      <c r="B139" s="27"/>
      <c r="C139" s="27"/>
      <c r="D139" s="27"/>
    </row>
    <row r="140" spans="1:7" ht="21" customHeight="1">
      <c r="B140" s="26"/>
      <c r="C140" s="26"/>
      <c r="D140" s="26"/>
    </row>
    <row r="141" spans="1:7" ht="21" customHeight="1">
      <c r="B141" s="26"/>
      <c r="C141" s="26"/>
      <c r="D141" s="26"/>
    </row>
    <row r="142" spans="1:7" ht="21" customHeight="1">
      <c r="B142" s="26"/>
      <c r="C142" s="26"/>
      <c r="D142" s="26"/>
    </row>
    <row r="143" spans="1:7" ht="21" customHeight="1">
      <c r="B143" s="26"/>
      <c r="C143" s="26"/>
      <c r="D143" s="26"/>
    </row>
    <row r="144" spans="1:7" ht="21" customHeight="1">
      <c r="B144" s="26"/>
      <c r="C144" s="26"/>
      <c r="D144" s="26"/>
    </row>
    <row r="146" spans="2:4" ht="21" customHeight="1">
      <c r="B146" s="26"/>
      <c r="C146" s="26"/>
      <c r="D146" s="26"/>
    </row>
  </sheetData>
  <mergeCells count="2">
    <mergeCell ref="B3:D3"/>
    <mergeCell ref="E3:G3"/>
  </mergeCells>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sheetPr>
    <pageSetUpPr fitToPage="1"/>
  </sheetPr>
  <dimension ref="A1:O112"/>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4"/>
    <col min="2" max="15" width="12.625" style="24" customWidth="1"/>
    <col min="16" max="16384" width="18.625" style="24"/>
  </cols>
  <sheetData>
    <row r="1" spans="1:15" ht="21" customHeight="1">
      <c r="A1" s="28" t="str">
        <f>HYPERLINK("#"&amp;"目次"&amp;"!a1","目次へ")</f>
        <v>目次へ</v>
      </c>
    </row>
    <row r="2" spans="1:15" ht="21" customHeight="1">
      <c r="A2" s="97" t="str">
        <f>"１８．"&amp;目次!E21</f>
        <v>１８．町丁，男女別人口及び世帯数（平成27～令和2年）</v>
      </c>
      <c r="N2" s="26"/>
      <c r="O2" s="219" t="s">
        <v>1129</v>
      </c>
    </row>
    <row r="3" spans="1:15" ht="21" customHeight="1">
      <c r="A3" s="197"/>
      <c r="B3" s="106" t="s">
        <v>282</v>
      </c>
      <c r="C3" s="98"/>
      <c r="D3" s="98"/>
      <c r="E3" s="178"/>
      <c r="F3" s="106" t="s">
        <v>4388</v>
      </c>
      <c r="G3" s="98"/>
      <c r="H3" s="98"/>
      <c r="I3" s="98"/>
      <c r="J3" s="98"/>
      <c r="K3" s="106" t="s">
        <v>946</v>
      </c>
      <c r="L3" s="98"/>
      <c r="M3" s="98"/>
      <c r="N3" s="98"/>
      <c r="O3" s="98"/>
    </row>
    <row r="4" spans="1:15" ht="21" customHeight="1">
      <c r="A4" s="229" t="s">
        <v>1103</v>
      </c>
      <c r="B4" s="231" t="s">
        <v>52</v>
      </c>
      <c r="C4" s="119" t="s">
        <v>1087</v>
      </c>
      <c r="D4" s="234"/>
      <c r="E4" s="233"/>
      <c r="F4" s="133" t="s">
        <v>52</v>
      </c>
      <c r="G4" s="119" t="s">
        <v>1087</v>
      </c>
      <c r="H4" s="234"/>
      <c r="I4" s="233"/>
      <c r="J4" s="237" t="s">
        <v>85</v>
      </c>
      <c r="K4" s="133" t="s">
        <v>52</v>
      </c>
      <c r="L4" s="140" t="s">
        <v>1615</v>
      </c>
      <c r="M4" s="116"/>
      <c r="N4" s="230"/>
      <c r="O4" s="241" t="s">
        <v>3599</v>
      </c>
    </row>
    <row r="5" spans="1:15" ht="21" customHeight="1">
      <c r="A5" s="230"/>
      <c r="B5" s="134"/>
      <c r="C5" s="233" t="s">
        <v>308</v>
      </c>
      <c r="D5" s="136" t="s">
        <v>933</v>
      </c>
      <c r="E5" s="119" t="s">
        <v>46</v>
      </c>
      <c r="F5" s="236"/>
      <c r="G5" s="157" t="s">
        <v>308</v>
      </c>
      <c r="H5" s="157" t="s">
        <v>15</v>
      </c>
      <c r="I5" s="157" t="s">
        <v>46</v>
      </c>
      <c r="J5" s="153" t="s">
        <v>3886</v>
      </c>
      <c r="K5" s="134" t="s">
        <v>87</v>
      </c>
      <c r="L5" s="233" t="s">
        <v>308</v>
      </c>
      <c r="M5" s="134" t="s">
        <v>933</v>
      </c>
      <c r="N5" s="136" t="s">
        <v>46</v>
      </c>
      <c r="O5" s="140" t="s">
        <v>523</v>
      </c>
    </row>
    <row r="6" spans="1:15" s="25" customFormat="1" ht="21" customHeight="1">
      <c r="A6" s="170" t="s">
        <v>2811</v>
      </c>
      <c r="B6" s="172">
        <v>196132</v>
      </c>
      <c r="C6" s="27">
        <v>328215</v>
      </c>
      <c r="D6" s="235">
        <v>165382</v>
      </c>
      <c r="E6" s="27">
        <v>162833</v>
      </c>
      <c r="F6" s="172">
        <v>208093</v>
      </c>
      <c r="G6" s="27">
        <v>344880</v>
      </c>
      <c r="H6" s="25">
        <v>172525</v>
      </c>
      <c r="I6" s="25">
        <v>172355</v>
      </c>
      <c r="J6" s="25">
        <v>22122</v>
      </c>
      <c r="K6" s="27">
        <f t="shared" ref="K6:N69" si="0">F6-B6</f>
        <v>11961</v>
      </c>
      <c r="L6" s="27">
        <f t="shared" si="0"/>
        <v>16665</v>
      </c>
      <c r="M6" s="27">
        <f t="shared" si="0"/>
        <v>7143</v>
      </c>
      <c r="N6" s="27">
        <f t="shared" si="0"/>
        <v>9522</v>
      </c>
      <c r="O6" s="42">
        <f t="shared" ref="O6:O69" si="1">((G6/C6)-1)*100</f>
        <v>5.0774644668890812</v>
      </c>
    </row>
    <row r="7" spans="1:15" s="25" customFormat="1" ht="21" customHeight="1">
      <c r="A7" s="170" t="s">
        <v>671</v>
      </c>
      <c r="B7" s="172">
        <v>11500</v>
      </c>
      <c r="C7" s="27">
        <v>20217</v>
      </c>
      <c r="D7" s="27">
        <v>10140</v>
      </c>
      <c r="E7" s="27">
        <v>10077</v>
      </c>
      <c r="F7" s="172">
        <v>12610</v>
      </c>
      <c r="G7" s="27">
        <v>21500</v>
      </c>
      <c r="H7" s="25">
        <v>10775</v>
      </c>
      <c r="I7" s="25">
        <v>10725</v>
      </c>
      <c r="J7" s="25">
        <v>26543</v>
      </c>
      <c r="K7" s="238">
        <f t="shared" si="0"/>
        <v>1110</v>
      </c>
      <c r="L7" s="238">
        <f t="shared" si="0"/>
        <v>1283</v>
      </c>
      <c r="M7" s="238">
        <f t="shared" si="0"/>
        <v>635</v>
      </c>
      <c r="N7" s="238">
        <f t="shared" si="0"/>
        <v>648</v>
      </c>
      <c r="O7" s="42">
        <f t="shared" si="1"/>
        <v>6.3461443339763557</v>
      </c>
    </row>
    <row r="8" spans="1:15" ht="21" customHeight="1">
      <c r="A8" s="101" t="s">
        <v>1614</v>
      </c>
      <c r="B8" s="92">
        <v>776</v>
      </c>
      <c r="C8" s="26">
        <v>1290</v>
      </c>
      <c r="D8" s="26">
        <v>646</v>
      </c>
      <c r="E8" s="26">
        <v>644</v>
      </c>
      <c r="F8" s="92">
        <v>793</v>
      </c>
      <c r="G8" s="26">
        <v>1324</v>
      </c>
      <c r="H8" s="24">
        <v>660</v>
      </c>
      <c r="I8" s="24">
        <v>664</v>
      </c>
      <c r="J8" s="24">
        <v>16550</v>
      </c>
      <c r="K8" s="239">
        <f t="shared" si="0"/>
        <v>17</v>
      </c>
      <c r="L8" s="239">
        <f t="shared" si="0"/>
        <v>34</v>
      </c>
      <c r="M8" s="239">
        <f t="shared" si="0"/>
        <v>14</v>
      </c>
      <c r="N8" s="239">
        <f t="shared" si="0"/>
        <v>20</v>
      </c>
      <c r="O8" s="122">
        <f t="shared" si="1"/>
        <v>2.635658914728678</v>
      </c>
    </row>
    <row r="9" spans="1:15" ht="21" customHeight="1">
      <c r="A9" s="101" t="s">
        <v>130</v>
      </c>
      <c r="B9" s="92">
        <v>3110</v>
      </c>
      <c r="C9" s="26">
        <v>5346</v>
      </c>
      <c r="D9" s="26">
        <v>2643</v>
      </c>
      <c r="E9" s="26">
        <v>2703</v>
      </c>
      <c r="F9" s="92">
        <v>3339</v>
      </c>
      <c r="G9" s="26">
        <v>5621</v>
      </c>
      <c r="H9" s="24">
        <v>2781</v>
      </c>
      <c r="I9" s="24">
        <v>2840</v>
      </c>
      <c r="J9" s="24">
        <v>35131</v>
      </c>
      <c r="K9" s="239">
        <f t="shared" si="0"/>
        <v>229</v>
      </c>
      <c r="L9" s="239">
        <f t="shared" si="0"/>
        <v>275</v>
      </c>
      <c r="M9" s="239">
        <f t="shared" si="0"/>
        <v>138</v>
      </c>
      <c r="N9" s="239">
        <f t="shared" si="0"/>
        <v>137</v>
      </c>
      <c r="O9" s="122">
        <f t="shared" si="1"/>
        <v>5.1440329218106928</v>
      </c>
    </row>
    <row r="10" spans="1:15" ht="21" customHeight="1">
      <c r="A10" s="101" t="s">
        <v>1611</v>
      </c>
      <c r="B10" s="92">
        <v>2875</v>
      </c>
      <c r="C10" s="26">
        <v>5294</v>
      </c>
      <c r="D10" s="26">
        <v>2628</v>
      </c>
      <c r="E10" s="26">
        <v>2666</v>
      </c>
      <c r="F10" s="92">
        <v>3226</v>
      </c>
      <c r="G10" s="26">
        <v>5738</v>
      </c>
      <c r="H10" s="24">
        <v>2890</v>
      </c>
      <c r="I10" s="24">
        <v>2848</v>
      </c>
      <c r="J10" s="24">
        <v>27324</v>
      </c>
      <c r="K10" s="239">
        <f t="shared" si="0"/>
        <v>351</v>
      </c>
      <c r="L10" s="239">
        <f t="shared" si="0"/>
        <v>444</v>
      </c>
      <c r="M10" s="239">
        <f t="shared" si="0"/>
        <v>262</v>
      </c>
      <c r="N10" s="239">
        <f t="shared" si="0"/>
        <v>182</v>
      </c>
      <c r="O10" s="122">
        <f t="shared" si="1"/>
        <v>8.3868530411786999</v>
      </c>
    </row>
    <row r="11" spans="1:15" ht="21" customHeight="1">
      <c r="A11" s="101" t="s">
        <v>1609</v>
      </c>
      <c r="B11" s="92">
        <v>2310</v>
      </c>
      <c r="C11" s="26">
        <v>4025</v>
      </c>
      <c r="D11" s="26">
        <v>2027</v>
      </c>
      <c r="E11" s="26">
        <v>1998</v>
      </c>
      <c r="F11" s="92">
        <v>2622</v>
      </c>
      <c r="G11" s="26">
        <v>4472</v>
      </c>
      <c r="H11" s="24">
        <v>2265</v>
      </c>
      <c r="I11" s="24">
        <v>2207</v>
      </c>
      <c r="J11" s="24">
        <v>23537</v>
      </c>
      <c r="K11" s="239">
        <f t="shared" si="0"/>
        <v>312</v>
      </c>
      <c r="L11" s="239">
        <f t="shared" si="0"/>
        <v>447</v>
      </c>
      <c r="M11" s="239">
        <f t="shared" si="0"/>
        <v>238</v>
      </c>
      <c r="N11" s="239">
        <f t="shared" si="0"/>
        <v>209</v>
      </c>
      <c r="O11" s="122">
        <f t="shared" si="1"/>
        <v>11.105590062111803</v>
      </c>
    </row>
    <row r="12" spans="1:15" ht="21" customHeight="1">
      <c r="A12" s="101" t="s">
        <v>1608</v>
      </c>
      <c r="B12" s="92">
        <v>2429</v>
      </c>
      <c r="C12" s="26">
        <v>4262</v>
      </c>
      <c r="D12" s="26">
        <v>2196</v>
      </c>
      <c r="E12" s="26">
        <v>2066</v>
      </c>
      <c r="F12" s="92">
        <v>2630</v>
      </c>
      <c r="G12" s="26">
        <v>4345</v>
      </c>
      <c r="H12" s="24">
        <v>2179</v>
      </c>
      <c r="I12" s="24">
        <v>2166</v>
      </c>
      <c r="J12" s="24">
        <v>25559</v>
      </c>
      <c r="K12" s="239">
        <f t="shared" si="0"/>
        <v>201</v>
      </c>
      <c r="L12" s="239">
        <f t="shared" si="0"/>
        <v>83</v>
      </c>
      <c r="M12" s="239">
        <f t="shared" si="0"/>
        <v>-17</v>
      </c>
      <c r="N12" s="239">
        <f t="shared" si="0"/>
        <v>100</v>
      </c>
      <c r="O12" s="122">
        <f t="shared" si="1"/>
        <v>1.9474425152510522</v>
      </c>
    </row>
    <row r="13" spans="1:15" s="25" customFormat="1" ht="21" customHeight="1">
      <c r="A13" s="170" t="s">
        <v>961</v>
      </c>
      <c r="B13" s="172">
        <v>13574</v>
      </c>
      <c r="C13" s="27">
        <v>22562</v>
      </c>
      <c r="D13" s="27">
        <v>11251</v>
      </c>
      <c r="E13" s="27">
        <v>11311</v>
      </c>
      <c r="F13" s="172">
        <v>14899</v>
      </c>
      <c r="G13" s="27">
        <v>24073</v>
      </c>
      <c r="H13" s="25">
        <v>11867</v>
      </c>
      <c r="I13" s="25">
        <v>12206</v>
      </c>
      <c r="J13" s="25">
        <v>23835</v>
      </c>
      <c r="K13" s="238">
        <f t="shared" si="0"/>
        <v>1325</v>
      </c>
      <c r="L13" s="27">
        <f t="shared" si="0"/>
        <v>1511</v>
      </c>
      <c r="M13" s="238">
        <f t="shared" si="0"/>
        <v>616</v>
      </c>
      <c r="N13" s="238">
        <f t="shared" si="0"/>
        <v>895</v>
      </c>
      <c r="O13" s="42">
        <f t="shared" si="1"/>
        <v>6.6971013208048991</v>
      </c>
    </row>
    <row r="14" spans="1:15" ht="21" customHeight="1">
      <c r="A14" s="101" t="s">
        <v>1606</v>
      </c>
      <c r="B14" s="92">
        <v>4017</v>
      </c>
      <c r="C14" s="26">
        <v>6408</v>
      </c>
      <c r="D14" s="26">
        <v>3354</v>
      </c>
      <c r="E14" s="26">
        <v>3054</v>
      </c>
      <c r="F14" s="92">
        <v>4278</v>
      </c>
      <c r="G14" s="26">
        <v>6650</v>
      </c>
      <c r="H14" s="24">
        <v>3487</v>
      </c>
      <c r="I14" s="24">
        <v>3163</v>
      </c>
      <c r="J14" s="24">
        <v>31667</v>
      </c>
      <c r="K14" s="239">
        <f t="shared" si="0"/>
        <v>261</v>
      </c>
      <c r="L14" s="239">
        <f t="shared" si="0"/>
        <v>242</v>
      </c>
      <c r="M14" s="239">
        <f t="shared" si="0"/>
        <v>133</v>
      </c>
      <c r="N14" s="239">
        <f t="shared" si="0"/>
        <v>109</v>
      </c>
      <c r="O14" s="122">
        <f t="shared" si="1"/>
        <v>3.7765293383270837</v>
      </c>
    </row>
    <row r="15" spans="1:15" ht="21" customHeight="1">
      <c r="A15" s="101" t="s">
        <v>1605</v>
      </c>
      <c r="B15" s="92">
        <v>3138</v>
      </c>
      <c r="C15" s="26">
        <v>5005</v>
      </c>
      <c r="D15" s="26">
        <v>2463</v>
      </c>
      <c r="E15" s="26">
        <v>2542</v>
      </c>
      <c r="F15" s="92">
        <v>3595</v>
      </c>
      <c r="G15" s="26">
        <v>5475</v>
      </c>
      <c r="H15" s="24">
        <v>2666</v>
      </c>
      <c r="I15" s="24">
        <v>2809</v>
      </c>
      <c r="J15" s="24">
        <v>30417</v>
      </c>
      <c r="K15" s="239">
        <f t="shared" si="0"/>
        <v>457</v>
      </c>
      <c r="L15" s="239">
        <f t="shared" si="0"/>
        <v>470</v>
      </c>
      <c r="M15" s="239">
        <f t="shared" si="0"/>
        <v>203</v>
      </c>
      <c r="N15" s="239">
        <f t="shared" si="0"/>
        <v>267</v>
      </c>
      <c r="O15" s="122">
        <f t="shared" si="1"/>
        <v>9.3906093906093844</v>
      </c>
    </row>
    <row r="16" spans="1:15" ht="21" customHeight="1">
      <c r="A16" s="101" t="s">
        <v>1604</v>
      </c>
      <c r="B16" s="92">
        <v>1792</v>
      </c>
      <c r="C16" s="26">
        <v>2948</v>
      </c>
      <c r="D16" s="26">
        <v>1485</v>
      </c>
      <c r="E16" s="26">
        <v>1463</v>
      </c>
      <c r="F16" s="92">
        <v>1876</v>
      </c>
      <c r="G16" s="26">
        <v>3049</v>
      </c>
      <c r="H16" s="24">
        <v>1478</v>
      </c>
      <c r="I16" s="24">
        <v>1571</v>
      </c>
      <c r="J16" s="24">
        <v>27718</v>
      </c>
      <c r="K16" s="239">
        <f t="shared" si="0"/>
        <v>84</v>
      </c>
      <c r="L16" s="239">
        <f t="shared" si="0"/>
        <v>101</v>
      </c>
      <c r="M16" s="239">
        <f t="shared" si="0"/>
        <v>-7</v>
      </c>
      <c r="N16" s="239">
        <f t="shared" si="0"/>
        <v>108</v>
      </c>
      <c r="O16" s="122">
        <f t="shared" si="1"/>
        <v>3.4260515603799169</v>
      </c>
    </row>
    <row r="17" spans="1:15" ht="21" customHeight="1">
      <c r="A17" s="101" t="s">
        <v>688</v>
      </c>
      <c r="B17" s="92">
        <v>1863</v>
      </c>
      <c r="C17" s="26">
        <v>3270</v>
      </c>
      <c r="D17" s="26">
        <v>1571</v>
      </c>
      <c r="E17" s="26">
        <v>1699</v>
      </c>
      <c r="F17" s="92">
        <v>2074</v>
      </c>
      <c r="G17" s="26">
        <v>3427</v>
      </c>
      <c r="H17" s="24">
        <v>1661</v>
      </c>
      <c r="I17" s="24">
        <v>1766</v>
      </c>
      <c r="J17" s="24">
        <v>22847</v>
      </c>
      <c r="K17" s="239">
        <f t="shared" si="0"/>
        <v>211</v>
      </c>
      <c r="L17" s="239">
        <f t="shared" si="0"/>
        <v>157</v>
      </c>
      <c r="M17" s="239">
        <f t="shared" si="0"/>
        <v>90</v>
      </c>
      <c r="N17" s="239">
        <f t="shared" si="0"/>
        <v>67</v>
      </c>
      <c r="O17" s="122">
        <f t="shared" si="1"/>
        <v>4.8012232415902245</v>
      </c>
    </row>
    <row r="18" spans="1:15" ht="21" customHeight="1">
      <c r="A18" s="101" t="s">
        <v>1600</v>
      </c>
      <c r="B18" s="92">
        <v>1813</v>
      </c>
      <c r="C18" s="26">
        <v>3220</v>
      </c>
      <c r="D18" s="26">
        <v>1577</v>
      </c>
      <c r="E18" s="26">
        <v>1643</v>
      </c>
      <c r="F18" s="92">
        <v>2133</v>
      </c>
      <c r="G18" s="26">
        <v>3729</v>
      </c>
      <c r="H18" s="24">
        <v>1769</v>
      </c>
      <c r="I18" s="24">
        <v>1960</v>
      </c>
      <c r="J18" s="24">
        <v>13811</v>
      </c>
      <c r="K18" s="239">
        <f t="shared" si="0"/>
        <v>320</v>
      </c>
      <c r="L18" s="239">
        <f t="shared" si="0"/>
        <v>509</v>
      </c>
      <c r="M18" s="239">
        <f t="shared" si="0"/>
        <v>192</v>
      </c>
      <c r="N18" s="239">
        <f t="shared" si="0"/>
        <v>317</v>
      </c>
      <c r="O18" s="122">
        <f t="shared" si="1"/>
        <v>15.807453416149064</v>
      </c>
    </row>
    <row r="19" spans="1:15" ht="21" customHeight="1">
      <c r="A19" s="101" t="s">
        <v>1598</v>
      </c>
      <c r="B19" s="92">
        <v>951</v>
      </c>
      <c r="C19" s="26">
        <v>1711</v>
      </c>
      <c r="D19" s="26">
        <v>801</v>
      </c>
      <c r="E19" s="26">
        <v>910</v>
      </c>
      <c r="F19" s="92">
        <v>943</v>
      </c>
      <c r="G19" s="26">
        <v>1743</v>
      </c>
      <c r="H19" s="24">
        <v>806</v>
      </c>
      <c r="I19" s="24">
        <v>937</v>
      </c>
      <c r="J19" s="24">
        <v>19367</v>
      </c>
      <c r="K19" s="239">
        <f t="shared" si="0"/>
        <v>-8</v>
      </c>
      <c r="L19" s="239">
        <f t="shared" si="0"/>
        <v>32</v>
      </c>
      <c r="M19" s="239">
        <f t="shared" si="0"/>
        <v>5</v>
      </c>
      <c r="N19" s="239">
        <f t="shared" si="0"/>
        <v>27</v>
      </c>
      <c r="O19" s="122">
        <f t="shared" si="1"/>
        <v>1.8702513150204547</v>
      </c>
    </row>
    <row r="20" spans="1:15" s="25" customFormat="1" ht="21" customHeight="1">
      <c r="A20" s="170" t="s">
        <v>1106</v>
      </c>
      <c r="B20" s="172">
        <v>18638</v>
      </c>
      <c r="C20" s="27">
        <v>29410</v>
      </c>
      <c r="D20" s="27">
        <v>14563</v>
      </c>
      <c r="E20" s="27">
        <v>14847</v>
      </c>
      <c r="F20" s="172">
        <v>20160</v>
      </c>
      <c r="G20" s="27">
        <v>30885</v>
      </c>
      <c r="H20" s="25">
        <v>15294</v>
      </c>
      <c r="I20" s="25">
        <v>15591</v>
      </c>
      <c r="J20" s="25">
        <v>29137</v>
      </c>
      <c r="K20" s="27">
        <f t="shared" si="0"/>
        <v>1522</v>
      </c>
      <c r="L20" s="27">
        <f t="shared" si="0"/>
        <v>1475</v>
      </c>
      <c r="M20" s="238">
        <f t="shared" si="0"/>
        <v>731</v>
      </c>
      <c r="N20" s="238">
        <f t="shared" si="0"/>
        <v>744</v>
      </c>
      <c r="O20" s="42">
        <f t="shared" si="1"/>
        <v>5.0153009180550878</v>
      </c>
    </row>
    <row r="21" spans="1:15" ht="21" customHeight="1">
      <c r="A21" s="101" t="s">
        <v>192</v>
      </c>
      <c r="B21" s="92">
        <v>2320</v>
      </c>
      <c r="C21" s="26">
        <v>3735</v>
      </c>
      <c r="D21" s="26">
        <v>1857</v>
      </c>
      <c r="E21" s="26">
        <v>1878</v>
      </c>
      <c r="F21" s="92">
        <v>2502</v>
      </c>
      <c r="G21" s="26">
        <v>3945</v>
      </c>
      <c r="H21" s="24">
        <v>1987</v>
      </c>
      <c r="I21" s="24">
        <v>1958</v>
      </c>
      <c r="J21" s="24">
        <v>32875</v>
      </c>
      <c r="K21" s="239">
        <f t="shared" si="0"/>
        <v>182</v>
      </c>
      <c r="L21" s="239">
        <f t="shared" si="0"/>
        <v>210</v>
      </c>
      <c r="M21" s="239">
        <f t="shared" si="0"/>
        <v>130</v>
      </c>
      <c r="N21" s="239">
        <f t="shared" si="0"/>
        <v>80</v>
      </c>
      <c r="O21" s="122">
        <f t="shared" si="1"/>
        <v>5.6224899598393607</v>
      </c>
    </row>
    <row r="22" spans="1:15" ht="21" customHeight="1">
      <c r="A22" s="101" t="s">
        <v>94</v>
      </c>
      <c r="B22" s="92">
        <v>2912</v>
      </c>
      <c r="C22" s="26">
        <v>4599</v>
      </c>
      <c r="D22" s="26">
        <v>2370</v>
      </c>
      <c r="E22" s="26">
        <v>2229</v>
      </c>
      <c r="F22" s="92">
        <v>3192</v>
      </c>
      <c r="G22" s="26">
        <v>4849</v>
      </c>
      <c r="H22" s="24">
        <v>2483</v>
      </c>
      <c r="I22" s="24">
        <v>2366</v>
      </c>
      <c r="J22" s="24">
        <v>22041</v>
      </c>
      <c r="K22" s="239">
        <f t="shared" si="0"/>
        <v>280</v>
      </c>
      <c r="L22" s="239">
        <f t="shared" si="0"/>
        <v>250</v>
      </c>
      <c r="M22" s="239">
        <f t="shared" si="0"/>
        <v>113</v>
      </c>
      <c r="N22" s="239">
        <f t="shared" si="0"/>
        <v>137</v>
      </c>
      <c r="O22" s="122">
        <f t="shared" si="1"/>
        <v>5.4359643400739399</v>
      </c>
    </row>
    <row r="23" spans="1:15" ht="21" customHeight="1">
      <c r="A23" s="101" t="s">
        <v>153</v>
      </c>
      <c r="B23" s="92">
        <v>3596</v>
      </c>
      <c r="C23" s="26">
        <v>5567</v>
      </c>
      <c r="D23" s="26">
        <v>2791</v>
      </c>
      <c r="E23" s="26">
        <v>2776</v>
      </c>
      <c r="F23" s="92">
        <v>3775</v>
      </c>
      <c r="G23" s="26">
        <v>5659</v>
      </c>
      <c r="H23" s="24">
        <v>2870</v>
      </c>
      <c r="I23" s="24">
        <v>2789</v>
      </c>
      <c r="J23" s="24">
        <v>33288</v>
      </c>
      <c r="K23" s="239">
        <f t="shared" si="0"/>
        <v>179</v>
      </c>
      <c r="L23" s="239">
        <f t="shared" si="0"/>
        <v>92</v>
      </c>
      <c r="M23" s="239">
        <f t="shared" si="0"/>
        <v>79</v>
      </c>
      <c r="N23" s="239">
        <f t="shared" si="0"/>
        <v>13</v>
      </c>
      <c r="O23" s="122">
        <f t="shared" si="1"/>
        <v>1.6525956529549024</v>
      </c>
    </row>
    <row r="24" spans="1:15" ht="21" customHeight="1">
      <c r="A24" s="101" t="s">
        <v>1597</v>
      </c>
      <c r="B24" s="92">
        <v>4440</v>
      </c>
      <c r="C24" s="26">
        <v>6953</v>
      </c>
      <c r="D24" s="26">
        <v>3383</v>
      </c>
      <c r="E24" s="26">
        <v>3570</v>
      </c>
      <c r="F24" s="92">
        <v>4882</v>
      </c>
      <c r="G24" s="26">
        <v>7399</v>
      </c>
      <c r="H24" s="24">
        <v>3587</v>
      </c>
      <c r="I24" s="24">
        <v>3812</v>
      </c>
      <c r="J24" s="24">
        <v>33632</v>
      </c>
      <c r="K24" s="239">
        <f t="shared" si="0"/>
        <v>442</v>
      </c>
      <c r="L24" s="239">
        <f t="shared" si="0"/>
        <v>446</v>
      </c>
      <c r="M24" s="239">
        <f t="shared" si="0"/>
        <v>204</v>
      </c>
      <c r="N24" s="239">
        <f t="shared" si="0"/>
        <v>242</v>
      </c>
      <c r="O24" s="122">
        <f t="shared" si="1"/>
        <v>6.4144973392780136</v>
      </c>
    </row>
    <row r="25" spans="1:15" ht="21" customHeight="1">
      <c r="A25" s="101" t="s">
        <v>673</v>
      </c>
      <c r="B25" s="92">
        <v>2398</v>
      </c>
      <c r="C25" s="26">
        <v>3750</v>
      </c>
      <c r="D25" s="26">
        <v>1821</v>
      </c>
      <c r="E25" s="26">
        <v>1929</v>
      </c>
      <c r="F25" s="92">
        <v>2598</v>
      </c>
      <c r="G25" s="26">
        <v>3980</v>
      </c>
      <c r="H25" s="24">
        <v>1953</v>
      </c>
      <c r="I25" s="24">
        <v>2027</v>
      </c>
      <c r="J25" s="24">
        <v>24875</v>
      </c>
      <c r="K25" s="239">
        <f t="shared" si="0"/>
        <v>200</v>
      </c>
      <c r="L25" s="239">
        <f t="shared" si="0"/>
        <v>230</v>
      </c>
      <c r="M25" s="239">
        <f t="shared" si="0"/>
        <v>132</v>
      </c>
      <c r="N25" s="239">
        <f t="shared" si="0"/>
        <v>98</v>
      </c>
      <c r="O25" s="122">
        <f t="shared" si="1"/>
        <v>6.133333333333324</v>
      </c>
    </row>
    <row r="26" spans="1:15" ht="21" customHeight="1">
      <c r="A26" s="101" t="s">
        <v>507</v>
      </c>
      <c r="B26" s="92">
        <v>2972</v>
      </c>
      <c r="C26" s="26">
        <v>4806</v>
      </c>
      <c r="D26" s="26">
        <v>2341</v>
      </c>
      <c r="E26" s="26">
        <v>2465</v>
      </c>
      <c r="F26" s="92">
        <v>3211</v>
      </c>
      <c r="G26" s="26">
        <v>5053</v>
      </c>
      <c r="H26" s="24">
        <v>2414</v>
      </c>
      <c r="I26" s="24">
        <v>2639</v>
      </c>
      <c r="J26" s="24">
        <v>29724</v>
      </c>
      <c r="K26" s="239">
        <f t="shared" si="0"/>
        <v>239</v>
      </c>
      <c r="L26" s="239">
        <f t="shared" si="0"/>
        <v>247</v>
      </c>
      <c r="M26" s="239">
        <f t="shared" si="0"/>
        <v>73</v>
      </c>
      <c r="N26" s="239">
        <f t="shared" si="0"/>
        <v>174</v>
      </c>
      <c r="O26" s="122">
        <f t="shared" si="1"/>
        <v>5.1394090719933505</v>
      </c>
    </row>
    <row r="27" spans="1:15" s="25" customFormat="1" ht="21" customHeight="1">
      <c r="A27" s="170" t="s">
        <v>1588</v>
      </c>
      <c r="B27" s="172">
        <v>18460</v>
      </c>
      <c r="C27" s="27">
        <v>29189</v>
      </c>
      <c r="D27" s="27">
        <v>14857</v>
      </c>
      <c r="E27" s="27">
        <v>14332</v>
      </c>
      <c r="F27" s="172">
        <v>20033</v>
      </c>
      <c r="G27" s="27">
        <v>30982</v>
      </c>
      <c r="H27" s="25">
        <v>15558</v>
      </c>
      <c r="I27" s="25">
        <v>15424</v>
      </c>
      <c r="J27" s="25">
        <v>26709</v>
      </c>
      <c r="K27" s="27">
        <f t="shared" si="0"/>
        <v>1573</v>
      </c>
      <c r="L27" s="27">
        <f t="shared" si="0"/>
        <v>1793</v>
      </c>
      <c r="M27" s="27">
        <f t="shared" si="0"/>
        <v>701</v>
      </c>
      <c r="N27" s="238">
        <f t="shared" si="0"/>
        <v>1092</v>
      </c>
      <c r="O27" s="42">
        <f t="shared" si="1"/>
        <v>6.1427249991435229</v>
      </c>
    </row>
    <row r="28" spans="1:15" ht="21" customHeight="1">
      <c r="A28" s="101" t="s">
        <v>1169</v>
      </c>
      <c r="B28" s="92">
        <v>3618</v>
      </c>
      <c r="C28" s="26">
        <v>5672</v>
      </c>
      <c r="D28" s="26">
        <v>2861</v>
      </c>
      <c r="E28" s="26">
        <v>2811</v>
      </c>
      <c r="F28" s="92">
        <v>4077</v>
      </c>
      <c r="G28" s="26">
        <v>6203</v>
      </c>
      <c r="H28" s="24">
        <v>3061</v>
      </c>
      <c r="I28" s="24">
        <v>3142</v>
      </c>
      <c r="J28" s="24">
        <v>26970</v>
      </c>
      <c r="K28" s="239">
        <f t="shared" si="0"/>
        <v>459</v>
      </c>
      <c r="L28" s="239">
        <f t="shared" si="0"/>
        <v>531</v>
      </c>
      <c r="M28" s="239">
        <f t="shared" si="0"/>
        <v>200</v>
      </c>
      <c r="N28" s="239">
        <f t="shared" si="0"/>
        <v>331</v>
      </c>
      <c r="O28" s="122">
        <f t="shared" si="1"/>
        <v>9.3617771509167937</v>
      </c>
    </row>
    <row r="29" spans="1:15" ht="21" customHeight="1">
      <c r="A29" s="101" t="s">
        <v>1220</v>
      </c>
      <c r="B29" s="92">
        <v>4037</v>
      </c>
      <c r="C29" s="26">
        <v>6397</v>
      </c>
      <c r="D29" s="26">
        <v>3292</v>
      </c>
      <c r="E29" s="26">
        <v>3105</v>
      </c>
      <c r="F29" s="92">
        <v>4144</v>
      </c>
      <c r="G29" s="26">
        <v>6518</v>
      </c>
      <c r="H29" s="24">
        <v>3323</v>
      </c>
      <c r="I29" s="24">
        <v>3195</v>
      </c>
      <c r="J29" s="24">
        <v>21727</v>
      </c>
      <c r="K29" s="239">
        <f t="shared" si="0"/>
        <v>107</v>
      </c>
      <c r="L29" s="239">
        <f t="shared" si="0"/>
        <v>121</v>
      </c>
      <c r="M29" s="239">
        <f t="shared" si="0"/>
        <v>31</v>
      </c>
      <c r="N29" s="239">
        <f t="shared" si="0"/>
        <v>90</v>
      </c>
      <c r="O29" s="122">
        <f t="shared" si="1"/>
        <v>1.8915116460840986</v>
      </c>
    </row>
    <row r="30" spans="1:15" ht="21" customHeight="1">
      <c r="A30" s="101" t="s">
        <v>445</v>
      </c>
      <c r="B30" s="92">
        <v>3456</v>
      </c>
      <c r="C30" s="26">
        <v>5370</v>
      </c>
      <c r="D30" s="26">
        <v>2772</v>
      </c>
      <c r="E30" s="26">
        <v>2598</v>
      </c>
      <c r="F30" s="92">
        <v>3724</v>
      </c>
      <c r="G30" s="26">
        <v>5647</v>
      </c>
      <c r="H30" s="24">
        <v>2901</v>
      </c>
      <c r="I30" s="24">
        <v>2746</v>
      </c>
      <c r="J30" s="24">
        <v>28235</v>
      </c>
      <c r="K30" s="239">
        <f t="shared" si="0"/>
        <v>268</v>
      </c>
      <c r="L30" s="239">
        <f t="shared" si="0"/>
        <v>277</v>
      </c>
      <c r="M30" s="239">
        <f t="shared" si="0"/>
        <v>129</v>
      </c>
      <c r="N30" s="239">
        <f t="shared" si="0"/>
        <v>148</v>
      </c>
      <c r="O30" s="122">
        <f t="shared" si="1"/>
        <v>5.1582867783985131</v>
      </c>
    </row>
    <row r="31" spans="1:15" ht="21" customHeight="1">
      <c r="A31" s="101" t="s">
        <v>281</v>
      </c>
      <c r="B31" s="92">
        <v>4137</v>
      </c>
      <c r="C31" s="26">
        <v>6516</v>
      </c>
      <c r="D31" s="26">
        <v>3321</v>
      </c>
      <c r="E31" s="26">
        <v>3195</v>
      </c>
      <c r="F31" s="92">
        <v>4428</v>
      </c>
      <c r="G31" s="26">
        <v>6859</v>
      </c>
      <c r="H31" s="24">
        <v>3478</v>
      </c>
      <c r="I31" s="24">
        <v>3381</v>
      </c>
      <c r="J31" s="24">
        <v>29822</v>
      </c>
      <c r="K31" s="239">
        <f t="shared" si="0"/>
        <v>291</v>
      </c>
      <c r="L31" s="239">
        <f t="shared" si="0"/>
        <v>343</v>
      </c>
      <c r="M31" s="239">
        <f t="shared" si="0"/>
        <v>157</v>
      </c>
      <c r="N31" s="239">
        <f t="shared" si="0"/>
        <v>186</v>
      </c>
      <c r="O31" s="122">
        <f t="shared" si="1"/>
        <v>5.2639656230816456</v>
      </c>
    </row>
    <row r="32" spans="1:15" ht="21" customHeight="1">
      <c r="A32" s="101" t="s">
        <v>1583</v>
      </c>
      <c r="B32" s="92">
        <v>3212</v>
      </c>
      <c r="C32" s="26">
        <v>5234</v>
      </c>
      <c r="D32" s="26">
        <v>2611</v>
      </c>
      <c r="E32" s="26">
        <v>2623</v>
      </c>
      <c r="F32" s="92">
        <v>3660</v>
      </c>
      <c r="G32" s="26">
        <v>5755</v>
      </c>
      <c r="H32" s="24">
        <v>2795</v>
      </c>
      <c r="I32" s="24">
        <v>2960</v>
      </c>
      <c r="J32" s="24">
        <v>28775</v>
      </c>
      <c r="K32" s="239">
        <f t="shared" si="0"/>
        <v>448</v>
      </c>
      <c r="L32" s="239">
        <f t="shared" si="0"/>
        <v>521</v>
      </c>
      <c r="M32" s="239">
        <f t="shared" si="0"/>
        <v>184</v>
      </c>
      <c r="N32" s="239">
        <f t="shared" si="0"/>
        <v>337</v>
      </c>
      <c r="O32" s="122">
        <f t="shared" si="1"/>
        <v>9.9541459686664169</v>
      </c>
    </row>
    <row r="33" spans="1:15" s="25" customFormat="1" ht="21" customHeight="1">
      <c r="A33" s="170" t="s">
        <v>1577</v>
      </c>
      <c r="B33" s="172">
        <v>14688</v>
      </c>
      <c r="C33" s="27">
        <v>23275</v>
      </c>
      <c r="D33" s="27">
        <v>11565</v>
      </c>
      <c r="E33" s="27">
        <v>11710</v>
      </c>
      <c r="F33" s="172">
        <v>15672</v>
      </c>
      <c r="G33" s="27">
        <v>24802</v>
      </c>
      <c r="H33" s="25">
        <v>12249</v>
      </c>
      <c r="I33" s="25">
        <v>12553</v>
      </c>
      <c r="J33" s="25">
        <v>26107</v>
      </c>
      <c r="K33" s="27">
        <f t="shared" si="0"/>
        <v>984</v>
      </c>
      <c r="L33" s="27">
        <f t="shared" si="0"/>
        <v>1527</v>
      </c>
      <c r="M33" s="27">
        <f t="shared" si="0"/>
        <v>684</v>
      </c>
      <c r="N33" s="238">
        <f t="shared" si="0"/>
        <v>843</v>
      </c>
      <c r="O33" s="42">
        <f t="shared" si="1"/>
        <v>6.5606874328678844</v>
      </c>
    </row>
    <row r="34" spans="1:15" ht="21" customHeight="1">
      <c r="A34" s="101" t="s">
        <v>1576</v>
      </c>
      <c r="B34" s="92">
        <v>4237</v>
      </c>
      <c r="C34" s="26">
        <v>6586</v>
      </c>
      <c r="D34" s="26">
        <v>3312</v>
      </c>
      <c r="E34" s="26">
        <v>3274</v>
      </c>
      <c r="F34" s="92">
        <v>4709</v>
      </c>
      <c r="G34" s="26">
        <v>7234</v>
      </c>
      <c r="H34" s="24">
        <v>3631</v>
      </c>
      <c r="I34" s="24">
        <v>3603</v>
      </c>
      <c r="J34" s="24">
        <v>30142</v>
      </c>
      <c r="K34" s="239">
        <f t="shared" si="0"/>
        <v>472</v>
      </c>
      <c r="L34" s="239">
        <f t="shared" si="0"/>
        <v>648</v>
      </c>
      <c r="M34" s="239">
        <f t="shared" si="0"/>
        <v>319</v>
      </c>
      <c r="N34" s="239">
        <f t="shared" si="0"/>
        <v>329</v>
      </c>
      <c r="O34" s="122">
        <f t="shared" si="1"/>
        <v>9.8390525356817591</v>
      </c>
    </row>
    <row r="35" spans="1:15" ht="21" customHeight="1">
      <c r="A35" s="101" t="s">
        <v>258</v>
      </c>
      <c r="B35" s="92">
        <v>2679</v>
      </c>
      <c r="C35" s="26">
        <v>4455</v>
      </c>
      <c r="D35" s="26">
        <v>2132</v>
      </c>
      <c r="E35" s="26">
        <v>2323</v>
      </c>
      <c r="F35" s="92">
        <v>2763</v>
      </c>
      <c r="G35" s="26">
        <v>4623</v>
      </c>
      <c r="H35" s="24">
        <v>2235</v>
      </c>
      <c r="I35" s="24">
        <v>2388</v>
      </c>
      <c r="J35" s="24">
        <v>21014</v>
      </c>
      <c r="K35" s="239">
        <f t="shared" si="0"/>
        <v>84</v>
      </c>
      <c r="L35" s="239">
        <f t="shared" si="0"/>
        <v>168</v>
      </c>
      <c r="M35" s="239">
        <f t="shared" si="0"/>
        <v>103</v>
      </c>
      <c r="N35" s="239">
        <f t="shared" si="0"/>
        <v>65</v>
      </c>
      <c r="O35" s="122">
        <f t="shared" si="1"/>
        <v>3.7710437710437805</v>
      </c>
    </row>
    <row r="36" spans="1:15" ht="21" customHeight="1">
      <c r="A36" s="101" t="s">
        <v>1448</v>
      </c>
      <c r="B36" s="92">
        <v>2045</v>
      </c>
      <c r="C36" s="26">
        <v>3203</v>
      </c>
      <c r="D36" s="26">
        <v>1586</v>
      </c>
      <c r="E36" s="26">
        <v>1617</v>
      </c>
      <c r="F36" s="92">
        <v>2253</v>
      </c>
      <c r="G36" s="26">
        <v>3379</v>
      </c>
      <c r="H36" s="24">
        <v>1636</v>
      </c>
      <c r="I36" s="24">
        <v>1743</v>
      </c>
      <c r="J36" s="24">
        <v>21119</v>
      </c>
      <c r="K36" s="239">
        <f t="shared" si="0"/>
        <v>208</v>
      </c>
      <c r="L36" s="239">
        <f t="shared" si="0"/>
        <v>176</v>
      </c>
      <c r="M36" s="239">
        <f t="shared" si="0"/>
        <v>50</v>
      </c>
      <c r="N36" s="239">
        <f t="shared" si="0"/>
        <v>126</v>
      </c>
      <c r="O36" s="122">
        <f t="shared" si="1"/>
        <v>5.4948485794567681</v>
      </c>
    </row>
    <row r="37" spans="1:15" ht="21" customHeight="1">
      <c r="A37" s="101" t="s">
        <v>1575</v>
      </c>
      <c r="B37" s="92">
        <v>2757</v>
      </c>
      <c r="C37" s="26">
        <v>4088</v>
      </c>
      <c r="D37" s="26">
        <v>2020</v>
      </c>
      <c r="E37" s="26">
        <v>2068</v>
      </c>
      <c r="F37" s="92">
        <v>3041</v>
      </c>
      <c r="G37" s="26">
        <v>4675</v>
      </c>
      <c r="H37" s="24">
        <v>2310</v>
      </c>
      <c r="I37" s="24">
        <v>2365</v>
      </c>
      <c r="J37" s="24">
        <v>29219</v>
      </c>
      <c r="K37" s="239">
        <f t="shared" si="0"/>
        <v>284</v>
      </c>
      <c r="L37" s="239">
        <f t="shared" si="0"/>
        <v>587</v>
      </c>
      <c r="M37" s="239">
        <f t="shared" si="0"/>
        <v>290</v>
      </c>
      <c r="N37" s="239">
        <f t="shared" si="0"/>
        <v>297</v>
      </c>
      <c r="O37" s="122">
        <f t="shared" si="1"/>
        <v>14.359099804305275</v>
      </c>
    </row>
    <row r="38" spans="1:15" ht="21" customHeight="1">
      <c r="A38" s="101" t="s">
        <v>1572</v>
      </c>
      <c r="B38" s="92">
        <v>2970</v>
      </c>
      <c r="C38" s="26">
        <v>4943</v>
      </c>
      <c r="D38" s="26">
        <v>2515</v>
      </c>
      <c r="E38" s="26">
        <v>2428</v>
      </c>
      <c r="F38" s="92">
        <v>2906</v>
      </c>
      <c r="G38" s="26">
        <v>4891</v>
      </c>
      <c r="H38" s="24">
        <v>2437</v>
      </c>
      <c r="I38" s="24">
        <v>2454</v>
      </c>
      <c r="J38" s="24">
        <v>28771</v>
      </c>
      <c r="K38" s="239">
        <f t="shared" si="0"/>
        <v>-64</v>
      </c>
      <c r="L38" s="239">
        <f t="shared" si="0"/>
        <v>-52</v>
      </c>
      <c r="M38" s="239">
        <f t="shared" si="0"/>
        <v>-78</v>
      </c>
      <c r="N38" s="239">
        <f t="shared" si="0"/>
        <v>26</v>
      </c>
      <c r="O38" s="122">
        <f t="shared" si="1"/>
        <v>-1.0519927169734933</v>
      </c>
    </row>
    <row r="39" spans="1:15" s="25" customFormat="1" ht="21" customHeight="1">
      <c r="A39" s="170" t="s">
        <v>1569</v>
      </c>
      <c r="B39" s="172">
        <v>17113</v>
      </c>
      <c r="C39" s="27">
        <v>27022</v>
      </c>
      <c r="D39" s="27">
        <v>14146</v>
      </c>
      <c r="E39" s="27">
        <v>12876</v>
      </c>
      <c r="F39" s="172">
        <v>17186</v>
      </c>
      <c r="G39" s="27">
        <v>28176</v>
      </c>
      <c r="H39" s="25">
        <v>14600</v>
      </c>
      <c r="I39" s="25">
        <v>13576</v>
      </c>
      <c r="J39" s="25">
        <v>19167</v>
      </c>
      <c r="K39" s="27">
        <f t="shared" si="0"/>
        <v>73</v>
      </c>
      <c r="L39" s="27">
        <f t="shared" si="0"/>
        <v>1154</v>
      </c>
      <c r="M39" s="27">
        <f t="shared" si="0"/>
        <v>454</v>
      </c>
      <c r="N39" s="238">
        <f t="shared" si="0"/>
        <v>700</v>
      </c>
      <c r="O39" s="42">
        <f t="shared" si="1"/>
        <v>4.2705943305454852</v>
      </c>
    </row>
    <row r="40" spans="1:15" ht="21" customHeight="1">
      <c r="A40" s="101" t="s">
        <v>1160</v>
      </c>
      <c r="B40" s="92">
        <v>3555</v>
      </c>
      <c r="C40" s="26">
        <v>5915</v>
      </c>
      <c r="D40" s="26">
        <v>3151</v>
      </c>
      <c r="E40" s="26">
        <v>2764</v>
      </c>
      <c r="F40" s="92">
        <v>3872</v>
      </c>
      <c r="G40" s="26">
        <v>6345</v>
      </c>
      <c r="H40" s="24">
        <v>3359</v>
      </c>
      <c r="I40" s="24">
        <v>2986</v>
      </c>
      <c r="J40" s="24">
        <v>25380</v>
      </c>
      <c r="K40" s="239">
        <f t="shared" si="0"/>
        <v>317</v>
      </c>
      <c r="L40" s="239">
        <f t="shared" si="0"/>
        <v>430</v>
      </c>
      <c r="M40" s="239">
        <f t="shared" si="0"/>
        <v>208</v>
      </c>
      <c r="N40" s="239">
        <f t="shared" si="0"/>
        <v>222</v>
      </c>
      <c r="O40" s="122">
        <f t="shared" si="1"/>
        <v>7.2696534234995669</v>
      </c>
    </row>
    <row r="41" spans="1:15" ht="21" customHeight="1">
      <c r="A41" s="101" t="s">
        <v>1568</v>
      </c>
      <c r="B41" s="92">
        <v>1517</v>
      </c>
      <c r="C41" s="26">
        <v>2593</v>
      </c>
      <c r="D41" s="26">
        <v>1300</v>
      </c>
      <c r="E41" s="26">
        <v>1293</v>
      </c>
      <c r="F41" s="92">
        <v>1560</v>
      </c>
      <c r="G41" s="26">
        <v>2721</v>
      </c>
      <c r="H41" s="24">
        <v>1312</v>
      </c>
      <c r="I41" s="24">
        <v>1409</v>
      </c>
      <c r="J41" s="24">
        <v>12957</v>
      </c>
      <c r="K41" s="239">
        <f t="shared" si="0"/>
        <v>43</v>
      </c>
      <c r="L41" s="239">
        <f t="shared" si="0"/>
        <v>128</v>
      </c>
      <c r="M41" s="239">
        <f t="shared" si="0"/>
        <v>12</v>
      </c>
      <c r="N41" s="239">
        <f t="shared" si="0"/>
        <v>116</v>
      </c>
      <c r="O41" s="122">
        <f t="shared" si="1"/>
        <v>4.9363671423062083</v>
      </c>
    </row>
    <row r="42" spans="1:15" ht="21" customHeight="1">
      <c r="A42" s="101" t="s">
        <v>510</v>
      </c>
      <c r="B42" s="92">
        <v>3769</v>
      </c>
      <c r="C42" s="26">
        <v>5984</v>
      </c>
      <c r="D42" s="26">
        <v>3161</v>
      </c>
      <c r="E42" s="26">
        <v>2823</v>
      </c>
      <c r="F42" s="92">
        <v>3997</v>
      </c>
      <c r="G42" s="26">
        <v>6259</v>
      </c>
      <c r="H42" s="24">
        <v>3253</v>
      </c>
      <c r="I42" s="24">
        <v>3006</v>
      </c>
      <c r="J42" s="24">
        <v>26079</v>
      </c>
      <c r="K42" s="239">
        <f t="shared" si="0"/>
        <v>228</v>
      </c>
      <c r="L42" s="239">
        <f t="shared" si="0"/>
        <v>275</v>
      </c>
      <c r="M42" s="239">
        <f t="shared" si="0"/>
        <v>92</v>
      </c>
      <c r="N42" s="239">
        <f t="shared" si="0"/>
        <v>183</v>
      </c>
      <c r="O42" s="122">
        <f t="shared" si="1"/>
        <v>4.5955882352941124</v>
      </c>
    </row>
    <row r="43" spans="1:15" ht="21" customHeight="1">
      <c r="A43" s="101" t="s">
        <v>1565</v>
      </c>
      <c r="B43" s="92">
        <v>1743</v>
      </c>
      <c r="C43" s="26">
        <v>2266</v>
      </c>
      <c r="D43" s="26">
        <v>1171</v>
      </c>
      <c r="E43" s="26">
        <v>1095</v>
      </c>
      <c r="F43" s="92">
        <v>888</v>
      </c>
      <c r="G43" s="26">
        <v>1947</v>
      </c>
      <c r="H43" s="24">
        <v>1010</v>
      </c>
      <c r="I43" s="24">
        <v>937</v>
      </c>
      <c r="J43" s="24">
        <v>6084</v>
      </c>
      <c r="K43" s="239">
        <f t="shared" si="0"/>
        <v>-855</v>
      </c>
      <c r="L43" s="239">
        <f t="shared" si="0"/>
        <v>-319</v>
      </c>
      <c r="M43" s="239">
        <f t="shared" si="0"/>
        <v>-161</v>
      </c>
      <c r="N43" s="239">
        <f t="shared" si="0"/>
        <v>-158</v>
      </c>
      <c r="O43" s="122">
        <f t="shared" si="1"/>
        <v>-14.077669902912627</v>
      </c>
    </row>
    <row r="44" spans="1:15" ht="21" customHeight="1">
      <c r="A44" s="101" t="s">
        <v>1564</v>
      </c>
      <c r="B44" s="92">
        <v>4361</v>
      </c>
      <c r="C44" s="26">
        <v>6562</v>
      </c>
      <c r="D44" s="26">
        <v>3475</v>
      </c>
      <c r="E44" s="26">
        <v>3087</v>
      </c>
      <c r="F44" s="92">
        <v>4620</v>
      </c>
      <c r="G44" s="26">
        <v>7006</v>
      </c>
      <c r="H44" s="24">
        <v>3704</v>
      </c>
      <c r="I44" s="24">
        <v>3302</v>
      </c>
      <c r="J44" s="24">
        <v>23353</v>
      </c>
      <c r="K44" s="239">
        <f t="shared" si="0"/>
        <v>259</v>
      </c>
      <c r="L44" s="239">
        <f t="shared" si="0"/>
        <v>444</v>
      </c>
      <c r="M44" s="239">
        <f t="shared" si="0"/>
        <v>229</v>
      </c>
      <c r="N44" s="239">
        <f t="shared" si="0"/>
        <v>215</v>
      </c>
      <c r="O44" s="122">
        <f t="shared" si="1"/>
        <v>6.76622980798538</v>
      </c>
    </row>
    <row r="45" spans="1:15" ht="21" customHeight="1">
      <c r="A45" s="101" t="s">
        <v>1559</v>
      </c>
      <c r="B45" s="92">
        <v>2168</v>
      </c>
      <c r="C45" s="26">
        <v>3702</v>
      </c>
      <c r="D45" s="26">
        <v>1888</v>
      </c>
      <c r="E45" s="26">
        <v>1814</v>
      </c>
      <c r="F45" s="92">
        <v>2249</v>
      </c>
      <c r="G45" s="26">
        <v>3898</v>
      </c>
      <c r="H45" s="24">
        <v>1962</v>
      </c>
      <c r="I45" s="24">
        <v>1936</v>
      </c>
      <c r="J45" s="24">
        <v>25987</v>
      </c>
      <c r="K45" s="239">
        <f t="shared" si="0"/>
        <v>81</v>
      </c>
      <c r="L45" s="239">
        <f t="shared" si="0"/>
        <v>196</v>
      </c>
      <c r="M45" s="239">
        <f t="shared" si="0"/>
        <v>74</v>
      </c>
      <c r="N45" s="239">
        <f t="shared" si="0"/>
        <v>122</v>
      </c>
      <c r="O45" s="122">
        <f t="shared" si="1"/>
        <v>5.2944354403025473</v>
      </c>
    </row>
    <row r="46" spans="1:15" s="25" customFormat="1" ht="21" customHeight="1">
      <c r="A46" s="170" t="s">
        <v>619</v>
      </c>
      <c r="B46" s="172">
        <v>13014</v>
      </c>
      <c r="C46" s="27">
        <v>20809</v>
      </c>
      <c r="D46" s="27">
        <v>10765</v>
      </c>
      <c r="E46" s="27">
        <v>10044</v>
      </c>
      <c r="F46" s="172">
        <v>13351</v>
      </c>
      <c r="G46" s="27">
        <v>21325</v>
      </c>
      <c r="H46" s="25">
        <v>11043</v>
      </c>
      <c r="I46" s="25">
        <v>10282</v>
      </c>
      <c r="J46" s="25">
        <v>21114</v>
      </c>
      <c r="K46" s="238">
        <f t="shared" si="0"/>
        <v>337</v>
      </c>
      <c r="L46" s="238">
        <f t="shared" si="0"/>
        <v>516</v>
      </c>
      <c r="M46" s="238">
        <f t="shared" si="0"/>
        <v>278</v>
      </c>
      <c r="N46" s="238">
        <f t="shared" si="0"/>
        <v>238</v>
      </c>
      <c r="O46" s="42">
        <f t="shared" si="1"/>
        <v>2.4796962852611903</v>
      </c>
    </row>
    <row r="47" spans="1:15" ht="21" customHeight="1">
      <c r="A47" s="101" t="s">
        <v>1556</v>
      </c>
      <c r="B47" s="92">
        <v>3386</v>
      </c>
      <c r="C47" s="26">
        <v>5556</v>
      </c>
      <c r="D47" s="26">
        <v>2838</v>
      </c>
      <c r="E47" s="26">
        <v>2718</v>
      </c>
      <c r="F47" s="92">
        <v>3494</v>
      </c>
      <c r="G47" s="26">
        <v>5668</v>
      </c>
      <c r="H47" s="24">
        <v>2908</v>
      </c>
      <c r="I47" s="24">
        <v>2760</v>
      </c>
      <c r="J47" s="24">
        <v>20993</v>
      </c>
      <c r="K47" s="239">
        <f t="shared" si="0"/>
        <v>108</v>
      </c>
      <c r="L47" s="239">
        <f t="shared" si="0"/>
        <v>112</v>
      </c>
      <c r="M47" s="239">
        <f t="shared" si="0"/>
        <v>70</v>
      </c>
      <c r="N47" s="239">
        <f t="shared" si="0"/>
        <v>42</v>
      </c>
      <c r="O47" s="122">
        <f t="shared" si="1"/>
        <v>2.0158387329013649</v>
      </c>
    </row>
    <row r="48" spans="1:15" ht="21" customHeight="1">
      <c r="A48" s="101" t="s">
        <v>1554</v>
      </c>
      <c r="B48" s="92">
        <v>3372</v>
      </c>
      <c r="C48" s="26">
        <v>5084</v>
      </c>
      <c r="D48" s="26">
        <v>2723</v>
      </c>
      <c r="E48" s="26">
        <v>2361</v>
      </c>
      <c r="F48" s="92">
        <v>3339</v>
      </c>
      <c r="G48" s="26">
        <v>5077</v>
      </c>
      <c r="H48" s="24">
        <v>2732</v>
      </c>
      <c r="I48" s="24">
        <v>2345</v>
      </c>
      <c r="J48" s="24">
        <v>25385</v>
      </c>
      <c r="K48" s="239">
        <f t="shared" si="0"/>
        <v>-33</v>
      </c>
      <c r="L48" s="239">
        <f t="shared" si="0"/>
        <v>-7</v>
      </c>
      <c r="M48" s="239">
        <f t="shared" si="0"/>
        <v>9</v>
      </c>
      <c r="N48" s="239">
        <f t="shared" si="0"/>
        <v>-16</v>
      </c>
      <c r="O48" s="122">
        <f t="shared" si="1"/>
        <v>-0.13768686073957204</v>
      </c>
    </row>
    <row r="49" spans="1:15" ht="21" customHeight="1">
      <c r="A49" s="101" t="s">
        <v>211</v>
      </c>
      <c r="B49" s="92">
        <v>2108</v>
      </c>
      <c r="C49" s="26">
        <v>3314</v>
      </c>
      <c r="D49" s="26">
        <v>1732</v>
      </c>
      <c r="E49" s="26">
        <v>1582</v>
      </c>
      <c r="F49" s="92">
        <v>2161</v>
      </c>
      <c r="G49" s="26">
        <v>3468</v>
      </c>
      <c r="H49" s="24">
        <v>1774</v>
      </c>
      <c r="I49" s="24">
        <v>1694</v>
      </c>
      <c r="J49" s="24">
        <v>26677</v>
      </c>
      <c r="K49" s="239">
        <f t="shared" si="0"/>
        <v>53</v>
      </c>
      <c r="L49" s="239">
        <f t="shared" si="0"/>
        <v>154</v>
      </c>
      <c r="M49" s="239">
        <f t="shared" si="0"/>
        <v>42</v>
      </c>
      <c r="N49" s="239">
        <f t="shared" si="0"/>
        <v>112</v>
      </c>
      <c r="O49" s="122">
        <f t="shared" si="1"/>
        <v>4.6469523234761612</v>
      </c>
    </row>
    <row r="50" spans="1:15" ht="21" customHeight="1">
      <c r="A50" s="101" t="s">
        <v>1551</v>
      </c>
      <c r="B50" s="92">
        <v>2262</v>
      </c>
      <c r="C50" s="26">
        <v>3770</v>
      </c>
      <c r="D50" s="26">
        <v>1899</v>
      </c>
      <c r="E50" s="26">
        <v>1871</v>
      </c>
      <c r="F50" s="92">
        <v>2361</v>
      </c>
      <c r="G50" s="26">
        <v>3921</v>
      </c>
      <c r="H50" s="24">
        <v>1981</v>
      </c>
      <c r="I50" s="24">
        <v>1940</v>
      </c>
      <c r="J50" s="24">
        <v>20637</v>
      </c>
      <c r="K50" s="239">
        <f t="shared" si="0"/>
        <v>99</v>
      </c>
      <c r="L50" s="239">
        <f t="shared" si="0"/>
        <v>151</v>
      </c>
      <c r="M50" s="239">
        <f t="shared" si="0"/>
        <v>82</v>
      </c>
      <c r="N50" s="239">
        <f t="shared" si="0"/>
        <v>69</v>
      </c>
      <c r="O50" s="122">
        <f t="shared" si="1"/>
        <v>4.0053050397877987</v>
      </c>
    </row>
    <row r="51" spans="1:15" ht="21" customHeight="1">
      <c r="A51" s="101" t="s">
        <v>1549</v>
      </c>
      <c r="B51" s="92">
        <v>1886</v>
      </c>
      <c r="C51" s="26">
        <v>3085</v>
      </c>
      <c r="D51" s="26">
        <v>1573</v>
      </c>
      <c r="E51" s="26">
        <v>1512</v>
      </c>
      <c r="F51" s="92">
        <v>1996</v>
      </c>
      <c r="G51" s="26">
        <v>3191</v>
      </c>
      <c r="H51" s="24">
        <v>1648</v>
      </c>
      <c r="I51" s="24">
        <v>1543</v>
      </c>
      <c r="J51" s="24">
        <v>14505</v>
      </c>
      <c r="K51" s="239">
        <f t="shared" si="0"/>
        <v>110</v>
      </c>
      <c r="L51" s="239">
        <f t="shared" si="0"/>
        <v>106</v>
      </c>
      <c r="M51" s="239">
        <f t="shared" si="0"/>
        <v>75</v>
      </c>
      <c r="N51" s="239">
        <f t="shared" si="0"/>
        <v>31</v>
      </c>
      <c r="O51" s="122">
        <f t="shared" si="1"/>
        <v>3.4359805510534747</v>
      </c>
    </row>
    <row r="52" spans="1:15" s="25" customFormat="1" ht="21" customHeight="1">
      <c r="A52" s="170" t="s">
        <v>1548</v>
      </c>
      <c r="B52" s="172">
        <v>11256</v>
      </c>
      <c r="C52" s="27">
        <v>18225</v>
      </c>
      <c r="D52" s="27">
        <v>9432</v>
      </c>
      <c r="E52" s="27">
        <v>8793</v>
      </c>
      <c r="F52" s="172">
        <v>11731</v>
      </c>
      <c r="G52" s="27">
        <v>18854</v>
      </c>
      <c r="H52" s="25">
        <v>9718</v>
      </c>
      <c r="I52" s="25">
        <v>9136</v>
      </c>
      <c r="J52" s="25">
        <v>23277</v>
      </c>
      <c r="K52" s="238">
        <f t="shared" si="0"/>
        <v>475</v>
      </c>
      <c r="L52" s="238">
        <f t="shared" si="0"/>
        <v>629</v>
      </c>
      <c r="M52" s="238">
        <f t="shared" si="0"/>
        <v>286</v>
      </c>
      <c r="N52" s="238">
        <f t="shared" si="0"/>
        <v>343</v>
      </c>
      <c r="O52" s="42">
        <f t="shared" si="1"/>
        <v>3.4513031550068574</v>
      </c>
    </row>
    <row r="53" spans="1:15" ht="21" customHeight="1">
      <c r="A53" s="101" t="s">
        <v>1547</v>
      </c>
      <c r="B53" s="92">
        <v>2896</v>
      </c>
      <c r="C53" s="26">
        <v>4306</v>
      </c>
      <c r="D53" s="26">
        <v>2251</v>
      </c>
      <c r="E53" s="26">
        <v>2055</v>
      </c>
      <c r="F53" s="92">
        <v>3053</v>
      </c>
      <c r="G53" s="26">
        <v>4499</v>
      </c>
      <c r="H53" s="24">
        <v>2345</v>
      </c>
      <c r="I53" s="24">
        <v>2154</v>
      </c>
      <c r="J53" s="24">
        <v>29993</v>
      </c>
      <c r="K53" s="239">
        <f t="shared" si="0"/>
        <v>157</v>
      </c>
      <c r="L53" s="239">
        <f t="shared" si="0"/>
        <v>193</v>
      </c>
      <c r="M53" s="239">
        <f t="shared" si="0"/>
        <v>94</v>
      </c>
      <c r="N53" s="239">
        <f t="shared" si="0"/>
        <v>99</v>
      </c>
      <c r="O53" s="122">
        <f t="shared" si="1"/>
        <v>4.482117974918709</v>
      </c>
    </row>
    <row r="54" spans="1:15" ht="21" customHeight="1">
      <c r="A54" s="101" t="s">
        <v>1543</v>
      </c>
      <c r="B54" s="92">
        <v>3310</v>
      </c>
      <c r="C54" s="26">
        <v>5359</v>
      </c>
      <c r="D54" s="26">
        <v>2803</v>
      </c>
      <c r="E54" s="26">
        <v>2556</v>
      </c>
      <c r="F54" s="92">
        <v>3413</v>
      </c>
      <c r="G54" s="26">
        <v>5575</v>
      </c>
      <c r="H54" s="24">
        <v>2886</v>
      </c>
      <c r="I54" s="24">
        <v>2689</v>
      </c>
      <c r="J54" s="24">
        <v>27875</v>
      </c>
      <c r="K54" s="239">
        <f t="shared" si="0"/>
        <v>103</v>
      </c>
      <c r="L54" s="239">
        <f t="shared" si="0"/>
        <v>216</v>
      </c>
      <c r="M54" s="239">
        <f t="shared" si="0"/>
        <v>83</v>
      </c>
      <c r="N54" s="239">
        <f t="shared" si="0"/>
        <v>133</v>
      </c>
      <c r="O54" s="122">
        <f t="shared" si="1"/>
        <v>4.0306027243888876</v>
      </c>
    </row>
    <row r="55" spans="1:15" ht="21" customHeight="1">
      <c r="A55" s="101" t="s">
        <v>1541</v>
      </c>
      <c r="B55" s="92">
        <v>1623</v>
      </c>
      <c r="C55" s="26">
        <v>2971</v>
      </c>
      <c r="D55" s="26">
        <v>1584</v>
      </c>
      <c r="E55" s="26">
        <v>1387</v>
      </c>
      <c r="F55" s="92">
        <v>1697</v>
      </c>
      <c r="G55" s="26">
        <v>3053</v>
      </c>
      <c r="H55" s="24">
        <v>1634</v>
      </c>
      <c r="I55" s="24">
        <v>1419</v>
      </c>
      <c r="J55" s="24">
        <v>12721</v>
      </c>
      <c r="K55" s="239">
        <f t="shared" si="0"/>
        <v>74</v>
      </c>
      <c r="L55" s="239">
        <f t="shared" si="0"/>
        <v>82</v>
      </c>
      <c r="M55" s="239">
        <f t="shared" si="0"/>
        <v>50</v>
      </c>
      <c r="N55" s="239">
        <f t="shared" si="0"/>
        <v>32</v>
      </c>
      <c r="O55" s="122">
        <f t="shared" si="1"/>
        <v>2.7600134634803153</v>
      </c>
    </row>
    <row r="56" spans="1:15" ht="21" customHeight="1">
      <c r="A56" s="101" t="s">
        <v>1538</v>
      </c>
      <c r="B56" s="92">
        <v>1822</v>
      </c>
      <c r="C56" s="26">
        <v>3113</v>
      </c>
      <c r="D56" s="26">
        <v>1529</v>
      </c>
      <c r="E56" s="26">
        <v>1584</v>
      </c>
      <c r="F56" s="92">
        <v>1940</v>
      </c>
      <c r="G56" s="26">
        <v>3312</v>
      </c>
      <c r="H56" s="24">
        <v>1645</v>
      </c>
      <c r="I56" s="24">
        <v>1667</v>
      </c>
      <c r="J56" s="24">
        <v>27600</v>
      </c>
      <c r="K56" s="239">
        <f t="shared" si="0"/>
        <v>118</v>
      </c>
      <c r="L56" s="239">
        <f t="shared" si="0"/>
        <v>199</v>
      </c>
      <c r="M56" s="239">
        <f t="shared" si="0"/>
        <v>116</v>
      </c>
      <c r="N56" s="239">
        <f t="shared" si="0"/>
        <v>83</v>
      </c>
      <c r="O56" s="122">
        <f t="shared" si="1"/>
        <v>6.3925473819466783</v>
      </c>
    </row>
    <row r="57" spans="1:15" ht="21" customHeight="1">
      <c r="A57" s="101" t="s">
        <v>1536</v>
      </c>
      <c r="B57" s="92">
        <v>1605</v>
      </c>
      <c r="C57" s="26">
        <v>2476</v>
      </c>
      <c r="D57" s="26">
        <v>1265</v>
      </c>
      <c r="E57" s="26">
        <v>1211</v>
      </c>
      <c r="F57" s="92">
        <v>1628</v>
      </c>
      <c r="G57" s="26">
        <v>2415</v>
      </c>
      <c r="H57" s="24">
        <v>1208</v>
      </c>
      <c r="I57" s="24">
        <v>1207</v>
      </c>
      <c r="J57" s="24">
        <v>24150</v>
      </c>
      <c r="K57" s="239">
        <f t="shared" si="0"/>
        <v>23</v>
      </c>
      <c r="L57" s="239">
        <f t="shared" si="0"/>
        <v>-61</v>
      </c>
      <c r="M57" s="239">
        <f t="shared" si="0"/>
        <v>-57</v>
      </c>
      <c r="N57" s="239">
        <f t="shared" si="0"/>
        <v>-4</v>
      </c>
      <c r="O57" s="122">
        <f t="shared" si="1"/>
        <v>-2.4636510500807729</v>
      </c>
    </row>
    <row r="58" spans="1:15" ht="21" customHeight="1">
      <c r="A58" s="170" t="s">
        <v>1680</v>
      </c>
      <c r="B58" s="166">
        <v>8314</v>
      </c>
      <c r="C58" s="168">
        <v>13506</v>
      </c>
      <c r="D58" s="168">
        <v>6876</v>
      </c>
      <c r="E58" s="168">
        <v>6630</v>
      </c>
      <c r="F58" s="172">
        <v>8778</v>
      </c>
      <c r="G58" s="27">
        <v>14001</v>
      </c>
      <c r="H58" s="25">
        <v>7114</v>
      </c>
      <c r="I58" s="25">
        <v>6887</v>
      </c>
      <c r="J58" s="25">
        <v>20897</v>
      </c>
      <c r="K58" s="238">
        <f t="shared" si="0"/>
        <v>464</v>
      </c>
      <c r="L58" s="238">
        <f t="shared" si="0"/>
        <v>495</v>
      </c>
      <c r="M58" s="238">
        <f t="shared" si="0"/>
        <v>238</v>
      </c>
      <c r="N58" s="238">
        <f t="shared" si="0"/>
        <v>257</v>
      </c>
      <c r="O58" s="42">
        <f t="shared" si="1"/>
        <v>3.6650377609951157</v>
      </c>
    </row>
    <row r="59" spans="1:15" ht="21" customHeight="1">
      <c r="A59" s="101" t="s">
        <v>1674</v>
      </c>
      <c r="B59" s="120">
        <v>2145</v>
      </c>
      <c r="C59" s="48">
        <v>3418</v>
      </c>
      <c r="D59" s="48">
        <v>1760</v>
      </c>
      <c r="E59" s="48">
        <v>1658</v>
      </c>
      <c r="F59" s="92">
        <v>2294</v>
      </c>
      <c r="G59" s="26">
        <v>3580</v>
      </c>
      <c r="H59" s="24">
        <v>1819</v>
      </c>
      <c r="I59" s="24">
        <v>1761</v>
      </c>
      <c r="J59" s="24">
        <v>21059</v>
      </c>
      <c r="K59" s="239">
        <f t="shared" si="0"/>
        <v>149</v>
      </c>
      <c r="L59" s="239">
        <f t="shared" si="0"/>
        <v>162</v>
      </c>
      <c r="M59" s="239">
        <f t="shared" si="0"/>
        <v>59</v>
      </c>
      <c r="N59" s="239">
        <f t="shared" si="0"/>
        <v>103</v>
      </c>
      <c r="O59" s="122">
        <f t="shared" si="1"/>
        <v>4.739613809245169</v>
      </c>
    </row>
    <row r="60" spans="1:15" ht="21" customHeight="1">
      <c r="A60" s="101" t="s">
        <v>643</v>
      </c>
      <c r="B60" s="120">
        <v>2113</v>
      </c>
      <c r="C60" s="48">
        <v>3426</v>
      </c>
      <c r="D60" s="48">
        <v>1734</v>
      </c>
      <c r="E60" s="48">
        <v>1692</v>
      </c>
      <c r="F60" s="92">
        <v>2318</v>
      </c>
      <c r="G60" s="26">
        <v>3756</v>
      </c>
      <c r="H60" s="24">
        <v>1897</v>
      </c>
      <c r="I60" s="24">
        <v>1859</v>
      </c>
      <c r="J60" s="24">
        <v>20867</v>
      </c>
      <c r="K60" s="239">
        <f t="shared" si="0"/>
        <v>205</v>
      </c>
      <c r="L60" s="239">
        <f t="shared" si="0"/>
        <v>330</v>
      </c>
      <c r="M60" s="239">
        <f t="shared" si="0"/>
        <v>163</v>
      </c>
      <c r="N60" s="239">
        <f t="shared" si="0"/>
        <v>167</v>
      </c>
      <c r="O60" s="122">
        <f t="shared" si="1"/>
        <v>9.6322241681261023</v>
      </c>
    </row>
    <row r="61" spans="1:15" ht="21" customHeight="1">
      <c r="A61" s="101" t="s">
        <v>862</v>
      </c>
      <c r="B61" s="120">
        <v>2040</v>
      </c>
      <c r="C61" s="48">
        <v>3203</v>
      </c>
      <c r="D61" s="48">
        <v>1664</v>
      </c>
      <c r="E61" s="48">
        <v>1539</v>
      </c>
      <c r="F61" s="92">
        <v>2067</v>
      </c>
      <c r="G61" s="26">
        <v>3190</v>
      </c>
      <c r="H61" s="24">
        <v>1663</v>
      </c>
      <c r="I61" s="24">
        <v>1527</v>
      </c>
      <c r="J61" s="24">
        <v>19938</v>
      </c>
      <c r="K61" s="239">
        <f t="shared" si="0"/>
        <v>27</v>
      </c>
      <c r="L61" s="239">
        <f t="shared" si="0"/>
        <v>-13</v>
      </c>
      <c r="M61" s="239">
        <f t="shared" si="0"/>
        <v>-1</v>
      </c>
      <c r="N61" s="239">
        <f t="shared" si="0"/>
        <v>-12</v>
      </c>
      <c r="O61" s="122">
        <f t="shared" si="1"/>
        <v>-0.40586949734623401</v>
      </c>
    </row>
    <row r="62" spans="1:15" ht="21" customHeight="1">
      <c r="A62" s="101" t="s">
        <v>1672</v>
      </c>
      <c r="B62" s="120">
        <v>2016</v>
      </c>
      <c r="C62" s="48">
        <v>3459</v>
      </c>
      <c r="D62" s="48">
        <v>1718</v>
      </c>
      <c r="E62" s="48">
        <v>1741</v>
      </c>
      <c r="F62" s="92">
        <v>2099</v>
      </c>
      <c r="G62" s="26">
        <v>3475</v>
      </c>
      <c r="H62" s="24">
        <v>1735</v>
      </c>
      <c r="I62" s="24">
        <v>1740</v>
      </c>
      <c r="J62" s="24">
        <v>21719</v>
      </c>
      <c r="K62" s="239">
        <f t="shared" si="0"/>
        <v>83</v>
      </c>
      <c r="L62" s="239">
        <f t="shared" si="0"/>
        <v>16</v>
      </c>
      <c r="M62" s="239">
        <f t="shared" si="0"/>
        <v>17</v>
      </c>
      <c r="N62" s="239">
        <f t="shared" si="0"/>
        <v>-1</v>
      </c>
      <c r="O62" s="122">
        <f t="shared" si="1"/>
        <v>0.46256143394045601</v>
      </c>
    </row>
    <row r="63" spans="1:15" ht="21" customHeight="1">
      <c r="A63" s="170" t="s">
        <v>203</v>
      </c>
      <c r="B63" s="166">
        <v>3774</v>
      </c>
      <c r="C63" s="168">
        <v>6410</v>
      </c>
      <c r="D63" s="168">
        <v>3300</v>
      </c>
      <c r="E63" s="168">
        <v>3110</v>
      </c>
      <c r="F63" s="172">
        <v>3948</v>
      </c>
      <c r="G63" s="27">
        <v>6565</v>
      </c>
      <c r="H63" s="25">
        <v>3403</v>
      </c>
      <c r="I63" s="25">
        <v>3162</v>
      </c>
      <c r="J63" s="25">
        <v>17276</v>
      </c>
      <c r="K63" s="238">
        <f t="shared" si="0"/>
        <v>174</v>
      </c>
      <c r="L63" s="238">
        <f t="shared" si="0"/>
        <v>155</v>
      </c>
      <c r="M63" s="238">
        <f t="shared" si="0"/>
        <v>103</v>
      </c>
      <c r="N63" s="238">
        <f t="shared" si="0"/>
        <v>52</v>
      </c>
      <c r="O63" s="42">
        <f t="shared" si="1"/>
        <v>2.4180967238689455</v>
      </c>
    </row>
    <row r="64" spans="1:15" ht="21" customHeight="1">
      <c r="A64" s="101" t="s">
        <v>1439</v>
      </c>
      <c r="B64" s="120">
        <v>1978</v>
      </c>
      <c r="C64" s="48">
        <v>3278</v>
      </c>
      <c r="D64" s="48">
        <v>1683</v>
      </c>
      <c r="E64" s="48">
        <v>1595</v>
      </c>
      <c r="F64" s="92">
        <v>2044</v>
      </c>
      <c r="G64" s="26">
        <v>3252</v>
      </c>
      <c r="H64" s="24">
        <v>1702</v>
      </c>
      <c r="I64" s="24">
        <v>1550</v>
      </c>
      <c r="J64" s="24">
        <v>15486</v>
      </c>
      <c r="K64" s="239">
        <f t="shared" si="0"/>
        <v>66</v>
      </c>
      <c r="L64" s="239">
        <f t="shared" si="0"/>
        <v>-26</v>
      </c>
      <c r="M64" s="239">
        <f t="shared" si="0"/>
        <v>19</v>
      </c>
      <c r="N64" s="239">
        <f t="shared" si="0"/>
        <v>-45</v>
      </c>
      <c r="O64" s="122">
        <f t="shared" si="1"/>
        <v>-0.79316656497864235</v>
      </c>
    </row>
    <row r="65" spans="1:15" ht="21" customHeight="1">
      <c r="A65" s="101" t="s">
        <v>1668</v>
      </c>
      <c r="B65" s="120">
        <v>1796</v>
      </c>
      <c r="C65" s="48">
        <v>3132</v>
      </c>
      <c r="D65" s="48">
        <v>1617</v>
      </c>
      <c r="E65" s="48">
        <v>1515</v>
      </c>
      <c r="F65" s="92">
        <v>1904</v>
      </c>
      <c r="G65" s="26">
        <v>3313</v>
      </c>
      <c r="H65" s="24">
        <v>1701</v>
      </c>
      <c r="I65" s="24">
        <v>1612</v>
      </c>
      <c r="J65" s="24">
        <v>19488</v>
      </c>
      <c r="K65" s="239">
        <f t="shared" si="0"/>
        <v>108</v>
      </c>
      <c r="L65" s="239">
        <f t="shared" si="0"/>
        <v>181</v>
      </c>
      <c r="M65" s="239">
        <f t="shared" si="0"/>
        <v>84</v>
      </c>
      <c r="N65" s="239">
        <f t="shared" si="0"/>
        <v>97</v>
      </c>
      <c r="O65" s="122">
        <f t="shared" si="1"/>
        <v>5.7790549169859595</v>
      </c>
    </row>
    <row r="66" spans="1:15" ht="21" customHeight="1">
      <c r="A66" s="170" t="s">
        <v>1647</v>
      </c>
      <c r="B66" s="166">
        <v>4910</v>
      </c>
      <c r="C66" s="168">
        <v>8952</v>
      </c>
      <c r="D66" s="168">
        <v>4418</v>
      </c>
      <c r="E66" s="168">
        <v>4534</v>
      </c>
      <c r="F66" s="172">
        <v>5239</v>
      </c>
      <c r="G66" s="27">
        <v>9323</v>
      </c>
      <c r="H66" s="25">
        <v>4547</v>
      </c>
      <c r="I66" s="25">
        <v>4776</v>
      </c>
      <c r="J66" s="25">
        <v>17929</v>
      </c>
      <c r="K66" s="238">
        <f t="shared" si="0"/>
        <v>329</v>
      </c>
      <c r="L66" s="238">
        <f t="shared" si="0"/>
        <v>371</v>
      </c>
      <c r="M66" s="238">
        <f t="shared" si="0"/>
        <v>129</v>
      </c>
      <c r="N66" s="238">
        <f t="shared" si="0"/>
        <v>242</v>
      </c>
      <c r="O66" s="42">
        <f t="shared" si="1"/>
        <v>4.1443252904378891</v>
      </c>
    </row>
    <row r="67" spans="1:15" ht="21" customHeight="1">
      <c r="A67" s="101" t="s">
        <v>1666</v>
      </c>
      <c r="B67" s="120">
        <v>1673</v>
      </c>
      <c r="C67" s="48">
        <v>3233</v>
      </c>
      <c r="D67" s="48">
        <v>1544</v>
      </c>
      <c r="E67" s="48">
        <v>1689</v>
      </c>
      <c r="F67" s="92">
        <v>1799</v>
      </c>
      <c r="G67" s="26">
        <v>3322</v>
      </c>
      <c r="H67" s="24">
        <v>1578</v>
      </c>
      <c r="I67" s="24">
        <v>1744</v>
      </c>
      <c r="J67" s="24">
        <v>15819</v>
      </c>
      <c r="K67" s="239">
        <f t="shared" si="0"/>
        <v>126</v>
      </c>
      <c r="L67" s="239">
        <f t="shared" si="0"/>
        <v>89</v>
      </c>
      <c r="M67" s="239">
        <f t="shared" si="0"/>
        <v>34</v>
      </c>
      <c r="N67" s="239">
        <f t="shared" si="0"/>
        <v>55</v>
      </c>
      <c r="O67" s="122">
        <f t="shared" si="1"/>
        <v>2.7528611197030539</v>
      </c>
    </row>
    <row r="68" spans="1:15" ht="21" customHeight="1">
      <c r="A68" s="101" t="s">
        <v>1665</v>
      </c>
      <c r="B68" s="120">
        <v>1813</v>
      </c>
      <c r="C68" s="48">
        <v>3346</v>
      </c>
      <c r="D68" s="48">
        <v>1665</v>
      </c>
      <c r="E68" s="48">
        <v>1681</v>
      </c>
      <c r="F68" s="92">
        <v>1906</v>
      </c>
      <c r="G68" s="26">
        <v>3514</v>
      </c>
      <c r="H68" s="24">
        <v>1759</v>
      </c>
      <c r="I68" s="24">
        <v>1755</v>
      </c>
      <c r="J68" s="24">
        <v>19522</v>
      </c>
      <c r="K68" s="239">
        <f t="shared" si="0"/>
        <v>93</v>
      </c>
      <c r="L68" s="239">
        <f t="shared" si="0"/>
        <v>168</v>
      </c>
      <c r="M68" s="239">
        <f t="shared" si="0"/>
        <v>94</v>
      </c>
      <c r="N68" s="239">
        <f t="shared" si="0"/>
        <v>74</v>
      </c>
      <c r="O68" s="122">
        <f t="shared" si="1"/>
        <v>5.0209205020920411</v>
      </c>
    </row>
    <row r="69" spans="1:15" ht="21" customHeight="1">
      <c r="A69" s="101" t="s">
        <v>568</v>
      </c>
      <c r="B69" s="120">
        <v>1424</v>
      </c>
      <c r="C69" s="48">
        <v>2373</v>
      </c>
      <c r="D69" s="48">
        <v>1209</v>
      </c>
      <c r="E69" s="48">
        <v>1164</v>
      </c>
      <c r="F69" s="92">
        <v>1534</v>
      </c>
      <c r="G69" s="26">
        <v>2487</v>
      </c>
      <c r="H69" s="24">
        <v>1210</v>
      </c>
      <c r="I69" s="24">
        <v>1277</v>
      </c>
      <c r="J69" s="24">
        <v>19131</v>
      </c>
      <c r="K69" s="239">
        <f t="shared" si="0"/>
        <v>110</v>
      </c>
      <c r="L69" s="239">
        <f t="shared" si="0"/>
        <v>114</v>
      </c>
      <c r="M69" s="239">
        <f t="shared" si="0"/>
        <v>1</v>
      </c>
      <c r="N69" s="239">
        <f t="shared" si="0"/>
        <v>113</v>
      </c>
      <c r="O69" s="122">
        <f t="shared" si="1"/>
        <v>4.8040455120101244</v>
      </c>
    </row>
    <row r="70" spans="1:15" ht="21" customHeight="1">
      <c r="A70" s="170" t="s">
        <v>1416</v>
      </c>
      <c r="B70" s="166">
        <v>6158</v>
      </c>
      <c r="C70" s="168">
        <v>12038</v>
      </c>
      <c r="D70" s="168">
        <v>5872</v>
      </c>
      <c r="E70" s="168">
        <v>6166</v>
      </c>
      <c r="F70" s="172">
        <v>7468</v>
      </c>
      <c r="G70" s="27">
        <v>14617</v>
      </c>
      <c r="H70" s="25">
        <v>6936</v>
      </c>
      <c r="I70" s="25">
        <v>7681</v>
      </c>
      <c r="J70" s="25">
        <v>19233</v>
      </c>
      <c r="K70" s="238">
        <f t="shared" ref="K70:N110" si="2">F70-B70</f>
        <v>1310</v>
      </c>
      <c r="L70" s="238">
        <f t="shared" si="2"/>
        <v>2579</v>
      </c>
      <c r="M70" s="238">
        <f t="shared" si="2"/>
        <v>1064</v>
      </c>
      <c r="N70" s="238">
        <f t="shared" si="2"/>
        <v>1515</v>
      </c>
      <c r="O70" s="42">
        <f t="shared" ref="O70:O110" si="3">((G70/C70)-1)*100</f>
        <v>21.423824555574011</v>
      </c>
    </row>
    <row r="71" spans="1:15" ht="21" customHeight="1">
      <c r="A71" s="101" t="s">
        <v>1468</v>
      </c>
      <c r="B71" s="120">
        <v>1636</v>
      </c>
      <c r="C71" s="48">
        <v>3249</v>
      </c>
      <c r="D71" s="48">
        <v>1644</v>
      </c>
      <c r="E71" s="48">
        <v>1605</v>
      </c>
      <c r="F71" s="92">
        <v>1668</v>
      </c>
      <c r="G71" s="26">
        <v>3326</v>
      </c>
      <c r="H71" s="24">
        <v>1663</v>
      </c>
      <c r="I71" s="24">
        <v>1663</v>
      </c>
      <c r="J71" s="24">
        <v>17505</v>
      </c>
      <c r="K71" s="239">
        <f t="shared" si="2"/>
        <v>32</v>
      </c>
      <c r="L71" s="239">
        <f t="shared" si="2"/>
        <v>77</v>
      </c>
      <c r="M71" s="239">
        <f t="shared" si="2"/>
        <v>19</v>
      </c>
      <c r="N71" s="239">
        <f t="shared" si="2"/>
        <v>58</v>
      </c>
      <c r="O71" s="122">
        <f t="shared" si="3"/>
        <v>2.3699599876885191</v>
      </c>
    </row>
    <row r="72" spans="1:15" ht="21" customHeight="1">
      <c r="A72" s="101" t="s">
        <v>319</v>
      </c>
      <c r="B72" s="120">
        <v>1371</v>
      </c>
      <c r="C72" s="48">
        <v>2580</v>
      </c>
      <c r="D72" s="48">
        <v>1235</v>
      </c>
      <c r="E72" s="48">
        <v>1345</v>
      </c>
      <c r="F72" s="92">
        <v>1547</v>
      </c>
      <c r="G72" s="26">
        <v>2736</v>
      </c>
      <c r="H72" s="24">
        <v>1304</v>
      </c>
      <c r="I72" s="24">
        <v>1432</v>
      </c>
      <c r="J72" s="24">
        <v>22800</v>
      </c>
      <c r="K72" s="239">
        <f t="shared" si="2"/>
        <v>176</v>
      </c>
      <c r="L72" s="239">
        <f t="shared" si="2"/>
        <v>156</v>
      </c>
      <c r="M72" s="239">
        <f t="shared" si="2"/>
        <v>69</v>
      </c>
      <c r="N72" s="239">
        <f t="shared" si="2"/>
        <v>87</v>
      </c>
      <c r="O72" s="122">
        <f t="shared" si="3"/>
        <v>6.0465116279069697</v>
      </c>
    </row>
    <row r="73" spans="1:15" ht="21" customHeight="1">
      <c r="A73" s="101" t="s">
        <v>1660</v>
      </c>
      <c r="B73" s="120">
        <v>627</v>
      </c>
      <c r="C73" s="48">
        <v>1673</v>
      </c>
      <c r="D73" s="48">
        <v>708</v>
      </c>
      <c r="E73" s="48">
        <v>965</v>
      </c>
      <c r="F73" s="92">
        <v>1604</v>
      </c>
      <c r="G73" s="26">
        <v>3887</v>
      </c>
      <c r="H73" s="24">
        <v>1703</v>
      </c>
      <c r="I73" s="24">
        <v>2184</v>
      </c>
      <c r="J73" s="24">
        <v>16900</v>
      </c>
      <c r="K73" s="239">
        <f t="shared" si="2"/>
        <v>977</v>
      </c>
      <c r="L73" s="239">
        <f t="shared" si="2"/>
        <v>2214</v>
      </c>
      <c r="M73" s="239">
        <f t="shared" si="2"/>
        <v>995</v>
      </c>
      <c r="N73" s="239">
        <f t="shared" si="2"/>
        <v>1219</v>
      </c>
      <c r="O73" s="122">
        <f t="shared" si="3"/>
        <v>132.3371189479976</v>
      </c>
    </row>
    <row r="74" spans="1:15" ht="21" customHeight="1">
      <c r="A74" s="101" t="s">
        <v>1657</v>
      </c>
      <c r="B74" s="120">
        <v>2524</v>
      </c>
      <c r="C74" s="48">
        <v>4536</v>
      </c>
      <c r="D74" s="48">
        <v>2285</v>
      </c>
      <c r="E74" s="48">
        <v>2251</v>
      </c>
      <c r="F74" s="92">
        <v>2649</v>
      </c>
      <c r="G74" s="26">
        <v>4668</v>
      </c>
      <c r="H74" s="24">
        <v>2266</v>
      </c>
      <c r="I74" s="24">
        <v>2402</v>
      </c>
      <c r="J74" s="24">
        <v>21218</v>
      </c>
      <c r="K74" s="239">
        <f t="shared" si="2"/>
        <v>125</v>
      </c>
      <c r="L74" s="239">
        <f t="shared" si="2"/>
        <v>132</v>
      </c>
      <c r="M74" s="239">
        <f t="shared" si="2"/>
        <v>-19</v>
      </c>
      <c r="N74" s="239">
        <f t="shared" si="2"/>
        <v>151</v>
      </c>
      <c r="O74" s="122">
        <f t="shared" si="3"/>
        <v>2.9100529100529071</v>
      </c>
    </row>
    <row r="75" spans="1:15" ht="21" customHeight="1">
      <c r="A75" s="170" t="s">
        <v>1165</v>
      </c>
      <c r="B75" s="166">
        <v>2763</v>
      </c>
      <c r="C75" s="168">
        <v>5010</v>
      </c>
      <c r="D75" s="168">
        <v>2480</v>
      </c>
      <c r="E75" s="168">
        <v>2530</v>
      </c>
      <c r="F75" s="172">
        <v>2792</v>
      </c>
      <c r="G75" s="27">
        <v>4997</v>
      </c>
      <c r="H75" s="25">
        <v>2451</v>
      </c>
      <c r="I75" s="25">
        <v>2546</v>
      </c>
      <c r="J75" s="25">
        <v>17846</v>
      </c>
      <c r="K75" s="238">
        <f t="shared" si="2"/>
        <v>29</v>
      </c>
      <c r="L75" s="238">
        <f t="shared" si="2"/>
        <v>-13</v>
      </c>
      <c r="M75" s="238">
        <f t="shared" si="2"/>
        <v>-29</v>
      </c>
      <c r="N75" s="238">
        <f t="shared" si="2"/>
        <v>16</v>
      </c>
      <c r="O75" s="42">
        <f t="shared" si="3"/>
        <v>-0.25948103792414745</v>
      </c>
    </row>
    <row r="76" spans="1:15" ht="21" customHeight="1">
      <c r="A76" s="101" t="s">
        <v>1652</v>
      </c>
      <c r="B76" s="120">
        <v>1118</v>
      </c>
      <c r="C76" s="48">
        <v>2043</v>
      </c>
      <c r="D76" s="48">
        <v>1000</v>
      </c>
      <c r="E76" s="48">
        <v>1043</v>
      </c>
      <c r="F76" s="92">
        <v>1135</v>
      </c>
      <c r="G76" s="26">
        <v>2060</v>
      </c>
      <c r="H76" s="24">
        <v>1009</v>
      </c>
      <c r="I76" s="24">
        <v>1051</v>
      </c>
      <c r="J76" s="24">
        <v>14714</v>
      </c>
      <c r="K76" s="239">
        <f t="shared" si="2"/>
        <v>17</v>
      </c>
      <c r="L76" s="239">
        <f t="shared" si="2"/>
        <v>17</v>
      </c>
      <c r="M76" s="239">
        <f t="shared" si="2"/>
        <v>9</v>
      </c>
      <c r="N76" s="239">
        <f t="shared" si="2"/>
        <v>8</v>
      </c>
      <c r="O76" s="122">
        <f t="shared" si="3"/>
        <v>0.83210964268232146</v>
      </c>
    </row>
    <row r="77" spans="1:15" ht="21" customHeight="1">
      <c r="A77" s="101" t="s">
        <v>931</v>
      </c>
      <c r="B77" s="120">
        <v>1645</v>
      </c>
      <c r="C77" s="48">
        <v>2967</v>
      </c>
      <c r="D77" s="48">
        <v>1480</v>
      </c>
      <c r="E77" s="48">
        <v>1487</v>
      </c>
      <c r="F77" s="92">
        <v>1657</v>
      </c>
      <c r="G77" s="26">
        <v>2937</v>
      </c>
      <c r="H77" s="24">
        <v>1442</v>
      </c>
      <c r="I77" s="24">
        <v>1495</v>
      </c>
      <c r="J77" s="24">
        <v>20979</v>
      </c>
      <c r="K77" s="239">
        <f t="shared" si="2"/>
        <v>12</v>
      </c>
      <c r="L77" s="239">
        <f t="shared" si="2"/>
        <v>-30</v>
      </c>
      <c r="M77" s="239">
        <f t="shared" si="2"/>
        <v>-38</v>
      </c>
      <c r="N77" s="239">
        <f t="shared" si="2"/>
        <v>8</v>
      </c>
      <c r="O77" s="122">
        <f t="shared" si="3"/>
        <v>-1.0111223458038388</v>
      </c>
    </row>
    <row r="78" spans="1:15" ht="21" customHeight="1">
      <c r="A78" s="170" t="s">
        <v>1100</v>
      </c>
      <c r="B78" s="166">
        <v>12821</v>
      </c>
      <c r="C78" s="168">
        <v>21095</v>
      </c>
      <c r="D78" s="168">
        <v>10710</v>
      </c>
      <c r="E78" s="168">
        <v>10385</v>
      </c>
      <c r="F78" s="172">
        <v>13473</v>
      </c>
      <c r="G78" s="27">
        <v>22017</v>
      </c>
      <c r="H78" s="25">
        <v>11113</v>
      </c>
      <c r="I78" s="25">
        <v>10904</v>
      </c>
      <c r="J78" s="25">
        <v>23932</v>
      </c>
      <c r="K78" s="238">
        <f t="shared" si="2"/>
        <v>652</v>
      </c>
      <c r="L78" s="238">
        <f t="shared" si="2"/>
        <v>922</v>
      </c>
      <c r="M78" s="238">
        <f t="shared" si="2"/>
        <v>403</v>
      </c>
      <c r="N78" s="238">
        <f t="shared" si="2"/>
        <v>519</v>
      </c>
      <c r="O78" s="42">
        <f t="shared" si="3"/>
        <v>4.3707039582839613</v>
      </c>
    </row>
    <row r="79" spans="1:15" ht="21" customHeight="1">
      <c r="A79" s="101" t="s">
        <v>1648</v>
      </c>
      <c r="B79" s="120">
        <v>3009</v>
      </c>
      <c r="C79" s="48">
        <v>4903</v>
      </c>
      <c r="D79" s="48">
        <v>2553</v>
      </c>
      <c r="E79" s="48">
        <v>2350</v>
      </c>
      <c r="F79" s="92">
        <v>3154</v>
      </c>
      <c r="G79" s="26">
        <v>5159</v>
      </c>
      <c r="H79" s="24">
        <v>2669</v>
      </c>
      <c r="I79" s="24">
        <v>2490</v>
      </c>
      <c r="J79" s="24">
        <v>27153</v>
      </c>
      <c r="K79" s="239">
        <f t="shared" si="2"/>
        <v>145</v>
      </c>
      <c r="L79" s="239">
        <f t="shared" si="2"/>
        <v>256</v>
      </c>
      <c r="M79" s="239">
        <f t="shared" si="2"/>
        <v>116</v>
      </c>
      <c r="N79" s="239">
        <f t="shared" si="2"/>
        <v>140</v>
      </c>
      <c r="O79" s="122">
        <f t="shared" si="3"/>
        <v>5.2212930858657858</v>
      </c>
    </row>
    <row r="80" spans="1:15" ht="21" customHeight="1">
      <c r="A80" s="101" t="s">
        <v>595</v>
      </c>
      <c r="B80" s="120">
        <v>2819</v>
      </c>
      <c r="C80" s="48">
        <v>4938</v>
      </c>
      <c r="D80" s="48">
        <v>2568</v>
      </c>
      <c r="E80" s="48">
        <v>2370</v>
      </c>
      <c r="F80" s="92">
        <v>3000</v>
      </c>
      <c r="G80" s="26">
        <v>5136</v>
      </c>
      <c r="H80" s="24">
        <v>2714</v>
      </c>
      <c r="I80" s="24">
        <v>2422</v>
      </c>
      <c r="J80" s="24">
        <v>25680</v>
      </c>
      <c r="K80" s="239">
        <f t="shared" si="2"/>
        <v>181</v>
      </c>
      <c r="L80" s="239">
        <f t="shared" si="2"/>
        <v>198</v>
      </c>
      <c r="M80" s="239">
        <f t="shared" si="2"/>
        <v>146</v>
      </c>
      <c r="N80" s="239">
        <f t="shared" si="2"/>
        <v>52</v>
      </c>
      <c r="O80" s="122">
        <f t="shared" si="3"/>
        <v>4.0097205346294018</v>
      </c>
    </row>
    <row r="81" spans="1:15" ht="21" customHeight="1">
      <c r="A81" s="101" t="s">
        <v>1646</v>
      </c>
      <c r="B81" s="120">
        <v>1586</v>
      </c>
      <c r="C81" s="48">
        <v>2657</v>
      </c>
      <c r="D81" s="48">
        <v>1374</v>
      </c>
      <c r="E81" s="48">
        <v>1283</v>
      </c>
      <c r="F81" s="92">
        <v>1561</v>
      </c>
      <c r="G81" s="26">
        <v>2618</v>
      </c>
      <c r="H81" s="24">
        <v>1345</v>
      </c>
      <c r="I81" s="24">
        <v>1273</v>
      </c>
      <c r="J81" s="24">
        <v>21817</v>
      </c>
      <c r="K81" s="239">
        <f t="shared" si="2"/>
        <v>-25</v>
      </c>
      <c r="L81" s="239">
        <f t="shared" si="2"/>
        <v>-39</v>
      </c>
      <c r="M81" s="239">
        <f t="shared" si="2"/>
        <v>-29</v>
      </c>
      <c r="N81" s="239">
        <f t="shared" si="2"/>
        <v>-10</v>
      </c>
      <c r="O81" s="122">
        <f t="shared" si="3"/>
        <v>-1.4678208505833679</v>
      </c>
    </row>
    <row r="82" spans="1:15" ht="21" customHeight="1">
      <c r="A82" s="101" t="s">
        <v>1642</v>
      </c>
      <c r="B82" s="120">
        <v>2011</v>
      </c>
      <c r="C82" s="48">
        <v>3263</v>
      </c>
      <c r="D82" s="48">
        <v>1621</v>
      </c>
      <c r="E82" s="48">
        <v>1642</v>
      </c>
      <c r="F82" s="92">
        <v>2095</v>
      </c>
      <c r="G82" s="26">
        <v>3370</v>
      </c>
      <c r="H82" s="24">
        <v>1663</v>
      </c>
      <c r="I82" s="24">
        <v>1707</v>
      </c>
      <c r="J82" s="24">
        <v>22467</v>
      </c>
      <c r="K82" s="239">
        <f t="shared" si="2"/>
        <v>84</v>
      </c>
      <c r="L82" s="239">
        <f t="shared" si="2"/>
        <v>107</v>
      </c>
      <c r="M82" s="239">
        <f t="shared" si="2"/>
        <v>42</v>
      </c>
      <c r="N82" s="239">
        <f t="shared" si="2"/>
        <v>65</v>
      </c>
      <c r="O82" s="122">
        <f t="shared" si="3"/>
        <v>3.279190928593323</v>
      </c>
    </row>
    <row r="83" spans="1:15" ht="21" customHeight="1">
      <c r="A83" s="101" t="s">
        <v>1641</v>
      </c>
      <c r="B83" s="120">
        <v>1305</v>
      </c>
      <c r="C83" s="48">
        <v>2128</v>
      </c>
      <c r="D83" s="48">
        <v>1030</v>
      </c>
      <c r="E83" s="48">
        <v>1098</v>
      </c>
      <c r="F83" s="92">
        <v>1386</v>
      </c>
      <c r="G83" s="26">
        <v>2227</v>
      </c>
      <c r="H83" s="24">
        <v>1068</v>
      </c>
      <c r="I83" s="24">
        <v>1159</v>
      </c>
      <c r="J83" s="24">
        <v>20245</v>
      </c>
      <c r="K83" s="239">
        <f t="shared" si="2"/>
        <v>81</v>
      </c>
      <c r="L83" s="239">
        <f t="shared" si="2"/>
        <v>99</v>
      </c>
      <c r="M83" s="239">
        <f t="shared" si="2"/>
        <v>38</v>
      </c>
      <c r="N83" s="239">
        <f t="shared" si="2"/>
        <v>61</v>
      </c>
      <c r="O83" s="122">
        <f t="shared" si="3"/>
        <v>4.6522556390977465</v>
      </c>
    </row>
    <row r="84" spans="1:15" ht="21" customHeight="1">
      <c r="A84" s="101" t="s">
        <v>745</v>
      </c>
      <c r="B84" s="120">
        <v>2091</v>
      </c>
      <c r="C84" s="48">
        <v>3206</v>
      </c>
      <c r="D84" s="48">
        <v>1564</v>
      </c>
      <c r="E84" s="48">
        <v>1642</v>
      </c>
      <c r="F84" s="92">
        <v>2277</v>
      </c>
      <c r="G84" s="26">
        <v>3507</v>
      </c>
      <c r="H84" s="24">
        <v>1654</v>
      </c>
      <c r="I84" s="24">
        <v>1853</v>
      </c>
      <c r="J84" s="24">
        <v>23380</v>
      </c>
      <c r="K84" s="239">
        <f t="shared" si="2"/>
        <v>186</v>
      </c>
      <c r="L84" s="239">
        <f t="shared" si="2"/>
        <v>301</v>
      </c>
      <c r="M84" s="239">
        <f t="shared" si="2"/>
        <v>90</v>
      </c>
      <c r="N84" s="239">
        <f t="shared" si="2"/>
        <v>211</v>
      </c>
      <c r="O84" s="122">
        <f t="shared" si="3"/>
        <v>9.3886462882096122</v>
      </c>
    </row>
    <row r="85" spans="1:15" ht="21" customHeight="1">
      <c r="A85" s="170" t="s">
        <v>1640</v>
      </c>
      <c r="B85" s="166">
        <v>9566</v>
      </c>
      <c r="C85" s="168">
        <v>15630</v>
      </c>
      <c r="D85" s="168">
        <v>8161</v>
      </c>
      <c r="E85" s="168">
        <v>7469</v>
      </c>
      <c r="F85" s="172">
        <v>9749</v>
      </c>
      <c r="G85" s="27">
        <v>15954</v>
      </c>
      <c r="H85" s="25">
        <v>8288</v>
      </c>
      <c r="I85" s="25">
        <v>7666</v>
      </c>
      <c r="J85" s="25">
        <v>22470</v>
      </c>
      <c r="K85" s="238">
        <f t="shared" si="2"/>
        <v>183</v>
      </c>
      <c r="L85" s="238">
        <f t="shared" si="2"/>
        <v>324</v>
      </c>
      <c r="M85" s="238">
        <f t="shared" si="2"/>
        <v>127</v>
      </c>
      <c r="N85" s="238">
        <f t="shared" si="2"/>
        <v>197</v>
      </c>
      <c r="O85" s="42">
        <f t="shared" si="3"/>
        <v>2.0729366602687094</v>
      </c>
    </row>
    <row r="86" spans="1:15" ht="21" customHeight="1">
      <c r="A86" s="101" t="s">
        <v>873</v>
      </c>
      <c r="B86" s="120">
        <v>3335</v>
      </c>
      <c r="C86" s="48">
        <v>5095</v>
      </c>
      <c r="D86" s="48">
        <v>2661</v>
      </c>
      <c r="E86" s="48">
        <v>2434</v>
      </c>
      <c r="F86" s="92">
        <v>3350</v>
      </c>
      <c r="G86" s="26">
        <v>5175</v>
      </c>
      <c r="H86" s="24">
        <v>2671</v>
      </c>
      <c r="I86" s="24">
        <v>2504</v>
      </c>
      <c r="J86" s="24">
        <v>25875</v>
      </c>
      <c r="K86" s="239">
        <f t="shared" si="2"/>
        <v>15</v>
      </c>
      <c r="L86" s="239">
        <f t="shared" si="2"/>
        <v>80</v>
      </c>
      <c r="M86" s="239">
        <f t="shared" si="2"/>
        <v>10</v>
      </c>
      <c r="N86" s="239">
        <f t="shared" si="2"/>
        <v>70</v>
      </c>
      <c r="O86" s="122">
        <f t="shared" si="3"/>
        <v>1.5701668302257055</v>
      </c>
    </row>
    <row r="87" spans="1:15" ht="21" customHeight="1">
      <c r="A87" s="101" t="s">
        <v>1639</v>
      </c>
      <c r="B87" s="120">
        <v>1984</v>
      </c>
      <c r="C87" s="48">
        <v>3226</v>
      </c>
      <c r="D87" s="48">
        <v>1715</v>
      </c>
      <c r="E87" s="48">
        <v>1511</v>
      </c>
      <c r="F87" s="92">
        <v>1990</v>
      </c>
      <c r="G87" s="26">
        <v>3204</v>
      </c>
      <c r="H87" s="24">
        <v>1713</v>
      </c>
      <c r="I87" s="24">
        <v>1491</v>
      </c>
      <c r="J87" s="24">
        <v>21360</v>
      </c>
      <c r="K87" s="239">
        <f t="shared" si="2"/>
        <v>6</v>
      </c>
      <c r="L87" s="239">
        <f t="shared" si="2"/>
        <v>-22</v>
      </c>
      <c r="M87" s="239">
        <f t="shared" si="2"/>
        <v>-2</v>
      </c>
      <c r="N87" s="239">
        <f t="shared" si="2"/>
        <v>-20</v>
      </c>
      <c r="O87" s="122">
        <f t="shared" si="3"/>
        <v>-0.68195908245505255</v>
      </c>
    </row>
    <row r="88" spans="1:15" ht="21" customHeight="1">
      <c r="A88" s="101" t="s">
        <v>1637</v>
      </c>
      <c r="B88" s="120">
        <v>2250</v>
      </c>
      <c r="C88" s="48">
        <v>3542</v>
      </c>
      <c r="D88" s="48">
        <v>1844</v>
      </c>
      <c r="E88" s="48">
        <v>1698</v>
      </c>
      <c r="F88" s="92">
        <v>2316</v>
      </c>
      <c r="G88" s="26">
        <v>3703</v>
      </c>
      <c r="H88" s="24">
        <v>1946</v>
      </c>
      <c r="I88" s="24">
        <v>1757</v>
      </c>
      <c r="J88" s="24">
        <v>24687</v>
      </c>
      <c r="K88" s="239">
        <f t="shared" si="2"/>
        <v>66</v>
      </c>
      <c r="L88" s="239">
        <f t="shared" si="2"/>
        <v>161</v>
      </c>
      <c r="M88" s="239">
        <f t="shared" si="2"/>
        <v>102</v>
      </c>
      <c r="N88" s="239">
        <f t="shared" si="2"/>
        <v>59</v>
      </c>
      <c r="O88" s="122">
        <f t="shared" si="3"/>
        <v>4.5454545454545414</v>
      </c>
    </row>
    <row r="89" spans="1:15" ht="21" customHeight="1">
      <c r="A89" s="101" t="s">
        <v>1634</v>
      </c>
      <c r="B89" s="120">
        <v>1997</v>
      </c>
      <c r="C89" s="48">
        <v>3767</v>
      </c>
      <c r="D89" s="48">
        <v>1941</v>
      </c>
      <c r="E89" s="48">
        <v>1826</v>
      </c>
      <c r="F89" s="92">
        <v>2093</v>
      </c>
      <c r="G89" s="26">
        <v>3872</v>
      </c>
      <c r="H89" s="24">
        <v>1958</v>
      </c>
      <c r="I89" s="24">
        <v>1914</v>
      </c>
      <c r="J89" s="24">
        <v>18438</v>
      </c>
      <c r="K89" s="239">
        <f t="shared" si="2"/>
        <v>96</v>
      </c>
      <c r="L89" s="239">
        <f t="shared" si="2"/>
        <v>105</v>
      </c>
      <c r="M89" s="239">
        <f t="shared" si="2"/>
        <v>17</v>
      </c>
      <c r="N89" s="239">
        <f t="shared" si="2"/>
        <v>88</v>
      </c>
      <c r="O89" s="122">
        <f t="shared" si="3"/>
        <v>2.7873639500929137</v>
      </c>
    </row>
    <row r="90" spans="1:15" ht="21" customHeight="1">
      <c r="A90" s="170" t="s">
        <v>1046</v>
      </c>
      <c r="B90" s="166">
        <v>7646</v>
      </c>
      <c r="C90" s="168">
        <v>12868</v>
      </c>
      <c r="D90" s="168">
        <v>6501</v>
      </c>
      <c r="E90" s="168">
        <v>6367</v>
      </c>
      <c r="F90" s="172">
        <v>7858</v>
      </c>
      <c r="G90" s="27">
        <v>12997</v>
      </c>
      <c r="H90" s="25">
        <v>6499</v>
      </c>
      <c r="I90" s="25">
        <v>6498</v>
      </c>
      <c r="J90" s="25">
        <v>19399</v>
      </c>
      <c r="K90" s="238">
        <f t="shared" si="2"/>
        <v>212</v>
      </c>
      <c r="L90" s="238">
        <f t="shared" si="2"/>
        <v>129</v>
      </c>
      <c r="M90" s="238">
        <f t="shared" si="2"/>
        <v>-2</v>
      </c>
      <c r="N90" s="238">
        <f t="shared" si="2"/>
        <v>131</v>
      </c>
      <c r="O90" s="42">
        <f t="shared" si="3"/>
        <v>1.0024867889337985</v>
      </c>
    </row>
    <row r="91" spans="1:15" ht="21" customHeight="1">
      <c r="A91" s="101" t="s">
        <v>788</v>
      </c>
      <c r="B91" s="120">
        <v>2501</v>
      </c>
      <c r="C91" s="48">
        <v>4081</v>
      </c>
      <c r="D91" s="48">
        <v>2104</v>
      </c>
      <c r="E91" s="48">
        <v>1977</v>
      </c>
      <c r="F91" s="92">
        <v>2592</v>
      </c>
      <c r="G91" s="26">
        <v>4101</v>
      </c>
      <c r="H91" s="24">
        <v>2093</v>
      </c>
      <c r="I91" s="24">
        <v>2008</v>
      </c>
      <c r="J91" s="24">
        <v>21584</v>
      </c>
      <c r="K91" s="239">
        <f t="shared" si="2"/>
        <v>91</v>
      </c>
      <c r="L91" s="239">
        <f t="shared" si="2"/>
        <v>20</v>
      </c>
      <c r="M91" s="239">
        <f t="shared" si="2"/>
        <v>-11</v>
      </c>
      <c r="N91" s="239">
        <f t="shared" si="2"/>
        <v>31</v>
      </c>
      <c r="O91" s="122">
        <f t="shared" si="3"/>
        <v>0.49007596177408352</v>
      </c>
    </row>
    <row r="92" spans="1:15" ht="21" customHeight="1">
      <c r="A92" s="101" t="s">
        <v>1249</v>
      </c>
      <c r="B92" s="120">
        <v>2246</v>
      </c>
      <c r="C92" s="48">
        <v>4031</v>
      </c>
      <c r="D92" s="48">
        <v>2062</v>
      </c>
      <c r="E92" s="48">
        <v>1969</v>
      </c>
      <c r="F92" s="92">
        <v>2290</v>
      </c>
      <c r="G92" s="26">
        <v>4115</v>
      </c>
      <c r="H92" s="24">
        <v>2085</v>
      </c>
      <c r="I92" s="24">
        <v>2030</v>
      </c>
      <c r="J92" s="24">
        <v>19595</v>
      </c>
      <c r="K92" s="239">
        <f t="shared" si="2"/>
        <v>44</v>
      </c>
      <c r="L92" s="239">
        <f t="shared" si="2"/>
        <v>84</v>
      </c>
      <c r="M92" s="239">
        <f t="shared" si="2"/>
        <v>23</v>
      </c>
      <c r="N92" s="239">
        <f t="shared" si="2"/>
        <v>61</v>
      </c>
      <c r="O92" s="122">
        <f t="shared" si="3"/>
        <v>2.0838501612503002</v>
      </c>
    </row>
    <row r="93" spans="1:15" ht="21" customHeight="1">
      <c r="A93" s="101" t="s">
        <v>1530</v>
      </c>
      <c r="B93" s="120">
        <v>2899</v>
      </c>
      <c r="C93" s="48">
        <v>4756</v>
      </c>
      <c r="D93" s="48">
        <v>2335</v>
      </c>
      <c r="E93" s="48">
        <v>2421</v>
      </c>
      <c r="F93" s="92">
        <v>2976</v>
      </c>
      <c r="G93" s="26">
        <v>4781</v>
      </c>
      <c r="H93" s="24">
        <v>2321</v>
      </c>
      <c r="I93" s="24">
        <v>2460</v>
      </c>
      <c r="J93" s="24">
        <v>17707</v>
      </c>
      <c r="K93" s="239">
        <f t="shared" si="2"/>
        <v>77</v>
      </c>
      <c r="L93" s="239">
        <f t="shared" si="2"/>
        <v>25</v>
      </c>
      <c r="M93" s="239">
        <f t="shared" si="2"/>
        <v>-14</v>
      </c>
      <c r="N93" s="239">
        <f t="shared" si="2"/>
        <v>39</v>
      </c>
      <c r="O93" s="122">
        <f t="shared" si="3"/>
        <v>0.52565180824222235</v>
      </c>
    </row>
    <row r="94" spans="1:15" ht="21" customHeight="1">
      <c r="A94" s="170" t="s">
        <v>1630</v>
      </c>
      <c r="B94" s="166">
        <v>5911</v>
      </c>
      <c r="C94" s="168">
        <v>11371</v>
      </c>
      <c r="D94" s="168">
        <v>5401</v>
      </c>
      <c r="E94" s="168">
        <v>5970</v>
      </c>
      <c r="F94" s="172">
        <v>6327</v>
      </c>
      <c r="G94" s="27">
        <v>12174</v>
      </c>
      <c r="H94" s="25">
        <v>5778</v>
      </c>
      <c r="I94" s="25">
        <v>6396</v>
      </c>
      <c r="J94" s="25">
        <v>19635</v>
      </c>
      <c r="K94" s="238">
        <f t="shared" si="2"/>
        <v>416</v>
      </c>
      <c r="L94" s="238">
        <f t="shared" si="2"/>
        <v>803</v>
      </c>
      <c r="M94" s="238">
        <f t="shared" si="2"/>
        <v>377</v>
      </c>
      <c r="N94" s="238">
        <f t="shared" si="2"/>
        <v>426</v>
      </c>
      <c r="O94" s="42">
        <f t="shared" si="3"/>
        <v>7.0618239380881187</v>
      </c>
    </row>
    <row r="95" spans="1:15" ht="21" customHeight="1">
      <c r="A95" s="101" t="s">
        <v>315</v>
      </c>
      <c r="B95" s="120">
        <v>2091</v>
      </c>
      <c r="C95" s="48">
        <v>4083</v>
      </c>
      <c r="D95" s="48">
        <v>1903</v>
      </c>
      <c r="E95" s="48">
        <v>2180</v>
      </c>
      <c r="F95" s="92">
        <v>2217</v>
      </c>
      <c r="G95" s="26">
        <v>4505</v>
      </c>
      <c r="H95" s="24">
        <v>2093</v>
      </c>
      <c r="I95" s="24">
        <v>2412</v>
      </c>
      <c r="J95" s="24">
        <v>20477</v>
      </c>
      <c r="K95" s="239">
        <f t="shared" si="2"/>
        <v>126</v>
      </c>
      <c r="L95" s="239">
        <f t="shared" si="2"/>
        <v>422</v>
      </c>
      <c r="M95" s="239">
        <f t="shared" si="2"/>
        <v>190</v>
      </c>
      <c r="N95" s="239">
        <f t="shared" si="2"/>
        <v>232</v>
      </c>
      <c r="O95" s="122">
        <f t="shared" si="3"/>
        <v>10.335537594905709</v>
      </c>
    </row>
    <row r="96" spans="1:15" ht="21" customHeight="1">
      <c r="A96" s="101" t="s">
        <v>454</v>
      </c>
      <c r="B96" s="120">
        <v>2198</v>
      </c>
      <c r="C96" s="48">
        <v>4164</v>
      </c>
      <c r="D96" s="48">
        <v>1995</v>
      </c>
      <c r="E96" s="48">
        <v>2169</v>
      </c>
      <c r="F96" s="92">
        <v>2360</v>
      </c>
      <c r="G96" s="26">
        <v>4409</v>
      </c>
      <c r="H96" s="24">
        <v>2100</v>
      </c>
      <c r="I96" s="24">
        <v>2309</v>
      </c>
      <c r="J96" s="24">
        <v>20041</v>
      </c>
      <c r="K96" s="239">
        <f t="shared" si="2"/>
        <v>162</v>
      </c>
      <c r="L96" s="239">
        <f t="shared" si="2"/>
        <v>245</v>
      </c>
      <c r="M96" s="239">
        <f t="shared" si="2"/>
        <v>105</v>
      </c>
      <c r="N96" s="239">
        <f t="shared" si="2"/>
        <v>140</v>
      </c>
      <c r="O96" s="122">
        <f t="shared" si="3"/>
        <v>5.883765609990399</v>
      </c>
    </row>
    <row r="97" spans="1:15" ht="21" customHeight="1">
      <c r="A97" s="101" t="s">
        <v>160</v>
      </c>
      <c r="B97" s="120">
        <v>1622</v>
      </c>
      <c r="C97" s="48">
        <v>3124</v>
      </c>
      <c r="D97" s="48">
        <v>1503</v>
      </c>
      <c r="E97" s="48">
        <v>1621</v>
      </c>
      <c r="F97" s="92">
        <v>1750</v>
      </c>
      <c r="G97" s="26">
        <v>3260</v>
      </c>
      <c r="H97" s="24">
        <v>1585</v>
      </c>
      <c r="I97" s="24">
        <v>1675</v>
      </c>
      <c r="J97" s="24">
        <v>18111</v>
      </c>
      <c r="K97" s="239">
        <f t="shared" si="2"/>
        <v>128</v>
      </c>
      <c r="L97" s="239">
        <f t="shared" si="2"/>
        <v>136</v>
      </c>
      <c r="M97" s="239">
        <f t="shared" si="2"/>
        <v>82</v>
      </c>
      <c r="N97" s="239">
        <f t="shared" si="2"/>
        <v>54</v>
      </c>
      <c r="O97" s="122">
        <f t="shared" si="3"/>
        <v>4.3533930857874603</v>
      </c>
    </row>
    <row r="98" spans="1:15" ht="21" customHeight="1">
      <c r="A98" s="170" t="s">
        <v>1629</v>
      </c>
      <c r="B98" s="166">
        <v>9467</v>
      </c>
      <c r="C98" s="168">
        <v>16782</v>
      </c>
      <c r="D98" s="168">
        <v>8301</v>
      </c>
      <c r="E98" s="168">
        <v>8481</v>
      </c>
      <c r="F98" s="172">
        <v>10061</v>
      </c>
      <c r="G98" s="27">
        <v>17400</v>
      </c>
      <c r="H98" s="25">
        <v>8485</v>
      </c>
      <c r="I98" s="25">
        <v>8915</v>
      </c>
      <c r="J98" s="25">
        <v>20000</v>
      </c>
      <c r="K98" s="238">
        <f t="shared" si="2"/>
        <v>594</v>
      </c>
      <c r="L98" s="168">
        <f t="shared" si="2"/>
        <v>618</v>
      </c>
      <c r="M98" s="238">
        <f t="shared" si="2"/>
        <v>184</v>
      </c>
      <c r="N98" s="238">
        <f t="shared" si="2"/>
        <v>434</v>
      </c>
      <c r="O98" s="42">
        <f t="shared" si="3"/>
        <v>3.682516982481232</v>
      </c>
    </row>
    <row r="99" spans="1:15" ht="21" customHeight="1">
      <c r="A99" s="101" t="s">
        <v>1624</v>
      </c>
      <c r="B99" s="120">
        <v>1684</v>
      </c>
      <c r="C99" s="48">
        <v>2679</v>
      </c>
      <c r="D99" s="48">
        <v>1345</v>
      </c>
      <c r="E99" s="48">
        <v>1334</v>
      </c>
      <c r="F99" s="92">
        <v>1736</v>
      </c>
      <c r="G99" s="26">
        <v>2713</v>
      </c>
      <c r="H99" s="24">
        <v>1332</v>
      </c>
      <c r="I99" s="24">
        <v>1381</v>
      </c>
      <c r="J99" s="24">
        <v>20869</v>
      </c>
      <c r="K99" s="239">
        <f t="shared" si="2"/>
        <v>52</v>
      </c>
      <c r="L99" s="239">
        <f t="shared" si="2"/>
        <v>34</v>
      </c>
      <c r="M99" s="239">
        <f t="shared" si="2"/>
        <v>-13</v>
      </c>
      <c r="N99" s="239">
        <f t="shared" si="2"/>
        <v>47</v>
      </c>
      <c r="O99" s="122">
        <f t="shared" si="3"/>
        <v>1.269130272489738</v>
      </c>
    </row>
    <row r="100" spans="1:15" ht="21" customHeight="1">
      <c r="A100" s="101" t="s">
        <v>432</v>
      </c>
      <c r="B100" s="120">
        <v>876</v>
      </c>
      <c r="C100" s="48">
        <v>1486</v>
      </c>
      <c r="D100" s="48">
        <v>723</v>
      </c>
      <c r="E100" s="48">
        <v>763</v>
      </c>
      <c r="F100" s="92">
        <v>832</v>
      </c>
      <c r="G100" s="26">
        <v>1462</v>
      </c>
      <c r="H100" s="24">
        <v>724</v>
      </c>
      <c r="I100" s="24">
        <v>738</v>
      </c>
      <c r="J100" s="24">
        <v>16244</v>
      </c>
      <c r="K100" s="239">
        <f t="shared" si="2"/>
        <v>-44</v>
      </c>
      <c r="L100" s="239">
        <f t="shared" si="2"/>
        <v>-24</v>
      </c>
      <c r="M100" s="239">
        <f t="shared" si="2"/>
        <v>1</v>
      </c>
      <c r="N100" s="239">
        <f t="shared" si="2"/>
        <v>-25</v>
      </c>
      <c r="O100" s="122">
        <f t="shared" si="3"/>
        <v>-1.6150740242261152</v>
      </c>
    </row>
    <row r="101" spans="1:15" ht="21" customHeight="1">
      <c r="A101" s="101" t="s">
        <v>207</v>
      </c>
      <c r="B101" s="120">
        <v>2135</v>
      </c>
      <c r="C101" s="48">
        <v>3579</v>
      </c>
      <c r="D101" s="48">
        <v>1801</v>
      </c>
      <c r="E101" s="48">
        <v>1778</v>
      </c>
      <c r="F101" s="92">
        <v>2499</v>
      </c>
      <c r="G101" s="26">
        <v>3968</v>
      </c>
      <c r="H101" s="24">
        <v>1949</v>
      </c>
      <c r="I101" s="24">
        <v>2019</v>
      </c>
      <c r="J101" s="24">
        <v>22044</v>
      </c>
      <c r="K101" s="239">
        <f t="shared" si="2"/>
        <v>364</v>
      </c>
      <c r="L101" s="239">
        <f t="shared" si="2"/>
        <v>389</v>
      </c>
      <c r="M101" s="239">
        <f t="shared" si="2"/>
        <v>148</v>
      </c>
      <c r="N101" s="239">
        <f t="shared" si="2"/>
        <v>241</v>
      </c>
      <c r="O101" s="122">
        <f t="shared" si="3"/>
        <v>10.86895780944397</v>
      </c>
    </row>
    <row r="102" spans="1:15" ht="21" customHeight="1">
      <c r="A102" s="101" t="s">
        <v>1620</v>
      </c>
      <c r="B102" s="120">
        <v>1814</v>
      </c>
      <c r="C102" s="48">
        <v>3085</v>
      </c>
      <c r="D102" s="48">
        <v>1521</v>
      </c>
      <c r="E102" s="48">
        <v>1564</v>
      </c>
      <c r="F102" s="92">
        <v>1983</v>
      </c>
      <c r="G102" s="26">
        <v>3370</v>
      </c>
      <c r="H102" s="24">
        <v>1628</v>
      </c>
      <c r="I102" s="24">
        <v>1742</v>
      </c>
      <c r="J102" s="24">
        <v>16850</v>
      </c>
      <c r="K102" s="239">
        <f t="shared" si="2"/>
        <v>169</v>
      </c>
      <c r="L102" s="239">
        <f t="shared" si="2"/>
        <v>285</v>
      </c>
      <c r="M102" s="239">
        <f t="shared" si="2"/>
        <v>107</v>
      </c>
      <c r="N102" s="239">
        <f t="shared" si="2"/>
        <v>178</v>
      </c>
      <c r="O102" s="122">
        <f t="shared" si="3"/>
        <v>9.2382495948136079</v>
      </c>
    </row>
    <row r="103" spans="1:15" ht="21" customHeight="1">
      <c r="A103" s="101" t="s">
        <v>801</v>
      </c>
      <c r="B103" s="120">
        <v>1200</v>
      </c>
      <c r="C103" s="48">
        <v>2416</v>
      </c>
      <c r="D103" s="48">
        <v>1206</v>
      </c>
      <c r="E103" s="48">
        <v>1210</v>
      </c>
      <c r="F103" s="92">
        <v>1207</v>
      </c>
      <c r="G103" s="26">
        <v>2416</v>
      </c>
      <c r="H103" s="24">
        <v>1185</v>
      </c>
      <c r="I103" s="24">
        <v>1231</v>
      </c>
      <c r="J103" s="24">
        <v>21964</v>
      </c>
      <c r="K103" s="239">
        <f t="shared" si="2"/>
        <v>7</v>
      </c>
      <c r="L103" s="239">
        <f t="shared" si="2"/>
        <v>0</v>
      </c>
      <c r="M103" s="239">
        <f t="shared" si="2"/>
        <v>-21</v>
      </c>
      <c r="N103" s="239">
        <f t="shared" si="2"/>
        <v>21</v>
      </c>
      <c r="O103" s="122">
        <f t="shared" si="3"/>
        <v>0</v>
      </c>
    </row>
    <row r="104" spans="1:15" ht="21" customHeight="1">
      <c r="A104" s="101" t="s">
        <v>1483</v>
      </c>
      <c r="B104" s="120">
        <v>1758</v>
      </c>
      <c r="C104" s="48">
        <v>3537</v>
      </c>
      <c r="D104" s="48">
        <v>1705</v>
      </c>
      <c r="E104" s="48">
        <v>1832</v>
      </c>
      <c r="F104" s="92">
        <v>1804</v>
      </c>
      <c r="G104" s="26">
        <v>3471</v>
      </c>
      <c r="H104" s="24">
        <v>1667</v>
      </c>
      <c r="I104" s="24">
        <v>1804</v>
      </c>
      <c r="J104" s="24">
        <v>21694</v>
      </c>
      <c r="K104" s="239">
        <f t="shared" si="2"/>
        <v>46</v>
      </c>
      <c r="L104" s="239">
        <f t="shared" si="2"/>
        <v>-66</v>
      </c>
      <c r="M104" s="239">
        <f t="shared" si="2"/>
        <v>-38</v>
      </c>
      <c r="N104" s="239">
        <f t="shared" si="2"/>
        <v>-28</v>
      </c>
      <c r="O104" s="122">
        <f t="shared" si="3"/>
        <v>-1.8659881255301047</v>
      </c>
    </row>
    <row r="105" spans="1:15" ht="21" customHeight="1">
      <c r="A105" s="170" t="s">
        <v>1618</v>
      </c>
      <c r="B105" s="166">
        <v>6559</v>
      </c>
      <c r="C105" s="168">
        <v>13844</v>
      </c>
      <c r="D105" s="168">
        <v>6643</v>
      </c>
      <c r="E105" s="168">
        <v>7201</v>
      </c>
      <c r="F105" s="172">
        <v>6758</v>
      </c>
      <c r="G105" s="27">
        <v>14238</v>
      </c>
      <c r="H105" s="25">
        <v>6807</v>
      </c>
      <c r="I105" s="25">
        <v>7431</v>
      </c>
      <c r="J105" s="25">
        <v>15646</v>
      </c>
      <c r="K105" s="238">
        <f t="shared" si="2"/>
        <v>199</v>
      </c>
      <c r="L105" s="238">
        <f t="shared" si="2"/>
        <v>394</v>
      </c>
      <c r="M105" s="238">
        <f t="shared" si="2"/>
        <v>164</v>
      </c>
      <c r="N105" s="238">
        <f t="shared" si="2"/>
        <v>230</v>
      </c>
      <c r="O105" s="42">
        <f t="shared" si="3"/>
        <v>2.8459982663969985</v>
      </c>
    </row>
    <row r="106" spans="1:15" ht="21" customHeight="1">
      <c r="A106" s="101" t="s">
        <v>852</v>
      </c>
      <c r="B106" s="120">
        <v>1149</v>
      </c>
      <c r="C106" s="48">
        <v>2284</v>
      </c>
      <c r="D106" s="48">
        <v>1128</v>
      </c>
      <c r="E106" s="48">
        <v>1156</v>
      </c>
      <c r="F106" s="92">
        <v>1276</v>
      </c>
      <c r="G106" s="26">
        <v>2548</v>
      </c>
      <c r="H106" s="24">
        <v>1269</v>
      </c>
      <c r="I106" s="24">
        <v>1279</v>
      </c>
      <c r="J106" s="24">
        <v>18200</v>
      </c>
      <c r="K106" s="239">
        <f t="shared" si="2"/>
        <v>127</v>
      </c>
      <c r="L106" s="239">
        <f t="shared" si="2"/>
        <v>264</v>
      </c>
      <c r="M106" s="239">
        <f t="shared" si="2"/>
        <v>141</v>
      </c>
      <c r="N106" s="239">
        <f t="shared" si="2"/>
        <v>123</v>
      </c>
      <c r="O106" s="122">
        <f t="shared" si="3"/>
        <v>11.558669001751309</v>
      </c>
    </row>
    <row r="107" spans="1:15" ht="21" customHeight="1">
      <c r="A107" s="101" t="s">
        <v>365</v>
      </c>
      <c r="B107" s="120">
        <v>1328</v>
      </c>
      <c r="C107" s="48">
        <v>2783</v>
      </c>
      <c r="D107" s="48">
        <v>1365</v>
      </c>
      <c r="E107" s="48">
        <v>1418</v>
      </c>
      <c r="F107" s="92">
        <v>1384</v>
      </c>
      <c r="G107" s="26">
        <v>2904</v>
      </c>
      <c r="H107" s="24">
        <v>1404</v>
      </c>
      <c r="I107" s="24">
        <v>1500</v>
      </c>
      <c r="J107" s="24">
        <v>13829</v>
      </c>
      <c r="K107" s="239">
        <f t="shared" si="2"/>
        <v>56</v>
      </c>
      <c r="L107" s="239">
        <f t="shared" si="2"/>
        <v>121</v>
      </c>
      <c r="M107" s="239">
        <f t="shared" si="2"/>
        <v>39</v>
      </c>
      <c r="N107" s="239">
        <f t="shared" si="2"/>
        <v>82</v>
      </c>
      <c r="O107" s="122">
        <f t="shared" si="3"/>
        <v>4.3478260869565188</v>
      </c>
    </row>
    <row r="108" spans="1:15" ht="21" customHeight="1">
      <c r="A108" s="101" t="s">
        <v>541</v>
      </c>
      <c r="B108" s="120">
        <v>1152</v>
      </c>
      <c r="C108" s="48">
        <v>2538</v>
      </c>
      <c r="D108" s="48">
        <v>1181</v>
      </c>
      <c r="E108" s="48">
        <v>1357</v>
      </c>
      <c r="F108" s="92">
        <v>1161</v>
      </c>
      <c r="G108" s="26">
        <v>2588</v>
      </c>
      <c r="H108" s="24">
        <v>1193</v>
      </c>
      <c r="I108" s="24">
        <v>1395</v>
      </c>
      <c r="J108" s="24">
        <v>18486</v>
      </c>
      <c r="K108" s="239">
        <f t="shared" si="2"/>
        <v>9</v>
      </c>
      <c r="L108" s="239">
        <f t="shared" si="2"/>
        <v>50</v>
      </c>
      <c r="M108" s="239">
        <f t="shared" si="2"/>
        <v>12</v>
      </c>
      <c r="N108" s="239">
        <f t="shared" si="2"/>
        <v>38</v>
      </c>
      <c r="O108" s="122">
        <f t="shared" si="3"/>
        <v>1.970055161544515</v>
      </c>
    </row>
    <row r="109" spans="1:15" ht="21" customHeight="1">
      <c r="A109" s="101" t="s">
        <v>1287</v>
      </c>
      <c r="B109" s="120">
        <v>1256</v>
      </c>
      <c r="C109" s="48">
        <v>2485</v>
      </c>
      <c r="D109" s="48">
        <v>1162</v>
      </c>
      <c r="E109" s="48">
        <v>1323</v>
      </c>
      <c r="F109" s="92">
        <v>1244</v>
      </c>
      <c r="G109" s="26">
        <v>2436</v>
      </c>
      <c r="H109" s="24">
        <v>1134</v>
      </c>
      <c r="I109" s="24">
        <v>1302</v>
      </c>
      <c r="J109" s="24">
        <v>17400</v>
      </c>
      <c r="K109" s="239">
        <f t="shared" si="2"/>
        <v>-12</v>
      </c>
      <c r="L109" s="239">
        <f t="shared" si="2"/>
        <v>-49</v>
      </c>
      <c r="M109" s="239">
        <f t="shared" si="2"/>
        <v>-28</v>
      </c>
      <c r="N109" s="239">
        <f t="shared" si="2"/>
        <v>-21</v>
      </c>
      <c r="O109" s="122">
        <f t="shared" si="3"/>
        <v>-1.9718309859154903</v>
      </c>
    </row>
    <row r="110" spans="1:15" ht="21" customHeight="1">
      <c r="A110" s="171" t="s">
        <v>123</v>
      </c>
      <c r="B110" s="167">
        <v>1674</v>
      </c>
      <c r="C110" s="169">
        <v>3754</v>
      </c>
      <c r="D110" s="169">
        <v>1807</v>
      </c>
      <c r="E110" s="169">
        <v>1947</v>
      </c>
      <c r="F110" s="94">
        <v>1693</v>
      </c>
      <c r="G110" s="83">
        <v>3762</v>
      </c>
      <c r="H110" s="24">
        <v>1807</v>
      </c>
      <c r="I110" s="24">
        <v>1955</v>
      </c>
      <c r="J110" s="24">
        <v>13436</v>
      </c>
      <c r="K110" s="240">
        <f t="shared" si="2"/>
        <v>19</v>
      </c>
      <c r="L110" s="240">
        <f t="shared" si="2"/>
        <v>8</v>
      </c>
      <c r="M110" s="240">
        <f t="shared" si="2"/>
        <v>0</v>
      </c>
      <c r="N110" s="240">
        <f t="shared" si="2"/>
        <v>8</v>
      </c>
      <c r="O110" s="213">
        <f t="shared" si="3"/>
        <v>0.21310602024506853</v>
      </c>
    </row>
    <row r="111" spans="1:15" ht="21" customHeight="1">
      <c r="A111" s="150" t="s">
        <v>4171</v>
      </c>
      <c r="B111" s="232"/>
      <c r="C111" s="232"/>
      <c r="D111" s="232"/>
      <c r="E111" s="232"/>
      <c r="F111" s="232"/>
      <c r="G111" s="232"/>
      <c r="H111" s="232"/>
      <c r="I111" s="232"/>
      <c r="J111" s="232"/>
      <c r="K111" s="26"/>
      <c r="L111" s="26"/>
      <c r="M111" s="26"/>
      <c r="N111" s="26"/>
      <c r="O111" s="26"/>
    </row>
    <row r="112" spans="1:15" ht="21" customHeight="1">
      <c r="A112" s="44" t="s">
        <v>1562</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sheetPr>
    <pageSetUpPr fitToPage="1"/>
  </sheetPr>
  <dimension ref="A1:P6"/>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4"/>
    <col min="2" max="15" width="10.125" style="24" customWidth="1"/>
    <col min="16" max="16" width="12" style="24" customWidth="1"/>
    <col min="17" max="16384" width="18.625" style="24"/>
  </cols>
  <sheetData>
    <row r="1" spans="1:16" ht="21" customHeight="1">
      <c r="A1" s="28" t="str">
        <f>HYPERLINK("#"&amp;"目次"&amp;"!a1","目次へ")</f>
        <v>目次へ</v>
      </c>
    </row>
    <row r="2" spans="1:16" ht="21" customHeight="1">
      <c r="A2" s="97" t="str">
        <f>"１９．"&amp;目次!E22</f>
        <v>１９．世帯人員別一般世帯数及び一般世帯人員（令和2年10月1日）</v>
      </c>
      <c r="B2" s="83"/>
      <c r="C2" s="83"/>
      <c r="D2" s="83"/>
      <c r="E2" s="83"/>
      <c r="F2" s="83"/>
      <c r="G2" s="83"/>
      <c r="M2" s="26"/>
    </row>
    <row r="3" spans="1:16" ht="36" customHeight="1">
      <c r="A3" s="115" t="s">
        <v>715</v>
      </c>
      <c r="B3" s="142" t="s">
        <v>3623</v>
      </c>
      <c r="C3" s="115"/>
      <c r="D3" s="115"/>
      <c r="E3" s="115"/>
      <c r="F3" s="115"/>
      <c r="G3" s="115"/>
      <c r="H3" s="98"/>
      <c r="I3" s="244"/>
      <c r="J3" s="245"/>
      <c r="K3" s="246"/>
      <c r="L3" s="247"/>
      <c r="M3" s="249" t="s">
        <v>1702</v>
      </c>
      <c r="N3" s="250" t="s">
        <v>3414</v>
      </c>
      <c r="O3" s="250" t="s">
        <v>4200</v>
      </c>
      <c r="P3" s="252" t="s">
        <v>4202</v>
      </c>
    </row>
    <row r="4" spans="1:16" ht="21" customHeight="1">
      <c r="A4" s="116"/>
      <c r="B4" s="137" t="s">
        <v>308</v>
      </c>
      <c r="C4" s="137" t="s">
        <v>4199</v>
      </c>
      <c r="D4" s="137">
        <v>2</v>
      </c>
      <c r="E4" s="137">
        <v>3</v>
      </c>
      <c r="F4" s="148">
        <v>4</v>
      </c>
      <c r="G4" s="137">
        <v>5</v>
      </c>
      <c r="H4" s="148">
        <v>6</v>
      </c>
      <c r="I4" s="137">
        <v>7</v>
      </c>
      <c r="J4" s="148">
        <v>8</v>
      </c>
      <c r="K4" s="137">
        <v>9</v>
      </c>
      <c r="L4" s="248" t="s">
        <v>1015</v>
      </c>
      <c r="M4" s="236"/>
      <c r="N4" s="207"/>
      <c r="O4" s="207"/>
      <c r="P4" s="253"/>
    </row>
    <row r="5" spans="1:16" ht="21" customHeight="1">
      <c r="A5" s="63" t="s">
        <v>4388</v>
      </c>
      <c r="B5" s="242">
        <v>207944</v>
      </c>
      <c r="C5" s="243">
        <v>129649</v>
      </c>
      <c r="D5" s="243">
        <v>42006</v>
      </c>
      <c r="E5" s="243">
        <v>20539</v>
      </c>
      <c r="F5" s="243">
        <v>12701</v>
      </c>
      <c r="G5" s="243">
        <v>2517</v>
      </c>
      <c r="H5" s="169">
        <v>426</v>
      </c>
      <c r="I5" s="169">
        <v>88</v>
      </c>
      <c r="J5" s="169">
        <v>15</v>
      </c>
      <c r="K5" s="243">
        <v>2</v>
      </c>
      <c r="L5" s="169">
        <v>1</v>
      </c>
      <c r="M5" s="169">
        <v>341989</v>
      </c>
      <c r="N5" s="251" t="s">
        <v>104</v>
      </c>
      <c r="O5" s="169">
        <v>3604</v>
      </c>
      <c r="P5" s="83">
        <v>1225</v>
      </c>
    </row>
    <row r="6" spans="1:16" ht="21" customHeight="1">
      <c r="A6" s="44" t="s">
        <v>935</v>
      </c>
      <c r="C6" s="232"/>
      <c r="G6" s="26"/>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sheetPr>
    <pageSetUpPr fitToPage="1"/>
  </sheetPr>
  <dimension ref="A1:U15"/>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4"/>
    <col min="2" max="21" width="11.125" style="24" customWidth="1"/>
    <col min="22" max="16384" width="18.625" style="24"/>
  </cols>
  <sheetData>
    <row r="1" spans="1:21" ht="21" customHeight="1">
      <c r="A1" s="28" t="str">
        <f>HYPERLINK("#"&amp;"目次"&amp;"!a1","目次へ")</f>
        <v>目次へ</v>
      </c>
    </row>
    <row r="2" spans="1:21" ht="21" customHeight="1">
      <c r="A2" s="97" t="str">
        <f>"２０．"&amp;目次!E23</f>
        <v>２０．世帯の家族類型，世帯人員別一般世帯数（令和2年10月1日）</v>
      </c>
    </row>
    <row r="3" spans="1:21" ht="21" customHeight="1">
      <c r="A3" s="115"/>
      <c r="B3" s="255"/>
      <c r="C3" s="177" t="s">
        <v>3734</v>
      </c>
      <c r="D3" s="177"/>
      <c r="E3" s="177"/>
      <c r="F3" s="177"/>
      <c r="G3" s="177"/>
      <c r="H3" s="177"/>
      <c r="I3" s="106"/>
      <c r="J3" s="98"/>
      <c r="K3" s="98"/>
      <c r="L3" s="106"/>
      <c r="M3" s="98"/>
      <c r="N3" s="98"/>
      <c r="O3" s="98"/>
      <c r="P3" s="98"/>
      <c r="Q3" s="98"/>
      <c r="R3" s="98"/>
      <c r="S3" s="178"/>
      <c r="T3" s="263" t="s">
        <v>3626</v>
      </c>
      <c r="U3" s="255"/>
    </row>
    <row r="4" spans="1:21" ht="21" customHeight="1">
      <c r="A4" s="218" t="s">
        <v>3622</v>
      </c>
      <c r="B4" s="237" t="s">
        <v>2233</v>
      </c>
      <c r="C4" s="231"/>
      <c r="D4" s="148" t="s">
        <v>1133</v>
      </c>
      <c r="E4" s="256"/>
      <c r="F4" s="256"/>
      <c r="G4" s="256"/>
      <c r="H4" s="258"/>
      <c r="I4" s="153" t="s">
        <v>1125</v>
      </c>
      <c r="J4" s="144"/>
      <c r="K4" s="144"/>
      <c r="L4" s="144"/>
      <c r="M4" s="144"/>
      <c r="N4" s="144"/>
      <c r="O4" s="144"/>
      <c r="P4" s="144"/>
      <c r="Q4" s="144"/>
      <c r="R4" s="144"/>
      <c r="S4" s="128"/>
      <c r="T4" s="264"/>
      <c r="U4" s="264"/>
    </row>
    <row r="5" spans="1:21" ht="60" customHeight="1">
      <c r="A5" s="116"/>
      <c r="B5" s="236"/>
      <c r="C5" s="157" t="s">
        <v>308</v>
      </c>
      <c r="D5" s="136" t="s">
        <v>308</v>
      </c>
      <c r="E5" s="257" t="s">
        <v>3625</v>
      </c>
      <c r="F5" s="257" t="s">
        <v>1692</v>
      </c>
      <c r="G5" s="257" t="s">
        <v>1690</v>
      </c>
      <c r="H5" s="257" t="s">
        <v>1550</v>
      </c>
      <c r="I5" s="119" t="s">
        <v>308</v>
      </c>
      <c r="J5" s="259" t="s">
        <v>2970</v>
      </c>
      <c r="K5" s="261" t="s">
        <v>1700</v>
      </c>
      <c r="L5" s="261" t="s">
        <v>2871</v>
      </c>
      <c r="M5" s="262" t="s">
        <v>3380</v>
      </c>
      <c r="N5" s="262" t="s">
        <v>3382</v>
      </c>
      <c r="O5" s="262" t="s">
        <v>3383</v>
      </c>
      <c r="P5" s="262" t="s">
        <v>3609</v>
      </c>
      <c r="Q5" s="262" t="s">
        <v>2243</v>
      </c>
      <c r="R5" s="262" t="s">
        <v>789</v>
      </c>
      <c r="S5" s="262" t="s">
        <v>1533</v>
      </c>
      <c r="T5" s="162" t="s">
        <v>3887</v>
      </c>
      <c r="U5" s="162" t="s">
        <v>908</v>
      </c>
    </row>
    <row r="6" spans="1:21" s="25" customFormat="1" ht="21" customHeight="1">
      <c r="A6" s="254" t="s">
        <v>1687</v>
      </c>
      <c r="B6" s="166">
        <v>207944</v>
      </c>
      <c r="C6" s="168">
        <v>75235</v>
      </c>
      <c r="D6" s="168">
        <v>70052</v>
      </c>
      <c r="E6" s="168">
        <v>28746</v>
      </c>
      <c r="F6" s="168">
        <v>30532</v>
      </c>
      <c r="G6" s="168">
        <v>1562</v>
      </c>
      <c r="H6" s="168">
        <v>9212</v>
      </c>
      <c r="I6" s="168">
        <v>5183</v>
      </c>
      <c r="J6" s="168">
        <v>81</v>
      </c>
      <c r="K6" s="168">
        <v>568</v>
      </c>
      <c r="L6" s="168">
        <v>155</v>
      </c>
      <c r="M6" s="228">
        <v>782</v>
      </c>
      <c r="N6" s="201">
        <v>215</v>
      </c>
      <c r="O6" s="201">
        <v>339</v>
      </c>
      <c r="P6" s="201">
        <v>40</v>
      </c>
      <c r="Q6" s="201">
        <v>77</v>
      </c>
      <c r="R6" s="201">
        <v>2083</v>
      </c>
      <c r="S6" s="201">
        <v>843</v>
      </c>
      <c r="T6" s="201">
        <v>3013</v>
      </c>
      <c r="U6" s="201">
        <v>129649</v>
      </c>
    </row>
    <row r="7" spans="1:21" ht="21" customHeight="1">
      <c r="A7" s="32" t="s">
        <v>853</v>
      </c>
      <c r="B7" s="120">
        <v>129649</v>
      </c>
      <c r="C7" s="48" t="s">
        <v>134</v>
      </c>
      <c r="D7" s="48" t="s">
        <v>134</v>
      </c>
      <c r="E7" s="48" t="s">
        <v>134</v>
      </c>
      <c r="F7" s="48" t="s">
        <v>134</v>
      </c>
      <c r="G7" s="48" t="s">
        <v>134</v>
      </c>
      <c r="H7" s="48" t="s">
        <v>134</v>
      </c>
      <c r="I7" s="48" t="s">
        <v>134</v>
      </c>
      <c r="J7" s="48" t="s">
        <v>134</v>
      </c>
      <c r="K7" s="48" t="s">
        <v>134</v>
      </c>
      <c r="L7" s="48" t="s">
        <v>134</v>
      </c>
      <c r="M7" s="48" t="s">
        <v>134</v>
      </c>
      <c r="N7" s="49" t="s">
        <v>134</v>
      </c>
      <c r="O7" s="49" t="s">
        <v>134</v>
      </c>
      <c r="P7" s="49" t="s">
        <v>134</v>
      </c>
      <c r="Q7" s="49" t="s">
        <v>134</v>
      </c>
      <c r="R7" s="49" t="s">
        <v>134</v>
      </c>
      <c r="S7" s="49" t="s">
        <v>134</v>
      </c>
      <c r="T7" s="49" t="s">
        <v>134</v>
      </c>
      <c r="U7" s="49">
        <v>129649</v>
      </c>
    </row>
    <row r="8" spans="1:21" ht="21" customHeight="1">
      <c r="A8" s="32">
        <v>2</v>
      </c>
      <c r="B8" s="120">
        <v>42006</v>
      </c>
      <c r="C8" s="48">
        <v>39155</v>
      </c>
      <c r="D8" s="48">
        <v>36941</v>
      </c>
      <c r="E8" s="48">
        <v>28746</v>
      </c>
      <c r="F8" s="48" t="s">
        <v>134</v>
      </c>
      <c r="G8" s="48">
        <v>1247</v>
      </c>
      <c r="H8" s="48">
        <v>6948</v>
      </c>
      <c r="I8" s="48">
        <v>2214</v>
      </c>
      <c r="J8" s="48" t="s">
        <v>134</v>
      </c>
      <c r="K8" s="48" t="s">
        <v>134</v>
      </c>
      <c r="L8" s="48" t="s">
        <v>134</v>
      </c>
      <c r="M8" s="48" t="s">
        <v>134</v>
      </c>
      <c r="N8" s="49" t="s">
        <v>134</v>
      </c>
      <c r="O8" s="49" t="s">
        <v>134</v>
      </c>
      <c r="P8" s="49" t="s">
        <v>134</v>
      </c>
      <c r="Q8" s="49" t="s">
        <v>134</v>
      </c>
      <c r="R8" s="49">
        <v>1947</v>
      </c>
      <c r="S8" s="49">
        <v>267</v>
      </c>
      <c r="T8" s="49">
        <v>2812</v>
      </c>
      <c r="U8" s="49" t="s">
        <v>134</v>
      </c>
    </row>
    <row r="9" spans="1:21" ht="21" customHeight="1">
      <c r="A9" s="32">
        <v>3</v>
      </c>
      <c r="B9" s="120">
        <v>20539</v>
      </c>
      <c r="C9" s="48">
        <v>20412</v>
      </c>
      <c r="D9" s="48">
        <v>19141</v>
      </c>
      <c r="E9" s="48" t="s">
        <v>134</v>
      </c>
      <c r="F9" s="48">
        <v>16900</v>
      </c>
      <c r="G9" s="48">
        <v>278</v>
      </c>
      <c r="H9" s="48">
        <v>1963</v>
      </c>
      <c r="I9" s="48">
        <v>1271</v>
      </c>
      <c r="J9" s="48" t="s">
        <v>134</v>
      </c>
      <c r="K9" s="48">
        <v>568</v>
      </c>
      <c r="L9" s="48" t="s">
        <v>134</v>
      </c>
      <c r="M9" s="48" t="s">
        <v>134</v>
      </c>
      <c r="N9" s="49">
        <v>177</v>
      </c>
      <c r="O9" s="49" t="s">
        <v>134</v>
      </c>
      <c r="P9" s="49" t="s">
        <v>134</v>
      </c>
      <c r="Q9" s="49" t="s">
        <v>134</v>
      </c>
      <c r="R9" s="49">
        <v>119</v>
      </c>
      <c r="S9" s="49">
        <v>407</v>
      </c>
      <c r="T9" s="49">
        <v>123</v>
      </c>
      <c r="U9" s="49" t="s">
        <v>134</v>
      </c>
    </row>
    <row r="10" spans="1:21" ht="21" customHeight="1">
      <c r="A10" s="32">
        <v>4</v>
      </c>
      <c r="B10" s="120">
        <v>12701</v>
      </c>
      <c r="C10" s="48">
        <v>12656</v>
      </c>
      <c r="D10" s="48">
        <v>11729</v>
      </c>
      <c r="E10" s="48" t="s">
        <v>134</v>
      </c>
      <c r="F10" s="48">
        <v>11420</v>
      </c>
      <c r="G10" s="48">
        <v>35</v>
      </c>
      <c r="H10" s="48">
        <v>274</v>
      </c>
      <c r="I10" s="48">
        <v>927</v>
      </c>
      <c r="J10" s="48">
        <v>81</v>
      </c>
      <c r="K10" s="48" t="s">
        <v>134</v>
      </c>
      <c r="L10" s="48" t="s">
        <v>134</v>
      </c>
      <c r="M10" s="48">
        <v>446</v>
      </c>
      <c r="N10" s="49">
        <v>30</v>
      </c>
      <c r="O10" s="49">
        <v>195</v>
      </c>
      <c r="P10" s="49">
        <v>29</v>
      </c>
      <c r="Q10" s="49" t="s">
        <v>134</v>
      </c>
      <c r="R10" s="49">
        <v>16</v>
      </c>
      <c r="S10" s="49">
        <v>130</v>
      </c>
      <c r="T10" s="49">
        <v>42</v>
      </c>
      <c r="U10" s="49" t="s">
        <v>134</v>
      </c>
    </row>
    <row r="11" spans="1:21" ht="21" customHeight="1">
      <c r="A11" s="32">
        <v>5</v>
      </c>
      <c r="B11" s="120">
        <v>2517</v>
      </c>
      <c r="C11" s="48">
        <v>2494</v>
      </c>
      <c r="D11" s="48">
        <v>2004</v>
      </c>
      <c r="E11" s="48" t="s">
        <v>134</v>
      </c>
      <c r="F11" s="48">
        <v>1979</v>
      </c>
      <c r="G11" s="48">
        <v>2</v>
      </c>
      <c r="H11" s="48">
        <v>23</v>
      </c>
      <c r="I11" s="48">
        <v>490</v>
      </c>
      <c r="J11" s="48" t="s">
        <v>134</v>
      </c>
      <c r="K11" s="48" t="s">
        <v>134</v>
      </c>
      <c r="L11" s="48">
        <v>61</v>
      </c>
      <c r="M11" s="48">
        <v>257</v>
      </c>
      <c r="N11" s="49">
        <v>7</v>
      </c>
      <c r="O11" s="49">
        <v>105</v>
      </c>
      <c r="P11" s="49">
        <v>8</v>
      </c>
      <c r="Q11" s="49">
        <v>21</v>
      </c>
      <c r="R11" s="49" t="s">
        <v>134</v>
      </c>
      <c r="S11" s="49">
        <v>31</v>
      </c>
      <c r="T11" s="49">
        <v>23</v>
      </c>
      <c r="U11" s="49" t="s">
        <v>134</v>
      </c>
    </row>
    <row r="12" spans="1:21" ht="21" customHeight="1">
      <c r="A12" s="32">
        <v>6</v>
      </c>
      <c r="B12" s="120">
        <v>426</v>
      </c>
      <c r="C12" s="48">
        <v>418</v>
      </c>
      <c r="D12" s="48">
        <v>206</v>
      </c>
      <c r="E12" s="48" t="s">
        <v>134</v>
      </c>
      <c r="F12" s="48">
        <v>202</v>
      </c>
      <c r="G12" s="48" t="s">
        <v>134</v>
      </c>
      <c r="H12" s="48">
        <v>4</v>
      </c>
      <c r="I12" s="48">
        <v>212</v>
      </c>
      <c r="J12" s="48" t="s">
        <v>134</v>
      </c>
      <c r="K12" s="48" t="s">
        <v>134</v>
      </c>
      <c r="L12" s="48">
        <v>70</v>
      </c>
      <c r="M12" s="48">
        <v>70</v>
      </c>
      <c r="N12" s="49" t="s">
        <v>134</v>
      </c>
      <c r="O12" s="49">
        <v>35</v>
      </c>
      <c r="P12" s="49">
        <v>1</v>
      </c>
      <c r="Q12" s="49">
        <v>29</v>
      </c>
      <c r="R12" s="49">
        <v>1</v>
      </c>
      <c r="S12" s="49">
        <v>6</v>
      </c>
      <c r="T12" s="49">
        <v>7</v>
      </c>
      <c r="U12" s="49" t="s">
        <v>134</v>
      </c>
    </row>
    <row r="13" spans="1:21" ht="21" customHeight="1">
      <c r="A13" s="36" t="s">
        <v>621</v>
      </c>
      <c r="B13" s="167">
        <v>106</v>
      </c>
      <c r="C13" s="169">
        <v>100</v>
      </c>
      <c r="D13" s="169">
        <v>31</v>
      </c>
      <c r="E13" s="169" t="s">
        <v>134</v>
      </c>
      <c r="F13" s="169">
        <v>31</v>
      </c>
      <c r="G13" s="169" t="s">
        <v>134</v>
      </c>
      <c r="H13" s="169" t="s">
        <v>134</v>
      </c>
      <c r="I13" s="169">
        <v>69</v>
      </c>
      <c r="J13" s="260" t="s">
        <v>134</v>
      </c>
      <c r="K13" s="169" t="s">
        <v>134</v>
      </c>
      <c r="L13" s="169">
        <v>24</v>
      </c>
      <c r="M13" s="260">
        <v>9</v>
      </c>
      <c r="N13" s="169">
        <v>1</v>
      </c>
      <c r="O13" s="169">
        <v>4</v>
      </c>
      <c r="P13" s="169">
        <v>2</v>
      </c>
      <c r="Q13" s="169">
        <v>27</v>
      </c>
      <c r="R13" s="169" t="s">
        <v>134</v>
      </c>
      <c r="S13" s="169">
        <v>2</v>
      </c>
      <c r="T13" s="169">
        <v>6</v>
      </c>
      <c r="U13" s="169" t="s">
        <v>134</v>
      </c>
    </row>
    <row r="14" spans="1:21" ht="21" customHeight="1">
      <c r="A14" s="44" t="s">
        <v>3413</v>
      </c>
    </row>
    <row r="15" spans="1:21" ht="21" customHeight="1">
      <c r="A15" s="44" t="s">
        <v>4550</v>
      </c>
    </row>
  </sheetData>
  <mergeCells count="2">
    <mergeCell ref="D4:H4"/>
    <mergeCell ref="I4:S4"/>
  </mergeCells>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sheetPr>
    <pageSetUpPr fitToPage="1"/>
  </sheetPr>
  <dimension ref="A1:I7"/>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 width="25.625" style="24" customWidth="1"/>
    <col min="2" max="9" width="15.625" style="24" customWidth="1"/>
    <col min="10" max="16384" width="18.625" style="24"/>
  </cols>
  <sheetData>
    <row r="1" spans="1:9" ht="21" customHeight="1">
      <c r="A1" s="28" t="str">
        <f>HYPERLINK("#"&amp;"目次"&amp;"!a1","目次へ")</f>
        <v>目次へ</v>
      </c>
    </row>
    <row r="2" spans="1:9" ht="21" customHeight="1">
      <c r="A2" s="97" t="str">
        <f>"２１．"&amp;目次!E24</f>
        <v>２１．世帯人員別65歳以上世帯員のいる一般世帯数，一般世帯人員及び65歳以上世帯人員（令和2年10月1日）</v>
      </c>
    </row>
    <row r="3" spans="1:9" ht="21" customHeight="1">
      <c r="A3" s="265" t="s">
        <v>2921</v>
      </c>
      <c r="B3" s="189" t="s">
        <v>1685</v>
      </c>
      <c r="C3" s="211" t="s">
        <v>853</v>
      </c>
      <c r="D3" s="189">
        <v>2</v>
      </c>
      <c r="E3" s="189">
        <v>3</v>
      </c>
      <c r="F3" s="189">
        <v>4</v>
      </c>
      <c r="G3" s="189">
        <v>5</v>
      </c>
      <c r="H3" s="189">
        <v>6</v>
      </c>
      <c r="I3" s="211" t="s">
        <v>3568</v>
      </c>
    </row>
    <row r="4" spans="1:9" ht="21" customHeight="1">
      <c r="A4" s="101" t="s">
        <v>903</v>
      </c>
      <c r="B4" s="120">
        <v>47301</v>
      </c>
      <c r="C4" s="48">
        <v>20419</v>
      </c>
      <c r="D4" s="48">
        <v>17712</v>
      </c>
      <c r="E4" s="48">
        <v>6484</v>
      </c>
      <c r="F4" s="48">
        <v>1924</v>
      </c>
      <c r="G4" s="48">
        <v>512</v>
      </c>
      <c r="H4" s="48">
        <v>185</v>
      </c>
      <c r="I4" s="48">
        <v>65</v>
      </c>
    </row>
    <row r="5" spans="1:9" ht="21" customHeight="1">
      <c r="A5" s="101" t="s">
        <v>1681</v>
      </c>
      <c r="B5" s="120">
        <v>87130</v>
      </c>
      <c r="C5" s="48">
        <v>20419</v>
      </c>
      <c r="D5" s="48">
        <v>35424</v>
      </c>
      <c r="E5" s="48">
        <v>19452</v>
      </c>
      <c r="F5" s="48">
        <v>7696</v>
      </c>
      <c r="G5" s="48">
        <v>2560</v>
      </c>
      <c r="H5" s="48">
        <v>1110</v>
      </c>
      <c r="I5" s="48">
        <v>469</v>
      </c>
    </row>
    <row r="6" spans="1:9" ht="21" customHeight="1">
      <c r="A6" s="171" t="s">
        <v>3559</v>
      </c>
      <c r="B6" s="167">
        <v>64054</v>
      </c>
      <c r="C6" s="169">
        <v>20419</v>
      </c>
      <c r="D6" s="169">
        <v>28560</v>
      </c>
      <c r="E6" s="169">
        <v>10841</v>
      </c>
      <c r="F6" s="169">
        <v>3076</v>
      </c>
      <c r="G6" s="169">
        <v>740</v>
      </c>
      <c r="H6" s="169">
        <v>302</v>
      </c>
      <c r="I6" s="169">
        <v>116</v>
      </c>
    </row>
    <row r="7" spans="1:9" ht="21" customHeight="1">
      <c r="A7" s="44" t="s">
        <v>4551</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sheetPr>
    <pageSetUpPr fitToPage="1"/>
  </sheetPr>
  <dimension ref="A1:U27"/>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25.625" style="24" customWidth="1"/>
    <col min="2" max="21" width="11.125" style="24" customWidth="1"/>
    <col min="22" max="16384" width="18.625" style="24"/>
  </cols>
  <sheetData>
    <row r="1" spans="1:21" ht="21" customHeight="1">
      <c r="A1" s="28" t="str">
        <f>HYPERLINK("#"&amp;"目次"&amp;"!a1","目次へ")</f>
        <v>目次へ</v>
      </c>
    </row>
    <row r="2" spans="1:21" ht="21" customHeight="1">
      <c r="A2" s="97" t="str">
        <f>"２２．"&amp;目次!E25</f>
        <v>２２．世帯の家族類型別65歳以上世帯員のいる一般世帯数，一般世帯人員及び65歳以上世帯人員（75歳以上･85歳以上世帯員のいる一般世帯-特掲）（令和2年10月1日）</v>
      </c>
    </row>
    <row r="3" spans="1:21" ht="21" customHeight="1">
      <c r="A3" s="143"/>
      <c r="B3" s="255"/>
      <c r="C3" s="106" t="s">
        <v>107</v>
      </c>
      <c r="D3" s="98"/>
      <c r="E3" s="98"/>
      <c r="F3" s="98"/>
      <c r="G3" s="98"/>
      <c r="H3" s="98"/>
      <c r="I3" s="98"/>
      <c r="J3" s="98"/>
      <c r="K3" s="98"/>
      <c r="L3" s="98"/>
      <c r="M3" s="115"/>
      <c r="N3" s="115"/>
      <c r="O3" s="115"/>
      <c r="P3" s="115"/>
      <c r="Q3" s="115"/>
      <c r="R3" s="115"/>
      <c r="S3" s="115"/>
      <c r="T3" s="263" t="s">
        <v>3634</v>
      </c>
      <c r="U3" s="255"/>
    </row>
    <row r="4" spans="1:21" ht="21" customHeight="1">
      <c r="A4" s="266" t="s">
        <v>3460</v>
      </c>
      <c r="B4" s="237" t="s">
        <v>308</v>
      </c>
      <c r="C4" s="271"/>
      <c r="D4" s="119" t="s">
        <v>1704</v>
      </c>
      <c r="E4" s="234"/>
      <c r="F4" s="234"/>
      <c r="G4" s="234"/>
      <c r="H4" s="234"/>
      <c r="I4" s="148" t="s">
        <v>1125</v>
      </c>
      <c r="J4" s="256"/>
      <c r="K4" s="256"/>
      <c r="L4" s="256"/>
      <c r="M4" s="256"/>
      <c r="N4" s="256"/>
      <c r="O4" s="256"/>
      <c r="P4" s="256"/>
      <c r="Q4" s="256"/>
      <c r="R4" s="256"/>
      <c r="S4" s="258"/>
      <c r="T4" s="264"/>
      <c r="U4" s="264"/>
    </row>
    <row r="5" spans="1:21" ht="60" customHeight="1">
      <c r="A5" s="267"/>
      <c r="B5" s="153"/>
      <c r="C5" s="153" t="s">
        <v>308</v>
      </c>
      <c r="D5" s="261" t="s">
        <v>1685</v>
      </c>
      <c r="E5" s="261" t="s">
        <v>309</v>
      </c>
      <c r="F5" s="261" t="s">
        <v>313</v>
      </c>
      <c r="G5" s="261" t="s">
        <v>296</v>
      </c>
      <c r="H5" s="261" t="s">
        <v>1703</v>
      </c>
      <c r="I5" s="262" t="s">
        <v>1685</v>
      </c>
      <c r="J5" s="262" t="s">
        <v>1016</v>
      </c>
      <c r="K5" s="272" t="s">
        <v>1329</v>
      </c>
      <c r="L5" s="261" t="s">
        <v>318</v>
      </c>
      <c r="M5" s="261" t="s">
        <v>392</v>
      </c>
      <c r="N5" s="162" t="s">
        <v>1710</v>
      </c>
      <c r="O5" s="261" t="s">
        <v>1284</v>
      </c>
      <c r="P5" s="261" t="s">
        <v>466</v>
      </c>
      <c r="Q5" s="261" t="s">
        <v>1152</v>
      </c>
      <c r="R5" s="261" t="s">
        <v>1708</v>
      </c>
      <c r="S5" s="261" t="s">
        <v>3888</v>
      </c>
      <c r="T5" s="162" t="s">
        <v>3887</v>
      </c>
      <c r="U5" s="162" t="s">
        <v>908</v>
      </c>
    </row>
    <row r="6" spans="1:21" ht="21" customHeight="1">
      <c r="A6" s="268" t="s">
        <v>2921</v>
      </c>
      <c r="B6" s="92"/>
      <c r="D6" s="222"/>
      <c r="K6" s="25"/>
      <c r="L6" s="235"/>
      <c r="M6" s="25"/>
      <c r="N6" s="235"/>
      <c r="O6" s="25"/>
      <c r="P6" s="25"/>
      <c r="Q6" s="25"/>
      <c r="R6" s="25"/>
      <c r="S6" s="25"/>
      <c r="T6" s="25"/>
      <c r="U6" s="25"/>
    </row>
    <row r="7" spans="1:21" s="25" customFormat="1" ht="21" customHeight="1">
      <c r="A7" s="24" t="s">
        <v>903</v>
      </c>
      <c r="B7" s="92">
        <v>47301</v>
      </c>
      <c r="C7" s="24">
        <v>26562</v>
      </c>
      <c r="D7" s="24">
        <v>23448</v>
      </c>
      <c r="E7" s="24">
        <v>11899</v>
      </c>
      <c r="F7" s="24">
        <v>5748</v>
      </c>
      <c r="G7" s="24">
        <v>876</v>
      </c>
      <c r="H7" s="24">
        <v>4925</v>
      </c>
      <c r="I7" s="24">
        <v>3114</v>
      </c>
      <c r="J7" s="24">
        <v>74</v>
      </c>
      <c r="K7" s="24">
        <v>549</v>
      </c>
      <c r="L7" s="26">
        <v>149</v>
      </c>
      <c r="M7" s="24">
        <v>734</v>
      </c>
      <c r="N7" s="24">
        <v>120</v>
      </c>
      <c r="O7" s="24">
        <v>234</v>
      </c>
      <c r="P7" s="24">
        <v>36</v>
      </c>
      <c r="Q7" s="24">
        <v>65</v>
      </c>
      <c r="R7" s="24">
        <v>516</v>
      </c>
      <c r="S7" s="24">
        <v>637</v>
      </c>
      <c r="T7" s="24">
        <v>320</v>
      </c>
      <c r="U7" s="24">
        <v>20419</v>
      </c>
    </row>
    <row r="8" spans="1:21" s="25" customFormat="1" ht="21" customHeight="1">
      <c r="A8" s="24" t="s">
        <v>1681</v>
      </c>
      <c r="B8" s="92">
        <v>87130</v>
      </c>
      <c r="C8" s="24">
        <v>65935</v>
      </c>
      <c r="D8" s="24">
        <v>54793</v>
      </c>
      <c r="E8" s="24">
        <v>23798</v>
      </c>
      <c r="F8" s="24">
        <v>18498</v>
      </c>
      <c r="G8" s="24">
        <v>1883</v>
      </c>
      <c r="H8" s="24">
        <v>10614</v>
      </c>
      <c r="I8" s="24">
        <v>11142</v>
      </c>
      <c r="J8" s="24">
        <v>296</v>
      </c>
      <c r="K8" s="24">
        <v>1647</v>
      </c>
      <c r="L8" s="26">
        <v>862</v>
      </c>
      <c r="M8" s="24">
        <v>3333</v>
      </c>
      <c r="N8" s="24">
        <v>377</v>
      </c>
      <c r="O8" s="24">
        <v>1045</v>
      </c>
      <c r="P8" s="24">
        <v>157</v>
      </c>
      <c r="Q8" s="24">
        <v>406</v>
      </c>
      <c r="R8" s="24">
        <v>1077</v>
      </c>
      <c r="S8" s="24">
        <v>1942</v>
      </c>
      <c r="T8" s="24">
        <v>776</v>
      </c>
      <c r="U8" s="24">
        <v>20419</v>
      </c>
    </row>
    <row r="9" spans="1:21" s="25" customFormat="1" ht="21" customHeight="1">
      <c r="A9" s="24" t="s">
        <v>3559</v>
      </c>
      <c r="B9" s="92">
        <v>64054</v>
      </c>
      <c r="C9" s="24">
        <v>43149</v>
      </c>
      <c r="D9" s="24">
        <v>38308</v>
      </c>
      <c r="E9" s="24">
        <v>21889</v>
      </c>
      <c r="F9" s="24">
        <v>10153</v>
      </c>
      <c r="G9" s="24">
        <v>907</v>
      </c>
      <c r="H9" s="24">
        <v>5359</v>
      </c>
      <c r="I9" s="24">
        <v>4841</v>
      </c>
      <c r="J9" s="24">
        <v>147</v>
      </c>
      <c r="K9" s="24">
        <v>861</v>
      </c>
      <c r="L9" s="26">
        <v>295</v>
      </c>
      <c r="M9" s="24">
        <v>914</v>
      </c>
      <c r="N9" s="24">
        <v>271</v>
      </c>
      <c r="O9" s="24">
        <v>474</v>
      </c>
      <c r="P9" s="24">
        <v>69</v>
      </c>
      <c r="Q9" s="24">
        <v>109</v>
      </c>
      <c r="R9" s="24">
        <v>959</v>
      </c>
      <c r="S9" s="24">
        <v>742</v>
      </c>
      <c r="T9" s="24">
        <v>486</v>
      </c>
      <c r="U9" s="24">
        <v>20419</v>
      </c>
    </row>
    <row r="10" spans="1:21" ht="21" customHeight="1">
      <c r="A10" s="24" t="s">
        <v>86</v>
      </c>
      <c r="B10" s="92"/>
      <c r="K10" s="25"/>
      <c r="L10" s="27"/>
      <c r="M10" s="25"/>
      <c r="N10" s="25"/>
      <c r="O10" s="25"/>
      <c r="P10" s="25"/>
      <c r="Q10" s="25"/>
      <c r="R10" s="25"/>
      <c r="S10" s="25"/>
      <c r="T10" s="25"/>
      <c r="U10" s="25"/>
    </row>
    <row r="11" spans="1:21" ht="21" customHeight="1">
      <c r="A11" s="269" t="s">
        <v>3735</v>
      </c>
      <c r="B11" s="92"/>
    </row>
    <row r="12" spans="1:21" ht="21" customHeight="1">
      <c r="A12" s="24" t="s">
        <v>903</v>
      </c>
      <c r="B12" s="92">
        <v>26838</v>
      </c>
      <c r="C12" s="26">
        <v>15274</v>
      </c>
      <c r="D12" s="26">
        <v>13003</v>
      </c>
      <c r="E12" s="26">
        <v>6324</v>
      </c>
      <c r="F12" s="26">
        <v>2581</v>
      </c>
      <c r="G12" s="26">
        <v>553</v>
      </c>
      <c r="H12" s="26">
        <v>3545</v>
      </c>
      <c r="I12" s="26">
        <v>2271</v>
      </c>
      <c r="J12" s="26">
        <v>55</v>
      </c>
      <c r="K12" s="26">
        <v>492</v>
      </c>
      <c r="L12" s="26">
        <v>104</v>
      </c>
      <c r="M12" s="26">
        <v>595</v>
      </c>
      <c r="N12" s="26">
        <v>88</v>
      </c>
      <c r="O12" s="26">
        <v>140</v>
      </c>
      <c r="P12" s="26">
        <v>32</v>
      </c>
      <c r="Q12" s="26">
        <v>41</v>
      </c>
      <c r="R12" s="26">
        <v>258</v>
      </c>
      <c r="S12" s="26">
        <v>466</v>
      </c>
      <c r="T12" s="26">
        <v>184</v>
      </c>
      <c r="U12" s="26">
        <v>11380</v>
      </c>
    </row>
    <row r="13" spans="1:21" ht="21" customHeight="1">
      <c r="A13" s="24" t="s">
        <v>1681</v>
      </c>
      <c r="B13" s="92">
        <v>49707</v>
      </c>
      <c r="C13" s="24">
        <v>37863</v>
      </c>
      <c r="D13" s="24">
        <v>29608</v>
      </c>
      <c r="E13" s="24">
        <v>12648</v>
      </c>
      <c r="F13" s="24">
        <v>8166</v>
      </c>
      <c r="G13" s="24">
        <v>1179</v>
      </c>
      <c r="H13" s="24">
        <v>7615</v>
      </c>
      <c r="I13" s="24">
        <v>8255</v>
      </c>
      <c r="J13" s="24">
        <v>220</v>
      </c>
      <c r="K13" s="24">
        <v>1476</v>
      </c>
      <c r="L13" s="26">
        <v>603</v>
      </c>
      <c r="M13" s="24">
        <v>2686</v>
      </c>
      <c r="N13" s="24">
        <v>280</v>
      </c>
      <c r="O13" s="24">
        <v>623</v>
      </c>
      <c r="P13" s="24">
        <v>139</v>
      </c>
      <c r="Q13" s="24">
        <v>254</v>
      </c>
      <c r="R13" s="24">
        <v>547</v>
      </c>
      <c r="S13" s="24">
        <v>1427</v>
      </c>
      <c r="T13" s="24">
        <v>464</v>
      </c>
      <c r="U13" s="24">
        <v>11380</v>
      </c>
    </row>
    <row r="14" spans="1:21" ht="21" customHeight="1">
      <c r="A14" s="24" t="s">
        <v>2833</v>
      </c>
      <c r="B14" s="92">
        <v>33338</v>
      </c>
      <c r="C14" s="24">
        <v>21722</v>
      </c>
      <c r="D14" s="24">
        <v>18943</v>
      </c>
      <c r="E14" s="24">
        <v>10572</v>
      </c>
      <c r="F14" s="24">
        <v>4250</v>
      </c>
      <c r="G14" s="24">
        <v>553</v>
      </c>
      <c r="H14" s="24">
        <v>3568</v>
      </c>
      <c r="I14" s="24">
        <v>2779</v>
      </c>
      <c r="J14" s="24">
        <v>104</v>
      </c>
      <c r="K14" s="24">
        <v>515</v>
      </c>
      <c r="L14" s="26">
        <v>174</v>
      </c>
      <c r="M14" s="24">
        <v>602</v>
      </c>
      <c r="N14" s="24">
        <v>160</v>
      </c>
      <c r="O14" s="24">
        <v>230</v>
      </c>
      <c r="P14" s="24">
        <v>40</v>
      </c>
      <c r="Q14" s="24">
        <v>49</v>
      </c>
      <c r="R14" s="24">
        <v>410</v>
      </c>
      <c r="S14" s="24">
        <v>495</v>
      </c>
      <c r="T14" s="24">
        <v>236</v>
      </c>
      <c r="U14" s="24">
        <v>11380</v>
      </c>
    </row>
    <row r="15" spans="1:21" ht="21" customHeight="1">
      <c r="A15" s="270" t="s">
        <v>2606</v>
      </c>
      <c r="B15" s="92"/>
      <c r="K15" s="26"/>
      <c r="L15" s="26"/>
    </row>
    <row r="16" spans="1:21" ht="21" customHeight="1">
      <c r="A16" s="24" t="s">
        <v>903</v>
      </c>
      <c r="B16" s="92">
        <v>10024</v>
      </c>
      <c r="C16" s="24">
        <v>5433</v>
      </c>
      <c r="D16" s="24">
        <v>4279</v>
      </c>
      <c r="E16" s="24">
        <v>1787</v>
      </c>
      <c r="F16" s="24">
        <v>637</v>
      </c>
      <c r="G16" s="24">
        <v>232</v>
      </c>
      <c r="H16" s="24">
        <v>1623</v>
      </c>
      <c r="I16" s="24">
        <v>1154</v>
      </c>
      <c r="J16" s="24">
        <v>29</v>
      </c>
      <c r="K16" s="24">
        <v>355</v>
      </c>
      <c r="L16" s="26">
        <v>28</v>
      </c>
      <c r="M16" s="24">
        <v>337</v>
      </c>
      <c r="N16" s="24">
        <v>26</v>
      </c>
      <c r="O16" s="24">
        <v>39</v>
      </c>
      <c r="P16" s="24">
        <v>23</v>
      </c>
      <c r="Q16" s="24">
        <v>17</v>
      </c>
      <c r="R16" s="24">
        <v>81</v>
      </c>
      <c r="S16" s="24">
        <v>219</v>
      </c>
      <c r="T16" s="24">
        <v>61</v>
      </c>
      <c r="U16" s="24">
        <v>4530</v>
      </c>
    </row>
    <row r="17" spans="1:21" ht="21" customHeight="1">
      <c r="A17" s="24" t="s">
        <v>1681</v>
      </c>
      <c r="B17" s="92">
        <v>18314</v>
      </c>
      <c r="C17" s="24">
        <v>13620</v>
      </c>
      <c r="D17" s="24">
        <v>9510</v>
      </c>
      <c r="E17" s="24">
        <v>3574</v>
      </c>
      <c r="F17" s="24">
        <v>1997</v>
      </c>
      <c r="G17" s="24">
        <v>486</v>
      </c>
      <c r="H17" s="24">
        <v>3453</v>
      </c>
      <c r="I17" s="24">
        <v>4110</v>
      </c>
      <c r="J17" s="24">
        <v>116</v>
      </c>
      <c r="K17" s="24">
        <v>1065</v>
      </c>
      <c r="L17" s="26">
        <v>162</v>
      </c>
      <c r="M17" s="24">
        <v>1480</v>
      </c>
      <c r="N17" s="24">
        <v>83</v>
      </c>
      <c r="O17" s="24">
        <v>166</v>
      </c>
      <c r="P17" s="24">
        <v>101</v>
      </c>
      <c r="Q17" s="24">
        <v>102</v>
      </c>
      <c r="R17" s="24">
        <v>172</v>
      </c>
      <c r="S17" s="24">
        <v>663</v>
      </c>
      <c r="T17" s="24">
        <v>164</v>
      </c>
      <c r="U17" s="24">
        <v>4530</v>
      </c>
    </row>
    <row r="18" spans="1:21" ht="21" customHeight="1">
      <c r="A18" s="83" t="s">
        <v>2675</v>
      </c>
      <c r="B18" s="94">
        <v>10969</v>
      </c>
      <c r="C18" s="83">
        <v>6374</v>
      </c>
      <c r="D18" s="83">
        <v>5142</v>
      </c>
      <c r="E18" s="83">
        <v>2422</v>
      </c>
      <c r="F18" s="83">
        <v>864</v>
      </c>
      <c r="G18" s="83">
        <v>232</v>
      </c>
      <c r="H18" s="83">
        <v>1624</v>
      </c>
      <c r="I18" s="83">
        <v>1232</v>
      </c>
      <c r="J18" s="83">
        <v>42</v>
      </c>
      <c r="K18" s="83">
        <v>355</v>
      </c>
      <c r="L18" s="273">
        <v>40</v>
      </c>
      <c r="M18" s="83">
        <v>337</v>
      </c>
      <c r="N18" s="83">
        <v>33</v>
      </c>
      <c r="O18" s="83">
        <v>54</v>
      </c>
      <c r="P18" s="83">
        <v>24</v>
      </c>
      <c r="Q18" s="83">
        <v>19</v>
      </c>
      <c r="R18" s="83">
        <v>105</v>
      </c>
      <c r="S18" s="83">
        <v>223</v>
      </c>
      <c r="T18" s="83">
        <v>65</v>
      </c>
      <c r="U18" s="83">
        <v>4530</v>
      </c>
    </row>
    <row r="19" spans="1:21" ht="21" customHeight="1">
      <c r="A19" s="44" t="s">
        <v>935</v>
      </c>
    </row>
    <row r="25" spans="1:21" s="25" customFormat="1" ht="21" customHeight="1"/>
    <row r="26" spans="1:21" s="25" customFormat="1" ht="21" customHeight="1"/>
    <row r="27" spans="1:21" s="25" customFormat="1" ht="21" customHeight="1"/>
  </sheetData>
  <mergeCells count="1">
    <mergeCell ref="I4:S4"/>
  </mergeCells>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sheetPr>
    <pageSetUpPr fitToPage="1"/>
  </sheetPr>
  <dimension ref="A1:S15"/>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4"/>
    <col min="2" max="19" width="14.125" style="24" customWidth="1"/>
    <col min="20" max="16384" width="18.625" style="24"/>
  </cols>
  <sheetData>
    <row r="1" spans="1:19" ht="21" customHeight="1">
      <c r="A1" s="28" t="str">
        <f>HYPERLINK("#"&amp;"目次"&amp;"!a1","目次へ")</f>
        <v>目次へ</v>
      </c>
    </row>
    <row r="2" spans="1:19" ht="21" customHeight="1">
      <c r="A2" s="274" t="str">
        <f>"２３．"&amp;目次!E26</f>
        <v>２３．国籍，男女別外国人数[周辺区]（令和2年10月1日）</v>
      </c>
      <c r="B2" s="83"/>
      <c r="C2" s="83"/>
      <c r="D2" s="83"/>
      <c r="E2" s="83"/>
      <c r="F2" s="83"/>
      <c r="G2" s="83"/>
      <c r="H2" s="83"/>
      <c r="I2" s="83"/>
      <c r="J2" s="83"/>
      <c r="K2" s="83"/>
      <c r="L2" s="83"/>
      <c r="M2" s="83"/>
    </row>
    <row r="3" spans="1:19" ht="21" customHeight="1">
      <c r="A3" s="115"/>
      <c r="B3" s="106" t="s">
        <v>1685</v>
      </c>
      <c r="C3" s="98"/>
      <c r="D3" s="98"/>
      <c r="E3" s="98"/>
      <c r="F3" s="98"/>
      <c r="G3" s="98"/>
      <c r="H3" s="106" t="s">
        <v>933</v>
      </c>
      <c r="I3" s="98"/>
      <c r="J3" s="98"/>
      <c r="K3" s="98"/>
      <c r="L3" s="98"/>
      <c r="M3" s="98"/>
      <c r="N3" s="106" t="s">
        <v>46</v>
      </c>
      <c r="O3" s="98"/>
      <c r="P3" s="98"/>
      <c r="Q3" s="98"/>
      <c r="R3" s="98"/>
      <c r="S3" s="98"/>
    </row>
    <row r="4" spans="1:19" ht="21" customHeight="1">
      <c r="A4" s="218" t="s">
        <v>3285</v>
      </c>
      <c r="B4" s="241" t="s">
        <v>2233</v>
      </c>
      <c r="C4" s="241" t="s">
        <v>1719</v>
      </c>
      <c r="D4" s="241" t="s">
        <v>1715</v>
      </c>
      <c r="E4" s="241" t="s">
        <v>1724</v>
      </c>
      <c r="F4" s="231" t="s">
        <v>1452</v>
      </c>
      <c r="G4" s="241" t="s">
        <v>1713</v>
      </c>
      <c r="H4" s="241" t="s">
        <v>3310</v>
      </c>
      <c r="I4" s="241" t="s">
        <v>1719</v>
      </c>
      <c r="J4" s="241" t="s">
        <v>1715</v>
      </c>
      <c r="K4" s="241" t="s">
        <v>1724</v>
      </c>
      <c r="L4" s="231" t="s">
        <v>1452</v>
      </c>
      <c r="M4" s="241" t="s">
        <v>1713</v>
      </c>
      <c r="N4" s="241" t="s">
        <v>3415</v>
      </c>
      <c r="O4" s="241" t="s">
        <v>1719</v>
      </c>
      <c r="P4" s="241" t="s">
        <v>1725</v>
      </c>
      <c r="Q4" s="241" t="s">
        <v>1724</v>
      </c>
      <c r="R4" s="231" t="s">
        <v>1452</v>
      </c>
      <c r="S4" s="241" t="s">
        <v>1713</v>
      </c>
    </row>
    <row r="5" spans="1:19" ht="21" customHeight="1">
      <c r="A5" s="116"/>
      <c r="B5" s="140"/>
      <c r="C5" s="140"/>
      <c r="D5" s="140"/>
      <c r="E5" s="140"/>
      <c r="F5" s="140"/>
      <c r="G5" s="207"/>
      <c r="H5" s="207"/>
      <c r="I5" s="207"/>
      <c r="J5" s="207"/>
      <c r="K5" s="140"/>
      <c r="L5" s="157"/>
      <c r="M5" s="140"/>
      <c r="N5" s="140"/>
      <c r="O5" s="140"/>
      <c r="P5" s="140"/>
      <c r="Q5" s="140"/>
      <c r="R5" s="140"/>
      <c r="S5" s="140"/>
    </row>
    <row r="6" spans="1:19" ht="21" customHeight="1">
      <c r="A6" s="275" t="s">
        <v>290</v>
      </c>
      <c r="B6" s="172">
        <v>483372</v>
      </c>
      <c r="C6" s="27">
        <v>79414</v>
      </c>
      <c r="D6" s="235">
        <v>195740</v>
      </c>
      <c r="E6" s="27">
        <v>16507</v>
      </c>
      <c r="F6" s="27">
        <v>27531</v>
      </c>
      <c r="G6" s="25">
        <v>164180</v>
      </c>
      <c r="H6" s="235">
        <v>233831</v>
      </c>
      <c r="I6" s="27">
        <v>37333</v>
      </c>
      <c r="J6" s="27">
        <v>87728</v>
      </c>
      <c r="K6" s="168">
        <v>11288</v>
      </c>
      <c r="L6" s="228">
        <v>5958</v>
      </c>
      <c r="M6" s="168">
        <v>91524</v>
      </c>
      <c r="N6" s="228">
        <v>249541</v>
      </c>
      <c r="O6" s="201">
        <v>42081</v>
      </c>
      <c r="P6" s="201">
        <v>108012</v>
      </c>
      <c r="Q6" s="201">
        <v>5219</v>
      </c>
      <c r="R6" s="168">
        <v>21573</v>
      </c>
      <c r="S6" s="201">
        <v>72656</v>
      </c>
    </row>
    <row r="7" spans="1:19" ht="21" customHeight="1">
      <c r="A7" s="99" t="s">
        <v>348</v>
      </c>
      <c r="B7" s="172">
        <v>15391</v>
      </c>
      <c r="C7" s="27">
        <v>2548</v>
      </c>
      <c r="D7" s="27">
        <v>6380</v>
      </c>
      <c r="E7" s="27">
        <v>419</v>
      </c>
      <c r="F7" s="27">
        <v>469</v>
      </c>
      <c r="G7" s="25">
        <v>5575</v>
      </c>
      <c r="H7" s="27">
        <v>7795</v>
      </c>
      <c r="I7" s="27">
        <v>1272</v>
      </c>
      <c r="J7" s="27">
        <v>3012</v>
      </c>
      <c r="K7" s="168">
        <v>299</v>
      </c>
      <c r="L7" s="168">
        <v>103</v>
      </c>
      <c r="M7" s="168">
        <v>3109</v>
      </c>
      <c r="N7" s="168">
        <v>7596</v>
      </c>
      <c r="O7" s="201">
        <v>1276</v>
      </c>
      <c r="P7" s="201">
        <v>3368</v>
      </c>
      <c r="Q7" s="201">
        <v>120</v>
      </c>
      <c r="R7" s="168">
        <v>366</v>
      </c>
      <c r="S7" s="201">
        <v>2466</v>
      </c>
    </row>
    <row r="8" spans="1:19" ht="21" customHeight="1">
      <c r="A8" s="100" t="s">
        <v>409</v>
      </c>
      <c r="B8" s="92">
        <v>14107</v>
      </c>
      <c r="C8" s="24">
        <v>2354</v>
      </c>
      <c r="D8" s="24">
        <v>5593</v>
      </c>
      <c r="E8" s="24">
        <v>676</v>
      </c>
      <c r="F8" s="26">
        <v>456</v>
      </c>
      <c r="G8" s="24">
        <v>5028</v>
      </c>
      <c r="H8" s="26">
        <v>6929</v>
      </c>
      <c r="I8" s="26">
        <v>1113</v>
      </c>
      <c r="J8" s="26">
        <v>2453</v>
      </c>
      <c r="K8" s="48">
        <v>476</v>
      </c>
      <c r="L8" s="48">
        <v>89</v>
      </c>
      <c r="M8" s="48">
        <v>2798</v>
      </c>
      <c r="N8" s="48">
        <v>7178</v>
      </c>
      <c r="O8" s="49">
        <v>1241</v>
      </c>
      <c r="P8" s="49">
        <v>3140</v>
      </c>
      <c r="Q8" s="49">
        <v>200</v>
      </c>
      <c r="R8" s="48">
        <v>367</v>
      </c>
      <c r="S8" s="49">
        <v>2230</v>
      </c>
    </row>
    <row r="9" spans="1:19" ht="21" customHeight="1">
      <c r="A9" s="100" t="s">
        <v>1090</v>
      </c>
      <c r="B9" s="92">
        <v>25573</v>
      </c>
      <c r="C9" s="24">
        <v>2390</v>
      </c>
      <c r="D9" s="24">
        <v>12718</v>
      </c>
      <c r="E9" s="24">
        <v>421</v>
      </c>
      <c r="F9" s="26">
        <v>536</v>
      </c>
      <c r="G9" s="24">
        <v>9508</v>
      </c>
      <c r="H9" s="26">
        <v>12718</v>
      </c>
      <c r="I9" s="26">
        <v>1156</v>
      </c>
      <c r="J9" s="26">
        <v>5951</v>
      </c>
      <c r="K9" s="48">
        <v>286</v>
      </c>
      <c r="L9" s="48">
        <v>99</v>
      </c>
      <c r="M9" s="48">
        <v>5226</v>
      </c>
      <c r="N9" s="48">
        <v>12855</v>
      </c>
      <c r="O9" s="49">
        <v>1234</v>
      </c>
      <c r="P9" s="49">
        <v>6767</v>
      </c>
      <c r="Q9" s="49">
        <v>135</v>
      </c>
      <c r="R9" s="48">
        <v>437</v>
      </c>
      <c r="S9" s="49">
        <v>4282</v>
      </c>
    </row>
    <row r="10" spans="1:19" ht="21" customHeight="1">
      <c r="A10" s="100" t="s">
        <v>1091</v>
      </c>
      <c r="B10" s="92">
        <v>23049</v>
      </c>
      <c r="C10" s="24">
        <v>1716</v>
      </c>
      <c r="D10" s="24">
        <v>7152</v>
      </c>
      <c r="E10" s="24">
        <v>169</v>
      </c>
      <c r="F10" s="26">
        <v>696</v>
      </c>
      <c r="G10" s="24">
        <v>13316</v>
      </c>
      <c r="H10" s="26">
        <v>10722</v>
      </c>
      <c r="I10" s="26">
        <v>808</v>
      </c>
      <c r="J10" s="26">
        <v>2911</v>
      </c>
      <c r="K10" s="48">
        <v>111</v>
      </c>
      <c r="L10" s="48">
        <v>126</v>
      </c>
      <c r="M10" s="48">
        <v>6766</v>
      </c>
      <c r="N10" s="48">
        <v>12327</v>
      </c>
      <c r="O10" s="49">
        <v>908</v>
      </c>
      <c r="P10" s="49">
        <v>4241</v>
      </c>
      <c r="Q10" s="49">
        <v>58</v>
      </c>
      <c r="R10" s="48">
        <v>570</v>
      </c>
      <c r="S10" s="49">
        <v>6550</v>
      </c>
    </row>
    <row r="11" spans="1:19" ht="21" customHeight="1">
      <c r="A11" s="100" t="s">
        <v>1086</v>
      </c>
      <c r="B11" s="92">
        <v>18129</v>
      </c>
      <c r="C11" s="24">
        <v>3966</v>
      </c>
      <c r="D11" s="24">
        <v>8476</v>
      </c>
      <c r="E11" s="24">
        <v>483</v>
      </c>
      <c r="F11" s="26">
        <v>1065</v>
      </c>
      <c r="G11" s="24">
        <v>4139</v>
      </c>
      <c r="H11" s="26">
        <v>8365</v>
      </c>
      <c r="I11" s="26">
        <v>1851</v>
      </c>
      <c r="J11" s="26">
        <v>3683</v>
      </c>
      <c r="K11" s="48">
        <v>318</v>
      </c>
      <c r="L11" s="48">
        <v>236</v>
      </c>
      <c r="M11" s="48">
        <v>2277</v>
      </c>
      <c r="N11" s="48">
        <v>9764</v>
      </c>
      <c r="O11" s="49">
        <v>2115</v>
      </c>
      <c r="P11" s="49">
        <v>4793</v>
      </c>
      <c r="Q11" s="49">
        <v>165</v>
      </c>
      <c r="R11" s="48">
        <v>829</v>
      </c>
      <c r="S11" s="49">
        <v>1862</v>
      </c>
    </row>
    <row r="12" spans="1:19" ht="21" customHeight="1">
      <c r="A12" s="100" t="s">
        <v>312</v>
      </c>
      <c r="B12" s="92">
        <v>27216</v>
      </c>
      <c r="C12" s="24">
        <v>7388</v>
      </c>
      <c r="D12" s="24">
        <v>10054</v>
      </c>
      <c r="E12" s="24">
        <v>732</v>
      </c>
      <c r="F12" s="26">
        <v>569</v>
      </c>
      <c r="G12" s="24">
        <v>8473</v>
      </c>
      <c r="H12" s="26">
        <v>13416</v>
      </c>
      <c r="I12" s="26">
        <v>3562</v>
      </c>
      <c r="J12" s="26">
        <v>4492</v>
      </c>
      <c r="K12" s="48">
        <v>518</v>
      </c>
      <c r="L12" s="48">
        <v>120</v>
      </c>
      <c r="M12" s="48">
        <v>4724</v>
      </c>
      <c r="N12" s="48">
        <v>13800</v>
      </c>
      <c r="O12" s="49">
        <v>3826</v>
      </c>
      <c r="P12" s="49">
        <v>5562</v>
      </c>
      <c r="Q12" s="49">
        <v>214</v>
      </c>
      <c r="R12" s="48">
        <v>449</v>
      </c>
      <c r="S12" s="49">
        <v>3749</v>
      </c>
    </row>
    <row r="13" spans="1:19" ht="21" customHeight="1">
      <c r="A13" s="171" t="s">
        <v>1093</v>
      </c>
      <c r="B13" s="94">
        <v>8704</v>
      </c>
      <c r="C13" s="83">
        <v>1392</v>
      </c>
      <c r="D13" s="83">
        <v>2150</v>
      </c>
      <c r="E13" s="83">
        <v>1193</v>
      </c>
      <c r="F13" s="83">
        <v>238</v>
      </c>
      <c r="G13" s="83">
        <v>3731</v>
      </c>
      <c r="H13" s="273">
        <v>4794</v>
      </c>
      <c r="I13" s="83">
        <v>623</v>
      </c>
      <c r="J13" s="83">
        <v>879</v>
      </c>
      <c r="K13" s="169">
        <v>840</v>
      </c>
      <c r="L13" s="169">
        <v>53</v>
      </c>
      <c r="M13" s="169">
        <v>2399</v>
      </c>
      <c r="N13" s="260">
        <v>3910</v>
      </c>
      <c r="O13" s="169">
        <v>769</v>
      </c>
      <c r="P13" s="169">
        <v>1271</v>
      </c>
      <c r="Q13" s="169">
        <v>353</v>
      </c>
      <c r="R13" s="169">
        <v>185</v>
      </c>
      <c r="S13" s="169">
        <v>1332</v>
      </c>
    </row>
    <row r="14" spans="1:19" ht="21" customHeight="1">
      <c r="A14" s="44" t="s">
        <v>825</v>
      </c>
    </row>
    <row r="15" spans="1:19" ht="21" customHeight="1">
      <c r="A15" s="44" t="s">
        <v>4551</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sheetPr>
    <pageSetUpPr fitToPage="1"/>
  </sheetPr>
  <dimension ref="A1:I22"/>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25.625" style="24" customWidth="1"/>
    <col min="2" max="9" width="15.625" style="24" customWidth="1"/>
    <col min="10" max="16384" width="18.625" style="24"/>
  </cols>
  <sheetData>
    <row r="1" spans="1:9" ht="21" customHeight="1">
      <c r="A1" s="28" t="str">
        <f>HYPERLINK("#"&amp;"目次"&amp;"!a1","目次へ")</f>
        <v>目次へ</v>
      </c>
    </row>
    <row r="2" spans="1:9" ht="21" customHeight="1">
      <c r="A2" s="97" t="str">
        <f>"２４．"&amp;目次!E27</f>
        <v>２４．住宅の建て方，住居の種類･住宅の所有の関係別住宅に住む一般世帯数及び一般世帯人員（令和2年10月1日）</v>
      </c>
      <c r="B2" s="26"/>
      <c r="C2" s="26"/>
      <c r="D2" s="26"/>
    </row>
    <row r="3" spans="1:9" ht="21" customHeight="1">
      <c r="A3" s="276" t="s">
        <v>3947</v>
      </c>
      <c r="B3" s="142" t="s">
        <v>1685</v>
      </c>
      <c r="C3" s="142" t="s">
        <v>1711</v>
      </c>
      <c r="D3" s="142" t="s">
        <v>831</v>
      </c>
      <c r="E3" s="106" t="s">
        <v>984</v>
      </c>
      <c r="F3" s="98"/>
      <c r="G3" s="98"/>
      <c r="H3" s="98"/>
      <c r="I3" s="152" t="s">
        <v>1713</v>
      </c>
    </row>
    <row r="4" spans="1:9" ht="21" customHeight="1">
      <c r="A4" s="277"/>
      <c r="B4" s="134"/>
      <c r="C4" s="134"/>
      <c r="D4" s="134"/>
      <c r="E4" s="153" t="s">
        <v>308</v>
      </c>
      <c r="F4" s="148" t="s">
        <v>403</v>
      </c>
      <c r="G4" s="148" t="s">
        <v>3279</v>
      </c>
      <c r="H4" s="148" t="s">
        <v>2699</v>
      </c>
      <c r="I4" s="207"/>
    </row>
    <row r="5" spans="1:9" ht="21" customHeight="1">
      <c r="A5" s="25" t="s">
        <v>637</v>
      </c>
      <c r="B5" s="172"/>
      <c r="C5" s="25"/>
      <c r="D5" s="25"/>
      <c r="E5" s="25"/>
      <c r="F5" s="25"/>
      <c r="G5" s="25"/>
      <c r="H5" s="25"/>
      <c r="I5" s="25"/>
    </row>
    <row r="6" spans="1:9" ht="21" customHeight="1">
      <c r="A6" s="27" t="s">
        <v>1699</v>
      </c>
      <c r="B6" s="166">
        <v>206177</v>
      </c>
      <c r="C6" s="201">
        <v>44563</v>
      </c>
      <c r="D6" s="201">
        <v>1795</v>
      </c>
      <c r="E6" s="201">
        <v>159543</v>
      </c>
      <c r="F6" s="201">
        <v>48989</v>
      </c>
      <c r="G6" s="201">
        <v>70112</v>
      </c>
      <c r="H6" s="201">
        <v>40442</v>
      </c>
      <c r="I6" s="201">
        <v>276</v>
      </c>
    </row>
    <row r="7" spans="1:9" ht="21" customHeight="1">
      <c r="A7" s="26" t="s">
        <v>1360</v>
      </c>
      <c r="B7" s="120">
        <v>201700</v>
      </c>
      <c r="C7" s="49">
        <v>42867</v>
      </c>
      <c r="D7" s="49">
        <v>1729</v>
      </c>
      <c r="E7" s="49">
        <v>156852</v>
      </c>
      <c r="F7" s="49">
        <v>48090</v>
      </c>
      <c r="G7" s="49">
        <v>68956</v>
      </c>
      <c r="H7" s="49">
        <v>39806</v>
      </c>
      <c r="I7" s="49">
        <v>252</v>
      </c>
    </row>
    <row r="8" spans="1:9" ht="21" customHeight="1">
      <c r="A8" s="26" t="s">
        <v>896</v>
      </c>
      <c r="B8" s="120">
        <v>67701</v>
      </c>
      <c r="C8" s="49">
        <v>40136</v>
      </c>
      <c r="D8" s="49">
        <v>583</v>
      </c>
      <c r="E8" s="49">
        <v>26838</v>
      </c>
      <c r="F8" s="49">
        <v>1773</v>
      </c>
      <c r="G8" s="49">
        <v>9352</v>
      </c>
      <c r="H8" s="49">
        <v>15713</v>
      </c>
      <c r="I8" s="49">
        <v>144</v>
      </c>
    </row>
    <row r="9" spans="1:9" ht="21" customHeight="1">
      <c r="A9" s="278" t="s">
        <v>2096</v>
      </c>
      <c r="B9" s="120">
        <v>4529</v>
      </c>
      <c r="C9" s="49" t="s">
        <v>134</v>
      </c>
      <c r="D9" s="49">
        <v>1</v>
      </c>
      <c r="E9" s="49">
        <v>4528</v>
      </c>
      <c r="F9" s="49" t="s">
        <v>134</v>
      </c>
      <c r="G9" s="49">
        <v>2658</v>
      </c>
      <c r="H9" s="49">
        <v>1870</v>
      </c>
      <c r="I9" s="49" t="s">
        <v>134</v>
      </c>
    </row>
    <row r="10" spans="1:9" ht="21" customHeight="1">
      <c r="A10" s="26" t="s">
        <v>343</v>
      </c>
      <c r="B10" s="120">
        <v>123865</v>
      </c>
      <c r="C10" s="49">
        <v>2516</v>
      </c>
      <c r="D10" s="49">
        <v>1110</v>
      </c>
      <c r="E10" s="49">
        <v>120154</v>
      </c>
      <c r="F10" s="49">
        <v>45603</v>
      </c>
      <c r="G10" s="49">
        <v>54244</v>
      </c>
      <c r="H10" s="49">
        <v>20307</v>
      </c>
      <c r="I10" s="49">
        <v>85</v>
      </c>
    </row>
    <row r="11" spans="1:9" ht="21" customHeight="1">
      <c r="A11" s="26" t="s">
        <v>1695</v>
      </c>
      <c r="B11" s="120">
        <v>5605</v>
      </c>
      <c r="C11" s="49">
        <v>215</v>
      </c>
      <c r="D11" s="49">
        <v>35</v>
      </c>
      <c r="E11" s="49">
        <v>5332</v>
      </c>
      <c r="F11" s="49">
        <v>714</v>
      </c>
      <c r="G11" s="49">
        <v>2702</v>
      </c>
      <c r="H11" s="49">
        <v>1916</v>
      </c>
      <c r="I11" s="49">
        <v>23</v>
      </c>
    </row>
    <row r="12" spans="1:9" ht="21" customHeight="1">
      <c r="A12" s="26" t="s">
        <v>1689</v>
      </c>
      <c r="B12" s="120">
        <v>4477</v>
      </c>
      <c r="C12" s="49">
        <v>1696</v>
      </c>
      <c r="D12" s="49">
        <v>66</v>
      </c>
      <c r="E12" s="49">
        <v>2691</v>
      </c>
      <c r="F12" s="49">
        <v>899</v>
      </c>
      <c r="G12" s="49">
        <v>1156</v>
      </c>
      <c r="H12" s="49">
        <v>636</v>
      </c>
      <c r="I12" s="49">
        <v>24</v>
      </c>
    </row>
    <row r="13" spans="1:9" ht="21" customHeight="1">
      <c r="A13" s="26"/>
      <c r="B13" s="120"/>
      <c r="C13" s="49"/>
      <c r="D13" s="49"/>
      <c r="E13" s="49"/>
      <c r="F13" s="49"/>
      <c r="G13" s="49"/>
      <c r="H13" s="49"/>
      <c r="I13" s="49"/>
    </row>
    <row r="14" spans="1:9" ht="21" customHeight="1">
      <c r="A14" s="27" t="s">
        <v>616</v>
      </c>
      <c r="B14" s="120"/>
      <c r="C14" s="49"/>
      <c r="D14" s="49"/>
      <c r="E14" s="49"/>
      <c r="F14" s="49"/>
      <c r="G14" s="49"/>
      <c r="H14" s="49"/>
      <c r="I14" s="49"/>
    </row>
    <row r="15" spans="1:9" ht="21" customHeight="1">
      <c r="A15" s="27" t="s">
        <v>1699</v>
      </c>
      <c r="B15" s="166">
        <v>339699</v>
      </c>
      <c r="C15" s="201">
        <v>104868</v>
      </c>
      <c r="D15" s="201">
        <v>3452</v>
      </c>
      <c r="E15" s="201">
        <v>230823</v>
      </c>
      <c r="F15" s="201">
        <v>58344</v>
      </c>
      <c r="G15" s="201">
        <v>104069</v>
      </c>
      <c r="H15" s="201">
        <v>68410</v>
      </c>
      <c r="I15" s="201">
        <v>556</v>
      </c>
    </row>
    <row r="16" spans="1:9" ht="21" customHeight="1">
      <c r="A16" s="26" t="s">
        <v>1360</v>
      </c>
      <c r="B16" s="120">
        <v>333069</v>
      </c>
      <c r="C16" s="49">
        <v>101590</v>
      </c>
      <c r="D16" s="49">
        <v>3349</v>
      </c>
      <c r="E16" s="49">
        <v>227611</v>
      </c>
      <c r="F16" s="49">
        <v>57286</v>
      </c>
      <c r="G16" s="49">
        <v>102680</v>
      </c>
      <c r="H16" s="49">
        <v>67645</v>
      </c>
      <c r="I16" s="49">
        <v>519</v>
      </c>
    </row>
    <row r="17" spans="1:9" ht="21" customHeight="1">
      <c r="A17" s="26" t="s">
        <v>896</v>
      </c>
      <c r="B17" s="120">
        <v>150611</v>
      </c>
      <c r="C17" s="49">
        <v>95505</v>
      </c>
      <c r="D17" s="49">
        <v>1252</v>
      </c>
      <c r="E17" s="49">
        <v>53506</v>
      </c>
      <c r="F17" s="49">
        <v>3189</v>
      </c>
      <c r="G17" s="49">
        <v>19718</v>
      </c>
      <c r="H17" s="49">
        <v>30599</v>
      </c>
      <c r="I17" s="49">
        <v>348</v>
      </c>
    </row>
    <row r="18" spans="1:9" ht="21" customHeight="1">
      <c r="A18" s="278" t="s">
        <v>2096</v>
      </c>
      <c r="B18" s="120">
        <v>8148</v>
      </c>
      <c r="C18" s="49" t="s">
        <v>134</v>
      </c>
      <c r="D18" s="49">
        <v>2</v>
      </c>
      <c r="E18" s="49">
        <v>8146</v>
      </c>
      <c r="F18" s="49" t="s">
        <v>134</v>
      </c>
      <c r="G18" s="49">
        <v>4585</v>
      </c>
      <c r="H18" s="49">
        <v>3561</v>
      </c>
      <c r="I18" s="49" t="s">
        <v>134</v>
      </c>
    </row>
    <row r="19" spans="1:9" ht="21" customHeight="1">
      <c r="A19" s="26" t="s">
        <v>343</v>
      </c>
      <c r="B19" s="120">
        <v>163426</v>
      </c>
      <c r="C19" s="49">
        <v>5503</v>
      </c>
      <c r="D19" s="49">
        <v>2014</v>
      </c>
      <c r="E19" s="49">
        <v>155788</v>
      </c>
      <c r="F19" s="49">
        <v>53130</v>
      </c>
      <c r="G19" s="49">
        <v>73349</v>
      </c>
      <c r="H19" s="49">
        <v>29309</v>
      </c>
      <c r="I19" s="49">
        <v>121</v>
      </c>
    </row>
    <row r="20" spans="1:9" ht="21" customHeight="1">
      <c r="A20" s="26" t="s">
        <v>1695</v>
      </c>
      <c r="B20" s="120">
        <v>10884</v>
      </c>
      <c r="C20" s="49">
        <v>582</v>
      </c>
      <c r="D20" s="49">
        <v>81</v>
      </c>
      <c r="E20" s="49">
        <v>10171</v>
      </c>
      <c r="F20" s="49">
        <v>967</v>
      </c>
      <c r="G20" s="49">
        <v>5028</v>
      </c>
      <c r="H20" s="49">
        <v>4176</v>
      </c>
      <c r="I20" s="49">
        <v>50</v>
      </c>
    </row>
    <row r="21" spans="1:9" ht="21" customHeight="1">
      <c r="A21" s="83" t="s">
        <v>1689</v>
      </c>
      <c r="B21" s="167">
        <v>6630</v>
      </c>
      <c r="C21" s="169">
        <v>3278</v>
      </c>
      <c r="D21" s="169">
        <v>103</v>
      </c>
      <c r="E21" s="169">
        <v>3212</v>
      </c>
      <c r="F21" s="169">
        <v>1058</v>
      </c>
      <c r="G21" s="169">
        <v>1389</v>
      </c>
      <c r="H21" s="169">
        <v>765</v>
      </c>
      <c r="I21" s="169">
        <v>37</v>
      </c>
    </row>
    <row r="22" spans="1:9" ht="21" customHeight="1">
      <c r="A22" s="44" t="s">
        <v>4550</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sheetPr>
    <pageSetUpPr fitToPage="1"/>
  </sheetPr>
  <dimension ref="A1:I73"/>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 width="25.625" style="24" customWidth="1"/>
    <col min="2" max="16384" width="18.625" style="24"/>
  </cols>
  <sheetData>
    <row r="1" spans="1:8" ht="21" customHeight="1">
      <c r="A1" s="28" t="str">
        <f>HYPERLINK("#"&amp;"目次"&amp;"!a1","目次へ")</f>
        <v>目次へ</v>
      </c>
    </row>
    <row r="2" spans="1:8" ht="21" customHeight="1">
      <c r="A2" s="97" t="str">
        <f>"２５．"&amp;目次!E28</f>
        <v>２５．従業地･通学地による常住市区町村別15歳以上就業者数及び15歳以上通学者数（平成27年10月1日）</v>
      </c>
      <c r="B2" s="209"/>
      <c r="C2" s="209"/>
      <c r="D2" s="209"/>
      <c r="E2" s="45"/>
      <c r="F2" s="45"/>
      <c r="G2" s="45"/>
      <c r="H2" s="45"/>
    </row>
    <row r="3" spans="1:8" ht="21" customHeight="1">
      <c r="A3" s="265" t="s">
        <v>266</v>
      </c>
      <c r="B3" s="282" t="s">
        <v>308</v>
      </c>
      <c r="C3" s="282" t="s">
        <v>1002</v>
      </c>
      <c r="D3" s="283" t="s">
        <v>3948</v>
      </c>
      <c r="E3" s="26"/>
      <c r="F3" s="26"/>
      <c r="G3" s="26"/>
      <c r="H3" s="26"/>
    </row>
    <row r="4" spans="1:8" ht="21" customHeight="1">
      <c r="A4" s="269" t="s">
        <v>1731</v>
      </c>
      <c r="B4" s="166">
        <v>137232</v>
      </c>
      <c r="C4" s="168">
        <v>119547</v>
      </c>
      <c r="D4" s="168">
        <v>17685</v>
      </c>
    </row>
    <row r="5" spans="1:8" ht="21" customHeight="1">
      <c r="A5" s="26"/>
      <c r="B5" s="120"/>
      <c r="C5" s="48"/>
      <c r="D5" s="48"/>
    </row>
    <row r="6" spans="1:8" ht="21" customHeight="1">
      <c r="A6" s="27" t="s">
        <v>2016</v>
      </c>
      <c r="B6" s="166">
        <v>35960</v>
      </c>
      <c r="C6" s="168">
        <v>33967</v>
      </c>
      <c r="D6" s="168">
        <v>1993</v>
      </c>
    </row>
    <row r="7" spans="1:8" ht="21" customHeight="1">
      <c r="A7" s="26" t="s">
        <v>3309</v>
      </c>
      <c r="B7" s="120">
        <v>12318</v>
      </c>
      <c r="C7" s="48">
        <v>12318</v>
      </c>
      <c r="D7" s="48" t="s">
        <v>134</v>
      </c>
    </row>
    <row r="8" spans="1:8" ht="21" customHeight="1">
      <c r="A8" s="26" t="s">
        <v>3311</v>
      </c>
      <c r="B8" s="120">
        <v>23642</v>
      </c>
      <c r="C8" s="48">
        <v>21649</v>
      </c>
      <c r="D8" s="48">
        <v>1993</v>
      </c>
    </row>
    <row r="9" spans="1:8" ht="21" customHeight="1">
      <c r="A9" s="26"/>
      <c r="B9" s="120"/>
      <c r="C9" s="48"/>
      <c r="D9" s="48"/>
    </row>
    <row r="10" spans="1:8" ht="21" customHeight="1">
      <c r="A10" s="269" t="s">
        <v>6</v>
      </c>
      <c r="B10" s="166">
        <v>83284</v>
      </c>
      <c r="C10" s="168">
        <v>68711</v>
      </c>
      <c r="D10" s="168">
        <v>14573</v>
      </c>
    </row>
    <row r="11" spans="1:8" ht="21" customHeight="1">
      <c r="A11" s="27" t="s">
        <v>265</v>
      </c>
      <c r="B11" s="166">
        <v>54805</v>
      </c>
      <c r="C11" s="168">
        <v>45286</v>
      </c>
      <c r="D11" s="168">
        <v>9519</v>
      </c>
    </row>
    <row r="12" spans="1:8" ht="21" customHeight="1">
      <c r="A12" s="26"/>
      <c r="B12" s="120"/>
      <c r="C12" s="48"/>
      <c r="D12" s="48"/>
    </row>
    <row r="13" spans="1:8" ht="21" customHeight="1">
      <c r="A13" s="27" t="s">
        <v>3312</v>
      </c>
      <c r="B13" s="166">
        <v>35802</v>
      </c>
      <c r="C13" s="168">
        <v>29887</v>
      </c>
      <c r="D13" s="168">
        <v>5915</v>
      </c>
    </row>
    <row r="14" spans="1:8" ht="21" customHeight="1">
      <c r="A14" s="26" t="s">
        <v>97</v>
      </c>
      <c r="B14" s="120">
        <v>121</v>
      </c>
      <c r="C14" s="48">
        <v>99</v>
      </c>
      <c r="D14" s="48">
        <v>22</v>
      </c>
    </row>
    <row r="15" spans="1:8" ht="21" customHeight="1">
      <c r="A15" s="26" t="s">
        <v>28</v>
      </c>
      <c r="B15" s="120">
        <v>261</v>
      </c>
      <c r="C15" s="48">
        <v>211</v>
      </c>
      <c r="D15" s="48">
        <v>50</v>
      </c>
    </row>
    <row r="16" spans="1:8" ht="21" customHeight="1">
      <c r="A16" s="26" t="s">
        <v>4</v>
      </c>
      <c r="B16" s="120">
        <v>322</v>
      </c>
      <c r="C16" s="48">
        <v>261</v>
      </c>
      <c r="D16" s="48">
        <v>61</v>
      </c>
    </row>
    <row r="17" spans="1:9" ht="21" customHeight="1">
      <c r="A17" s="26" t="s">
        <v>124</v>
      </c>
      <c r="B17" s="120">
        <v>2686</v>
      </c>
      <c r="C17" s="48">
        <v>2355</v>
      </c>
      <c r="D17" s="48">
        <v>331</v>
      </c>
    </row>
    <row r="18" spans="1:9" ht="21" customHeight="1">
      <c r="A18" s="26" t="s">
        <v>127</v>
      </c>
      <c r="B18" s="120">
        <v>559</v>
      </c>
      <c r="C18" s="48">
        <v>461</v>
      </c>
      <c r="D18" s="48">
        <v>98</v>
      </c>
    </row>
    <row r="19" spans="1:9" ht="21" customHeight="1">
      <c r="A19" s="26" t="s">
        <v>139</v>
      </c>
      <c r="B19" s="120">
        <v>297</v>
      </c>
      <c r="C19" s="48">
        <v>239</v>
      </c>
      <c r="D19" s="48">
        <v>58</v>
      </c>
    </row>
    <row r="20" spans="1:9" ht="21" customHeight="1">
      <c r="A20" s="26" t="s">
        <v>143</v>
      </c>
      <c r="B20" s="120">
        <v>496</v>
      </c>
      <c r="C20" s="48">
        <v>401</v>
      </c>
      <c r="D20" s="48">
        <v>95</v>
      </c>
    </row>
    <row r="21" spans="1:9" ht="21" customHeight="1">
      <c r="A21" s="26" t="s">
        <v>165</v>
      </c>
      <c r="B21" s="120">
        <v>1167</v>
      </c>
      <c r="C21" s="48">
        <v>959</v>
      </c>
      <c r="D21" s="48">
        <v>208</v>
      </c>
    </row>
    <row r="22" spans="1:9" ht="21" customHeight="1">
      <c r="A22" s="26" t="s">
        <v>174</v>
      </c>
      <c r="B22" s="120">
        <v>739</v>
      </c>
      <c r="C22" s="48">
        <v>634</v>
      </c>
      <c r="D22" s="48">
        <v>105</v>
      </c>
    </row>
    <row r="23" spans="1:9" ht="21" customHeight="1">
      <c r="A23" s="26" t="s">
        <v>68</v>
      </c>
      <c r="B23" s="120">
        <v>516</v>
      </c>
      <c r="C23" s="48">
        <v>426</v>
      </c>
      <c r="D23" s="48">
        <v>90</v>
      </c>
    </row>
    <row r="24" spans="1:9" ht="21" customHeight="1">
      <c r="A24" s="26" t="s">
        <v>180</v>
      </c>
      <c r="B24" s="120">
        <v>1092</v>
      </c>
      <c r="C24" s="48">
        <v>873</v>
      </c>
      <c r="D24" s="48">
        <v>219</v>
      </c>
    </row>
    <row r="25" spans="1:9" ht="21" customHeight="1">
      <c r="A25" s="26" t="s">
        <v>121</v>
      </c>
      <c r="B25" s="120">
        <v>2476</v>
      </c>
      <c r="C25" s="48">
        <v>2027</v>
      </c>
      <c r="D25" s="48">
        <v>449</v>
      </c>
    </row>
    <row r="26" spans="1:9" ht="21" customHeight="1">
      <c r="A26" s="26" t="s">
        <v>185</v>
      </c>
      <c r="B26" s="120">
        <v>1187</v>
      </c>
      <c r="C26" s="48">
        <v>1030</v>
      </c>
      <c r="D26" s="48">
        <v>157</v>
      </c>
    </row>
    <row r="27" spans="1:9" ht="21" customHeight="1">
      <c r="A27" s="26" t="s">
        <v>191</v>
      </c>
      <c r="B27" s="120">
        <v>8467</v>
      </c>
      <c r="C27" s="48">
        <v>7296</v>
      </c>
      <c r="D27" s="48">
        <v>1171</v>
      </c>
    </row>
    <row r="28" spans="1:9" ht="21" customHeight="1">
      <c r="A28" s="26" t="s">
        <v>80</v>
      </c>
      <c r="B28" s="120">
        <v>1308</v>
      </c>
      <c r="C28" s="48">
        <v>1125</v>
      </c>
      <c r="D28" s="48">
        <v>183</v>
      </c>
    </row>
    <row r="29" spans="1:9" ht="21" customHeight="1">
      <c r="A29" s="26" t="s">
        <v>204</v>
      </c>
      <c r="B29" s="120">
        <v>924</v>
      </c>
      <c r="C29" s="48">
        <v>787</v>
      </c>
      <c r="D29" s="48">
        <v>137</v>
      </c>
    </row>
    <row r="30" spans="1:9" ht="21" customHeight="1">
      <c r="A30" s="26" t="s">
        <v>115</v>
      </c>
      <c r="B30" s="120">
        <v>418</v>
      </c>
      <c r="C30" s="48">
        <v>347</v>
      </c>
      <c r="D30" s="48">
        <v>71</v>
      </c>
    </row>
    <row r="31" spans="1:9" ht="21" customHeight="1">
      <c r="A31" s="26" t="s">
        <v>209</v>
      </c>
      <c r="B31" s="120">
        <v>1923</v>
      </c>
      <c r="C31" s="48">
        <v>1613</v>
      </c>
      <c r="D31" s="48">
        <v>310</v>
      </c>
      <c r="I31" s="26"/>
    </row>
    <row r="32" spans="1:9" ht="21" customHeight="1">
      <c r="A32" s="26" t="s">
        <v>219</v>
      </c>
      <c r="B32" s="120">
        <v>7597</v>
      </c>
      <c r="C32" s="48">
        <v>6166</v>
      </c>
      <c r="D32" s="48">
        <v>1431</v>
      </c>
    </row>
    <row r="33" spans="1:4" ht="21" customHeight="1">
      <c r="A33" s="26" t="s">
        <v>220</v>
      </c>
      <c r="B33" s="120">
        <v>999</v>
      </c>
      <c r="C33" s="48">
        <v>832</v>
      </c>
      <c r="D33" s="48">
        <v>167</v>
      </c>
    </row>
    <row r="34" spans="1:4" ht="21" customHeight="1">
      <c r="A34" s="26" t="s">
        <v>1726</v>
      </c>
      <c r="B34" s="120">
        <v>722</v>
      </c>
      <c r="C34" s="48">
        <v>575</v>
      </c>
      <c r="D34" s="48">
        <v>147</v>
      </c>
    </row>
    <row r="35" spans="1:4" ht="21" customHeight="1">
      <c r="A35" s="26" t="s">
        <v>101</v>
      </c>
      <c r="B35" s="120">
        <v>1525</v>
      </c>
      <c r="C35" s="48">
        <v>1170</v>
      </c>
      <c r="D35" s="48">
        <v>355</v>
      </c>
    </row>
    <row r="36" spans="1:4" ht="21" customHeight="1">
      <c r="A36" s="26"/>
      <c r="B36" s="120"/>
      <c r="C36" s="48"/>
      <c r="D36" s="48"/>
    </row>
    <row r="37" spans="1:4" ht="21" customHeight="1">
      <c r="A37" s="27" t="s">
        <v>3315</v>
      </c>
      <c r="B37" s="166">
        <v>19003</v>
      </c>
      <c r="C37" s="168">
        <v>15399</v>
      </c>
      <c r="D37" s="168">
        <v>3604</v>
      </c>
    </row>
    <row r="38" spans="1:4" ht="21" customHeight="1">
      <c r="A38" s="26" t="s">
        <v>221</v>
      </c>
      <c r="B38" s="120">
        <v>1346</v>
      </c>
      <c r="C38" s="48">
        <v>1091</v>
      </c>
      <c r="D38" s="48">
        <v>255</v>
      </c>
    </row>
    <row r="39" spans="1:4" ht="21" customHeight="1">
      <c r="A39" s="26" t="s">
        <v>225</v>
      </c>
      <c r="B39" s="120">
        <v>740</v>
      </c>
      <c r="C39" s="48">
        <v>600</v>
      </c>
      <c r="D39" s="48">
        <v>140</v>
      </c>
    </row>
    <row r="40" spans="1:4" ht="21" customHeight="1">
      <c r="A40" s="26" t="s">
        <v>226</v>
      </c>
      <c r="B40" s="120">
        <v>1213</v>
      </c>
      <c r="C40" s="48">
        <v>1042</v>
      </c>
      <c r="D40" s="48">
        <v>171</v>
      </c>
    </row>
    <row r="41" spans="1:4" ht="21" customHeight="1">
      <c r="A41" s="26" t="s">
        <v>230</v>
      </c>
      <c r="B41" s="120">
        <v>1378</v>
      </c>
      <c r="C41" s="48">
        <v>1184</v>
      </c>
      <c r="D41" s="48">
        <v>194</v>
      </c>
    </row>
    <row r="42" spans="1:4" ht="21" customHeight="1">
      <c r="A42" s="26" t="s">
        <v>50</v>
      </c>
      <c r="B42" s="120">
        <v>272</v>
      </c>
      <c r="C42" s="48">
        <v>206</v>
      </c>
      <c r="D42" s="48">
        <v>66</v>
      </c>
    </row>
    <row r="43" spans="1:4" ht="21" customHeight="1">
      <c r="A43" s="26" t="s">
        <v>238</v>
      </c>
      <c r="B43" s="120">
        <v>1008</v>
      </c>
      <c r="C43" s="48">
        <v>830</v>
      </c>
      <c r="D43" s="48">
        <v>178</v>
      </c>
    </row>
    <row r="44" spans="1:4" ht="21" customHeight="1">
      <c r="A44" s="26" t="s">
        <v>35</v>
      </c>
      <c r="B44" s="120">
        <v>442</v>
      </c>
      <c r="C44" s="48">
        <v>363</v>
      </c>
      <c r="D44" s="48">
        <v>79</v>
      </c>
    </row>
    <row r="45" spans="1:4" ht="21" customHeight="1">
      <c r="A45" s="26" t="s">
        <v>247</v>
      </c>
      <c r="B45" s="120">
        <v>1004</v>
      </c>
      <c r="C45" s="48">
        <v>843</v>
      </c>
      <c r="D45" s="48">
        <v>161</v>
      </c>
    </row>
    <row r="46" spans="1:4" ht="21" customHeight="1">
      <c r="A46" s="26" t="s">
        <v>256</v>
      </c>
      <c r="B46" s="120">
        <v>690</v>
      </c>
      <c r="C46" s="48">
        <v>584</v>
      </c>
      <c r="D46" s="48">
        <v>106</v>
      </c>
    </row>
    <row r="47" spans="1:4" ht="21" customHeight="1">
      <c r="A47" s="26" t="s">
        <v>263</v>
      </c>
      <c r="B47" s="120">
        <v>1129</v>
      </c>
      <c r="C47" s="48">
        <v>949</v>
      </c>
      <c r="D47" s="48">
        <v>180</v>
      </c>
    </row>
    <row r="48" spans="1:4" ht="21" customHeight="1">
      <c r="A48" s="26" t="s">
        <v>270</v>
      </c>
      <c r="B48" s="120">
        <v>1445</v>
      </c>
      <c r="C48" s="48">
        <v>1115</v>
      </c>
      <c r="D48" s="48">
        <v>330</v>
      </c>
    </row>
    <row r="49" spans="1:6" ht="21" customHeight="1">
      <c r="A49" s="26" t="s">
        <v>22</v>
      </c>
      <c r="B49" s="120">
        <v>710</v>
      </c>
      <c r="C49" s="48">
        <v>597</v>
      </c>
      <c r="D49" s="48">
        <v>113</v>
      </c>
    </row>
    <row r="50" spans="1:6" ht="21" customHeight="1">
      <c r="A50" s="26" t="s">
        <v>286</v>
      </c>
      <c r="B50" s="120">
        <v>1065</v>
      </c>
      <c r="C50" s="48">
        <v>793</v>
      </c>
      <c r="D50" s="48">
        <v>272</v>
      </c>
    </row>
    <row r="51" spans="1:6" ht="21" customHeight="1">
      <c r="A51" s="279" t="s">
        <v>212</v>
      </c>
      <c r="B51" s="120">
        <v>950</v>
      </c>
      <c r="C51" s="48">
        <v>804</v>
      </c>
      <c r="D51" s="48">
        <v>146</v>
      </c>
    </row>
    <row r="52" spans="1:6" ht="21" customHeight="1">
      <c r="A52" s="279" t="s">
        <v>171</v>
      </c>
      <c r="B52" s="120">
        <v>346</v>
      </c>
      <c r="C52" s="48">
        <v>288</v>
      </c>
      <c r="D52" s="48">
        <v>58</v>
      </c>
    </row>
    <row r="53" spans="1:6" ht="21" customHeight="1">
      <c r="A53" s="279" t="s">
        <v>136</v>
      </c>
      <c r="B53" s="120">
        <v>165</v>
      </c>
      <c r="C53" s="48">
        <v>131</v>
      </c>
      <c r="D53" s="48">
        <v>34</v>
      </c>
      <c r="F53" s="26"/>
    </row>
    <row r="54" spans="1:6" ht="21" customHeight="1">
      <c r="A54" s="279" t="s">
        <v>159</v>
      </c>
      <c r="B54" s="120">
        <v>327</v>
      </c>
      <c r="C54" s="48">
        <v>263</v>
      </c>
      <c r="D54" s="48">
        <v>64</v>
      </c>
    </row>
    <row r="55" spans="1:6" ht="21" customHeight="1">
      <c r="A55" s="279" t="s">
        <v>294</v>
      </c>
      <c r="B55" s="120">
        <v>379</v>
      </c>
      <c r="C55" s="48">
        <v>302</v>
      </c>
      <c r="D55" s="48">
        <v>77</v>
      </c>
    </row>
    <row r="56" spans="1:6" ht="21" customHeight="1">
      <c r="A56" s="279" t="s">
        <v>55</v>
      </c>
      <c r="B56" s="120">
        <v>377</v>
      </c>
      <c r="C56" s="48">
        <v>277</v>
      </c>
      <c r="D56" s="48">
        <v>100</v>
      </c>
    </row>
    <row r="57" spans="1:6" ht="21" customHeight="1">
      <c r="A57" s="279" t="s">
        <v>300</v>
      </c>
      <c r="B57" s="120">
        <v>809</v>
      </c>
      <c r="C57" s="48">
        <v>633</v>
      </c>
      <c r="D57" s="48">
        <v>176</v>
      </c>
    </row>
    <row r="58" spans="1:6" ht="21" customHeight="1">
      <c r="A58" s="279" t="s">
        <v>146</v>
      </c>
      <c r="B58" s="120">
        <v>179</v>
      </c>
      <c r="C58" s="48">
        <v>120</v>
      </c>
      <c r="D58" s="48">
        <v>59</v>
      </c>
    </row>
    <row r="59" spans="1:6" ht="21" customHeight="1">
      <c r="A59" s="279" t="s">
        <v>38</v>
      </c>
      <c r="B59" s="120">
        <v>388</v>
      </c>
      <c r="C59" s="48">
        <v>335</v>
      </c>
      <c r="D59" s="48">
        <v>53</v>
      </c>
    </row>
    <row r="60" spans="1:6" ht="21" customHeight="1">
      <c r="A60" s="279" t="s">
        <v>240</v>
      </c>
      <c r="B60" s="120">
        <v>264</v>
      </c>
      <c r="C60" s="48">
        <v>223</v>
      </c>
      <c r="D60" s="48">
        <v>41</v>
      </c>
    </row>
    <row r="61" spans="1:6" ht="21" customHeight="1">
      <c r="A61" s="279" t="s">
        <v>250</v>
      </c>
      <c r="B61" s="120">
        <v>134</v>
      </c>
      <c r="C61" s="48">
        <v>93</v>
      </c>
      <c r="D61" s="48">
        <v>41</v>
      </c>
    </row>
    <row r="62" spans="1:6" ht="21" customHeight="1">
      <c r="A62" s="279" t="s">
        <v>292</v>
      </c>
      <c r="B62" s="120">
        <v>173</v>
      </c>
      <c r="C62" s="48">
        <v>126</v>
      </c>
      <c r="D62" s="48">
        <v>47</v>
      </c>
    </row>
    <row r="63" spans="1:6" ht="21" customHeight="1">
      <c r="A63" s="279" t="s">
        <v>1730</v>
      </c>
      <c r="B63" s="120">
        <v>1980</v>
      </c>
      <c r="C63" s="48">
        <v>1545</v>
      </c>
      <c r="D63" s="48">
        <v>435</v>
      </c>
    </row>
    <row r="64" spans="1:6" ht="21" customHeight="1">
      <c r="A64" s="279" t="s">
        <v>287</v>
      </c>
      <c r="B64" s="120">
        <v>51</v>
      </c>
      <c r="C64" s="48">
        <v>32</v>
      </c>
      <c r="D64" s="48">
        <v>19</v>
      </c>
    </row>
    <row r="65" spans="1:4" ht="21" customHeight="1">
      <c r="A65" s="279" t="s">
        <v>4440</v>
      </c>
      <c r="B65" s="120">
        <v>29</v>
      </c>
      <c r="C65" s="48">
        <v>24</v>
      </c>
      <c r="D65" s="48">
        <v>5</v>
      </c>
    </row>
    <row r="66" spans="1:4" ht="21" customHeight="1">
      <c r="A66" s="279" t="s">
        <v>305</v>
      </c>
      <c r="B66" s="120">
        <v>9</v>
      </c>
      <c r="C66" s="48">
        <v>5</v>
      </c>
      <c r="D66" s="48">
        <v>4</v>
      </c>
    </row>
    <row r="67" spans="1:4" ht="21" customHeight="1">
      <c r="A67" s="279" t="s">
        <v>1728</v>
      </c>
      <c r="B67" s="120">
        <v>1</v>
      </c>
      <c r="C67" s="48">
        <v>1</v>
      </c>
      <c r="D67" s="48" t="s">
        <v>134</v>
      </c>
    </row>
    <row r="68" spans="1:4" ht="21" customHeight="1">
      <c r="A68" s="279"/>
      <c r="B68" s="120"/>
      <c r="C68" s="49"/>
      <c r="D68" s="49"/>
    </row>
    <row r="69" spans="1:4" ht="21" customHeight="1">
      <c r="A69" s="280" t="s">
        <v>3313</v>
      </c>
      <c r="B69" s="166">
        <v>28479</v>
      </c>
      <c r="C69" s="168">
        <v>23425</v>
      </c>
      <c r="D69" s="168">
        <v>5054</v>
      </c>
    </row>
    <row r="70" spans="1:4" ht="21" customHeight="1">
      <c r="A70" s="279"/>
      <c r="B70" s="120"/>
      <c r="C70" s="49"/>
      <c r="D70" s="49"/>
    </row>
    <row r="71" spans="1:4" ht="21" customHeight="1">
      <c r="A71" s="280" t="s">
        <v>2739</v>
      </c>
      <c r="B71" s="166">
        <v>17988</v>
      </c>
      <c r="C71" s="168">
        <v>16869</v>
      </c>
      <c r="D71" s="168">
        <v>1119</v>
      </c>
    </row>
    <row r="72" spans="1:4" ht="21" customHeight="1">
      <c r="A72" s="281"/>
      <c r="B72" s="167"/>
      <c r="C72" s="169"/>
      <c r="D72" s="169"/>
    </row>
    <row r="73" spans="1:4" ht="21" customHeight="1">
      <c r="A73" s="44" t="s">
        <v>3664</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sheetPr>
    <pageSetUpPr fitToPage="1"/>
  </sheetPr>
  <dimension ref="A1:J72"/>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 width="25.625" style="24" customWidth="1"/>
    <col min="2" max="16384" width="18.625" style="24"/>
  </cols>
  <sheetData>
    <row r="1" spans="1:9" ht="21" customHeight="1">
      <c r="A1" s="28" t="str">
        <f>HYPERLINK("#"&amp;"目次"&amp;"!a1","目次へ")</f>
        <v>目次へ</v>
      </c>
    </row>
    <row r="2" spans="1:9" ht="21" customHeight="1">
      <c r="A2" s="97" t="str">
        <f>"２６．"&amp;目次!E29</f>
        <v>２６．常住地による従業･通学市区町村別15歳以上就業者数及び15歳以上通学者数（平成27年10月1日）</v>
      </c>
      <c r="B2" s="209"/>
      <c r="C2" s="209"/>
      <c r="D2" s="209"/>
    </row>
    <row r="3" spans="1:9" ht="21" customHeight="1">
      <c r="A3" s="265" t="s">
        <v>369</v>
      </c>
      <c r="B3" s="282" t="s">
        <v>1685</v>
      </c>
      <c r="C3" s="282" t="s">
        <v>3949</v>
      </c>
      <c r="D3" s="265" t="s">
        <v>3059</v>
      </c>
    </row>
    <row r="4" spans="1:9" ht="21" customHeight="1">
      <c r="A4" s="269" t="s">
        <v>516</v>
      </c>
      <c r="B4" s="166">
        <v>152815</v>
      </c>
      <c r="C4" s="168">
        <v>140129</v>
      </c>
      <c r="D4" s="228">
        <v>12686</v>
      </c>
      <c r="I4" s="26"/>
    </row>
    <row r="5" spans="1:9" ht="21" customHeight="1">
      <c r="B5" s="120"/>
      <c r="C5" s="48"/>
      <c r="D5" s="48"/>
      <c r="I5" s="26"/>
    </row>
    <row r="6" spans="1:9" ht="21" customHeight="1">
      <c r="A6" s="25" t="s">
        <v>2834</v>
      </c>
      <c r="B6" s="166">
        <v>35960</v>
      </c>
      <c r="C6" s="168">
        <v>33967</v>
      </c>
      <c r="D6" s="168">
        <v>1993</v>
      </c>
      <c r="I6" s="26"/>
    </row>
    <row r="7" spans="1:9" ht="21" customHeight="1">
      <c r="A7" s="24" t="s">
        <v>3532</v>
      </c>
      <c r="B7" s="120">
        <v>12318</v>
      </c>
      <c r="C7" s="48">
        <v>12318</v>
      </c>
      <c r="D7" s="48" t="s">
        <v>134</v>
      </c>
      <c r="I7" s="26"/>
    </row>
    <row r="8" spans="1:9" ht="21" customHeight="1">
      <c r="A8" s="24" t="s">
        <v>4203</v>
      </c>
      <c r="B8" s="120">
        <v>23642</v>
      </c>
      <c r="C8" s="48">
        <v>21649</v>
      </c>
      <c r="D8" s="48">
        <v>1993</v>
      </c>
      <c r="I8" s="26"/>
    </row>
    <row r="9" spans="1:9" ht="21" customHeight="1">
      <c r="B9" s="120"/>
      <c r="C9" s="48"/>
      <c r="D9" s="48"/>
      <c r="I9" s="26"/>
    </row>
    <row r="10" spans="1:9" ht="21" customHeight="1">
      <c r="A10" s="270" t="s">
        <v>4204</v>
      </c>
      <c r="B10" s="166">
        <v>100189</v>
      </c>
      <c r="C10" s="168">
        <v>90527</v>
      </c>
      <c r="D10" s="168">
        <v>9662</v>
      </c>
      <c r="I10" s="26"/>
    </row>
    <row r="11" spans="1:9" ht="21" customHeight="1">
      <c r="A11" s="25" t="s">
        <v>3328</v>
      </c>
      <c r="B11" s="166">
        <v>91991</v>
      </c>
      <c r="C11" s="168">
        <v>83330</v>
      </c>
      <c r="D11" s="168">
        <v>8661</v>
      </c>
      <c r="I11" s="26"/>
    </row>
    <row r="12" spans="1:9" ht="21" customHeight="1">
      <c r="B12" s="120"/>
      <c r="C12" s="48"/>
      <c r="D12" s="48"/>
      <c r="I12" s="26"/>
    </row>
    <row r="13" spans="1:9" ht="21" customHeight="1">
      <c r="A13" s="25" t="s">
        <v>2772</v>
      </c>
      <c r="B13" s="166">
        <v>85793</v>
      </c>
      <c r="C13" s="168">
        <v>78473</v>
      </c>
      <c r="D13" s="168">
        <v>7320</v>
      </c>
      <c r="I13" s="26"/>
    </row>
    <row r="14" spans="1:9" ht="21" customHeight="1">
      <c r="A14" s="24" t="s">
        <v>1878</v>
      </c>
      <c r="B14" s="120">
        <v>12638</v>
      </c>
      <c r="C14" s="48">
        <v>11847</v>
      </c>
      <c r="D14" s="48">
        <v>791</v>
      </c>
      <c r="I14" s="26"/>
    </row>
    <row r="15" spans="1:9" ht="21" customHeight="1">
      <c r="A15" s="24" t="s">
        <v>4205</v>
      </c>
      <c r="B15" s="120">
        <v>6450</v>
      </c>
      <c r="C15" s="48">
        <v>6432</v>
      </c>
      <c r="D15" s="48">
        <v>18</v>
      </c>
      <c r="I15" s="26"/>
    </row>
    <row r="16" spans="1:9" ht="21" customHeight="1">
      <c r="A16" s="24" t="s">
        <v>4206</v>
      </c>
      <c r="B16" s="120">
        <v>10224</v>
      </c>
      <c r="C16" s="48">
        <v>9937</v>
      </c>
      <c r="D16" s="48">
        <v>287</v>
      </c>
      <c r="I16" s="26"/>
    </row>
    <row r="17" spans="1:9" ht="21" customHeight="1">
      <c r="A17" s="24" t="s">
        <v>4207</v>
      </c>
      <c r="B17" s="120">
        <v>18983</v>
      </c>
      <c r="C17" s="48">
        <v>16658</v>
      </c>
      <c r="D17" s="48">
        <v>2325</v>
      </c>
      <c r="I17" s="26"/>
    </row>
    <row r="18" spans="1:9" ht="21" customHeight="1">
      <c r="A18" s="24" t="s">
        <v>1428</v>
      </c>
      <c r="B18" s="120">
        <v>2470</v>
      </c>
      <c r="C18" s="48">
        <v>2026</v>
      </c>
      <c r="D18" s="48">
        <v>444</v>
      </c>
      <c r="I18" s="26"/>
    </row>
    <row r="19" spans="1:9" ht="21" customHeight="1">
      <c r="A19" s="24" t="s">
        <v>4208</v>
      </c>
      <c r="B19" s="120">
        <v>1205</v>
      </c>
      <c r="C19" s="48">
        <v>1169</v>
      </c>
      <c r="D19" s="48">
        <v>36</v>
      </c>
    </row>
    <row r="20" spans="1:9" ht="21" customHeight="1">
      <c r="A20" s="24" t="s">
        <v>4209</v>
      </c>
      <c r="B20" s="120">
        <v>684</v>
      </c>
      <c r="C20" s="48">
        <v>655</v>
      </c>
      <c r="D20" s="48">
        <v>29</v>
      </c>
    </row>
    <row r="21" spans="1:9" ht="21" customHeight="1">
      <c r="A21" s="24" t="s">
        <v>4210</v>
      </c>
      <c r="B21" s="120">
        <v>2672</v>
      </c>
      <c r="C21" s="48">
        <v>2618</v>
      </c>
      <c r="D21" s="48">
        <v>54</v>
      </c>
    </row>
    <row r="22" spans="1:9" ht="21" customHeight="1">
      <c r="A22" s="24" t="s">
        <v>3710</v>
      </c>
      <c r="B22" s="120">
        <v>2670</v>
      </c>
      <c r="C22" s="48">
        <v>2571</v>
      </c>
      <c r="D22" s="48">
        <v>99</v>
      </c>
    </row>
    <row r="23" spans="1:9" ht="21" customHeight="1">
      <c r="A23" s="24" t="s">
        <v>4211</v>
      </c>
      <c r="B23" s="120">
        <v>1183</v>
      </c>
      <c r="C23" s="48">
        <v>1032</v>
      </c>
      <c r="D23" s="48">
        <v>151</v>
      </c>
    </row>
    <row r="24" spans="1:9" ht="21" customHeight="1">
      <c r="A24" s="24" t="s">
        <v>4212</v>
      </c>
      <c r="B24" s="120">
        <v>1105</v>
      </c>
      <c r="C24" s="48">
        <v>1046</v>
      </c>
      <c r="D24" s="48">
        <v>59</v>
      </c>
    </row>
    <row r="25" spans="1:9" ht="21" customHeight="1">
      <c r="A25" s="24" t="s">
        <v>4213</v>
      </c>
      <c r="B25" s="120">
        <v>2200</v>
      </c>
      <c r="C25" s="48">
        <v>1647</v>
      </c>
      <c r="D25" s="48">
        <v>553</v>
      </c>
    </row>
    <row r="26" spans="1:9" ht="21" customHeight="1">
      <c r="A26" s="24" t="s">
        <v>4214</v>
      </c>
      <c r="B26" s="120">
        <v>7694</v>
      </c>
      <c r="C26" s="48">
        <v>7256</v>
      </c>
      <c r="D26" s="48">
        <v>438</v>
      </c>
    </row>
    <row r="27" spans="1:9" ht="21" customHeight="1">
      <c r="A27" s="24" t="s">
        <v>1740</v>
      </c>
      <c r="B27" s="120">
        <v>6321</v>
      </c>
      <c r="C27" s="48">
        <v>5466</v>
      </c>
      <c r="D27" s="48">
        <v>855</v>
      </c>
    </row>
    <row r="28" spans="1:9" ht="21" customHeight="1">
      <c r="A28" s="24" t="s">
        <v>4215</v>
      </c>
      <c r="B28" s="120">
        <v>3145</v>
      </c>
      <c r="C28" s="48">
        <v>2691</v>
      </c>
      <c r="D28" s="48">
        <v>454</v>
      </c>
    </row>
    <row r="29" spans="1:9" ht="21" customHeight="1">
      <c r="A29" s="24" t="s">
        <v>4216</v>
      </c>
      <c r="B29" s="120">
        <v>665</v>
      </c>
      <c r="C29" s="48">
        <v>597</v>
      </c>
      <c r="D29" s="48">
        <v>68</v>
      </c>
    </row>
    <row r="30" spans="1:9" ht="21" customHeight="1">
      <c r="A30" s="24" t="s">
        <v>3608</v>
      </c>
      <c r="B30" s="120">
        <v>255</v>
      </c>
      <c r="C30" s="48">
        <v>239</v>
      </c>
      <c r="D30" s="48">
        <v>16</v>
      </c>
    </row>
    <row r="31" spans="1:9" ht="21" customHeight="1">
      <c r="A31" s="24" t="s">
        <v>2417</v>
      </c>
      <c r="B31" s="120">
        <v>1132</v>
      </c>
      <c r="C31" s="48">
        <v>950</v>
      </c>
      <c r="D31" s="48">
        <v>182</v>
      </c>
    </row>
    <row r="32" spans="1:9" ht="21" customHeight="1">
      <c r="A32" s="24" t="s">
        <v>4217</v>
      </c>
      <c r="B32" s="120">
        <v>3090</v>
      </c>
      <c r="C32" s="48">
        <v>2703</v>
      </c>
      <c r="D32" s="48">
        <v>387</v>
      </c>
    </row>
    <row r="33" spans="1:10" ht="21" customHeight="1">
      <c r="A33" s="24" t="s">
        <v>822</v>
      </c>
      <c r="B33" s="120">
        <v>382</v>
      </c>
      <c r="C33" s="48">
        <v>351</v>
      </c>
      <c r="D33" s="48">
        <v>31</v>
      </c>
    </row>
    <row r="34" spans="1:10" ht="21" customHeight="1">
      <c r="A34" s="24" t="s">
        <v>2363</v>
      </c>
      <c r="B34" s="120">
        <v>192</v>
      </c>
      <c r="C34" s="48">
        <v>169</v>
      </c>
      <c r="D34" s="48">
        <v>23</v>
      </c>
    </row>
    <row r="35" spans="1:10" ht="21" customHeight="1">
      <c r="A35" s="24" t="s">
        <v>4219</v>
      </c>
      <c r="B35" s="120">
        <v>433</v>
      </c>
      <c r="C35" s="48">
        <v>413</v>
      </c>
      <c r="D35" s="48">
        <v>20</v>
      </c>
    </row>
    <row r="36" spans="1:10" ht="21" customHeight="1">
      <c r="B36" s="120"/>
      <c r="C36" s="48"/>
      <c r="D36" s="48"/>
    </row>
    <row r="37" spans="1:10" ht="21" customHeight="1">
      <c r="A37" s="25" t="s">
        <v>4220</v>
      </c>
      <c r="B37" s="166">
        <v>6198</v>
      </c>
      <c r="C37" s="168">
        <v>4857</v>
      </c>
      <c r="D37" s="168">
        <v>1341</v>
      </c>
    </row>
    <row r="38" spans="1:10" ht="21" customHeight="1">
      <c r="A38" s="24" t="s">
        <v>2831</v>
      </c>
      <c r="B38" s="120">
        <v>684</v>
      </c>
      <c r="C38" s="48">
        <v>400</v>
      </c>
      <c r="D38" s="48">
        <v>284</v>
      </c>
    </row>
    <row r="39" spans="1:10" ht="21" customHeight="1">
      <c r="A39" s="24" t="s">
        <v>4221</v>
      </c>
      <c r="B39" s="120">
        <v>467</v>
      </c>
      <c r="C39" s="48">
        <v>448</v>
      </c>
      <c r="D39" s="48">
        <v>19</v>
      </c>
      <c r="I39" s="26"/>
      <c r="J39" s="26"/>
    </row>
    <row r="40" spans="1:10" ht="21" customHeight="1">
      <c r="A40" s="24" t="s">
        <v>3376</v>
      </c>
      <c r="B40" s="120">
        <v>1036</v>
      </c>
      <c r="C40" s="48">
        <v>806</v>
      </c>
      <c r="D40" s="48">
        <v>230</v>
      </c>
      <c r="I40" s="26"/>
      <c r="J40" s="26"/>
    </row>
    <row r="41" spans="1:10" ht="21" customHeight="1">
      <c r="A41" s="24" t="s">
        <v>4222</v>
      </c>
      <c r="B41" s="120">
        <v>520</v>
      </c>
      <c r="C41" s="48">
        <v>453</v>
      </c>
      <c r="D41" s="48">
        <v>67</v>
      </c>
      <c r="I41" s="26"/>
      <c r="J41" s="26"/>
    </row>
    <row r="42" spans="1:10" ht="21" customHeight="1">
      <c r="A42" s="24" t="s">
        <v>3378</v>
      </c>
      <c r="B42" s="120">
        <v>37</v>
      </c>
      <c r="C42" s="48">
        <v>36</v>
      </c>
      <c r="D42" s="48">
        <v>1</v>
      </c>
      <c r="I42" s="26"/>
      <c r="J42" s="26"/>
    </row>
    <row r="43" spans="1:10" ht="21" customHeight="1">
      <c r="A43" s="24" t="s">
        <v>4223</v>
      </c>
      <c r="B43" s="120">
        <v>358</v>
      </c>
      <c r="C43" s="48">
        <v>329</v>
      </c>
      <c r="D43" s="48">
        <v>29</v>
      </c>
      <c r="I43" s="26"/>
      <c r="J43" s="26"/>
    </row>
    <row r="44" spans="1:10" ht="21" customHeight="1">
      <c r="A44" s="24" t="s">
        <v>4224</v>
      </c>
      <c r="B44" s="120">
        <v>105</v>
      </c>
      <c r="C44" s="48">
        <v>103</v>
      </c>
      <c r="D44" s="48">
        <v>2</v>
      </c>
      <c r="I44" s="26"/>
      <c r="J44" s="26"/>
    </row>
    <row r="45" spans="1:10" ht="21" customHeight="1">
      <c r="A45" s="24" t="s">
        <v>4225</v>
      </c>
      <c r="B45" s="120">
        <v>375</v>
      </c>
      <c r="C45" s="48">
        <v>311</v>
      </c>
      <c r="D45" s="48">
        <v>64</v>
      </c>
      <c r="I45" s="26"/>
      <c r="J45" s="26"/>
    </row>
    <row r="46" spans="1:10" ht="21" customHeight="1">
      <c r="A46" s="24" t="s">
        <v>4226</v>
      </c>
      <c r="B46" s="120">
        <v>210</v>
      </c>
      <c r="C46" s="48">
        <v>129</v>
      </c>
      <c r="D46" s="48">
        <v>81</v>
      </c>
      <c r="I46" s="26"/>
      <c r="J46" s="26"/>
    </row>
    <row r="47" spans="1:10" ht="21" customHeight="1">
      <c r="A47" s="24" t="s">
        <v>4227</v>
      </c>
      <c r="B47" s="120">
        <v>322</v>
      </c>
      <c r="C47" s="48">
        <v>200</v>
      </c>
      <c r="D47" s="48">
        <v>122</v>
      </c>
      <c r="I47" s="26"/>
      <c r="J47" s="26"/>
    </row>
    <row r="48" spans="1:10" ht="21" customHeight="1">
      <c r="A48" s="24" t="s">
        <v>4228</v>
      </c>
      <c r="B48" s="120">
        <v>388</v>
      </c>
      <c r="C48" s="48">
        <v>278</v>
      </c>
      <c r="D48" s="48">
        <v>110</v>
      </c>
      <c r="I48" s="26"/>
      <c r="J48" s="26"/>
    </row>
    <row r="49" spans="1:4" ht="21" customHeight="1">
      <c r="A49" s="24" t="s">
        <v>3057</v>
      </c>
      <c r="B49" s="120">
        <v>162</v>
      </c>
      <c r="C49" s="48">
        <v>119</v>
      </c>
      <c r="D49" s="48">
        <v>43</v>
      </c>
    </row>
    <row r="50" spans="1:4" ht="21" customHeight="1">
      <c r="A50" s="26" t="s">
        <v>3896</v>
      </c>
      <c r="B50" s="120">
        <v>149</v>
      </c>
      <c r="C50" s="48">
        <v>123</v>
      </c>
      <c r="D50" s="48">
        <v>26</v>
      </c>
    </row>
    <row r="51" spans="1:4" ht="21" customHeight="1">
      <c r="A51" s="279" t="s">
        <v>212</v>
      </c>
      <c r="B51" s="120">
        <v>236</v>
      </c>
      <c r="C51" s="48">
        <v>175</v>
      </c>
      <c r="D51" s="48">
        <v>61</v>
      </c>
    </row>
    <row r="52" spans="1:4" ht="21" customHeight="1">
      <c r="A52" s="279" t="s">
        <v>171</v>
      </c>
      <c r="B52" s="120">
        <v>127</v>
      </c>
      <c r="C52" s="48">
        <v>70</v>
      </c>
      <c r="D52" s="48">
        <v>57</v>
      </c>
    </row>
    <row r="53" spans="1:4" ht="21" customHeight="1">
      <c r="A53" s="279" t="s">
        <v>136</v>
      </c>
      <c r="B53" s="120">
        <v>28</v>
      </c>
      <c r="C53" s="48">
        <v>27</v>
      </c>
      <c r="D53" s="48">
        <v>1</v>
      </c>
    </row>
    <row r="54" spans="1:4" ht="21" customHeight="1">
      <c r="A54" s="279" t="s">
        <v>159</v>
      </c>
      <c r="B54" s="120">
        <v>35</v>
      </c>
      <c r="C54" s="48">
        <v>33</v>
      </c>
      <c r="D54" s="48">
        <v>2</v>
      </c>
    </row>
    <row r="55" spans="1:4" ht="21" customHeight="1">
      <c r="A55" s="279" t="s">
        <v>294</v>
      </c>
      <c r="B55" s="120">
        <v>45</v>
      </c>
      <c r="C55" s="48">
        <v>43</v>
      </c>
      <c r="D55" s="48">
        <v>2</v>
      </c>
    </row>
    <row r="56" spans="1:4" ht="21" customHeight="1">
      <c r="A56" s="279" t="s">
        <v>55</v>
      </c>
      <c r="B56" s="120">
        <v>80</v>
      </c>
      <c r="C56" s="48">
        <v>56</v>
      </c>
      <c r="D56" s="48">
        <v>24</v>
      </c>
    </row>
    <row r="57" spans="1:4" ht="21" customHeight="1">
      <c r="A57" s="279" t="s">
        <v>300</v>
      </c>
      <c r="B57" s="120">
        <v>80</v>
      </c>
      <c r="C57" s="48">
        <v>71</v>
      </c>
      <c r="D57" s="48">
        <v>9</v>
      </c>
    </row>
    <row r="58" spans="1:4" ht="21" customHeight="1">
      <c r="A58" s="279" t="s">
        <v>146</v>
      </c>
      <c r="B58" s="120">
        <v>36</v>
      </c>
      <c r="C58" s="48">
        <v>31</v>
      </c>
      <c r="D58" s="48">
        <v>5</v>
      </c>
    </row>
    <row r="59" spans="1:4" ht="21" customHeight="1">
      <c r="A59" s="279" t="s">
        <v>38</v>
      </c>
      <c r="B59" s="120">
        <v>184</v>
      </c>
      <c r="C59" s="48">
        <v>156</v>
      </c>
      <c r="D59" s="48">
        <v>28</v>
      </c>
    </row>
    <row r="60" spans="1:4" ht="21" customHeight="1">
      <c r="A60" s="279" t="s">
        <v>240</v>
      </c>
      <c r="B60" s="120">
        <v>43</v>
      </c>
      <c r="C60" s="48">
        <v>36</v>
      </c>
      <c r="D60" s="48">
        <v>7</v>
      </c>
    </row>
    <row r="61" spans="1:4" ht="21" customHeight="1">
      <c r="A61" s="279" t="s">
        <v>250</v>
      </c>
      <c r="B61" s="120">
        <v>29</v>
      </c>
      <c r="C61" s="48">
        <v>28</v>
      </c>
      <c r="D61" s="48">
        <v>1</v>
      </c>
    </row>
    <row r="62" spans="1:4" ht="21" customHeight="1">
      <c r="A62" s="279" t="s">
        <v>292</v>
      </c>
      <c r="B62" s="120">
        <v>22</v>
      </c>
      <c r="C62" s="48">
        <v>19</v>
      </c>
      <c r="D62" s="48">
        <v>3</v>
      </c>
    </row>
    <row r="63" spans="1:4" ht="21" customHeight="1">
      <c r="A63" s="279" t="s">
        <v>1730</v>
      </c>
      <c r="B63" s="120">
        <v>418</v>
      </c>
      <c r="C63" s="48">
        <v>358</v>
      </c>
      <c r="D63" s="48">
        <v>60</v>
      </c>
    </row>
    <row r="64" spans="1:4" ht="21" customHeight="1">
      <c r="A64" s="279" t="s">
        <v>287</v>
      </c>
      <c r="B64" s="120">
        <v>9</v>
      </c>
      <c r="C64" s="48">
        <v>8</v>
      </c>
      <c r="D64" s="48">
        <v>1</v>
      </c>
    </row>
    <row r="65" spans="1:4" ht="21" customHeight="1">
      <c r="A65" s="279" t="s">
        <v>1728</v>
      </c>
      <c r="B65" s="120">
        <v>13</v>
      </c>
      <c r="C65" s="48">
        <v>11</v>
      </c>
      <c r="D65" s="48">
        <v>2</v>
      </c>
    </row>
    <row r="66" spans="1:4" ht="21" customHeight="1">
      <c r="A66" s="279"/>
      <c r="B66" s="120"/>
      <c r="C66" s="49"/>
      <c r="D66" s="48"/>
    </row>
    <row r="67" spans="1:4" ht="21" customHeight="1">
      <c r="A67" s="280" t="s">
        <v>2263</v>
      </c>
      <c r="B67" s="166">
        <v>6876</v>
      </c>
      <c r="C67" s="201">
        <v>5963</v>
      </c>
      <c r="D67" s="168">
        <v>913</v>
      </c>
    </row>
    <row r="68" spans="1:4" ht="21" customHeight="1">
      <c r="A68" s="279"/>
      <c r="B68" s="120"/>
      <c r="C68" s="49"/>
      <c r="D68" s="48"/>
    </row>
    <row r="69" spans="1:4" ht="21" customHeight="1">
      <c r="A69" s="280" t="s">
        <v>656</v>
      </c>
      <c r="B69" s="166">
        <v>1322</v>
      </c>
      <c r="C69" s="201">
        <v>1234</v>
      </c>
      <c r="D69" s="168">
        <v>88</v>
      </c>
    </row>
    <row r="70" spans="1:4" ht="21" customHeight="1">
      <c r="A70" s="280" t="s">
        <v>4229</v>
      </c>
      <c r="B70" s="166">
        <v>16666</v>
      </c>
      <c r="C70" s="201">
        <v>15635</v>
      </c>
      <c r="D70" s="168">
        <v>1031</v>
      </c>
    </row>
    <row r="71" spans="1:4" ht="21" customHeight="1">
      <c r="A71" s="281"/>
      <c r="B71" s="167"/>
      <c r="C71" s="169"/>
      <c r="D71" s="260"/>
    </row>
    <row r="72" spans="1:4" ht="21" customHeight="1">
      <c r="A72" s="44" t="s">
        <v>3664</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K73"/>
  <sheetViews>
    <sheetView zoomScaleSheetLayoutView="100" workbookViewId="0">
      <pane xSplit="2" ySplit="4" topLeftCell="C5" activePane="bottomRight" state="frozen"/>
      <selection pane="topRight"/>
      <selection pane="bottomLeft"/>
      <selection pane="bottomRight"/>
    </sheetView>
  </sheetViews>
  <sheetFormatPr defaultColWidth="11.5" defaultRowHeight="21" customHeight="1"/>
  <cols>
    <col min="1" max="2" width="18.625" style="24" customWidth="1"/>
    <col min="3" max="3" width="10.125" style="24" customWidth="1"/>
    <col min="4" max="4" width="18.625" style="24" customWidth="1"/>
    <col min="5" max="11" width="14.125" style="24" customWidth="1"/>
    <col min="12" max="16384" width="11.5" style="24"/>
  </cols>
  <sheetData>
    <row r="1" spans="1:11" ht="21" customHeight="1">
      <c r="A1" s="28" t="str">
        <f>HYPERLINK("#"&amp;"目次"&amp;"!a1","目次へ")</f>
        <v>目次へ</v>
      </c>
    </row>
    <row r="2" spans="1:11" ht="21" customHeight="1">
      <c r="A2" s="29" t="s">
        <v>3320</v>
      </c>
      <c r="B2" s="46"/>
      <c r="C2" s="46"/>
      <c r="D2" s="46"/>
      <c r="E2" s="46"/>
      <c r="F2" s="46"/>
    </row>
    <row r="3" spans="1:11" ht="21" customHeight="1">
      <c r="A3" s="82"/>
      <c r="B3" s="84"/>
      <c r="C3" s="84"/>
      <c r="D3" s="84"/>
      <c r="E3" s="84"/>
      <c r="F3" s="84"/>
      <c r="G3" s="26"/>
    </row>
    <row r="4" spans="1:11" ht="21" customHeight="1">
      <c r="A4" s="52" t="s">
        <v>1323</v>
      </c>
      <c r="B4" s="72"/>
      <c r="C4" s="47" t="s">
        <v>3406</v>
      </c>
      <c r="D4" s="89" t="s">
        <v>182</v>
      </c>
      <c r="E4" s="47" t="s">
        <v>1079</v>
      </c>
      <c r="F4" s="47" t="s">
        <v>191</v>
      </c>
      <c r="G4" s="89" t="s">
        <v>219</v>
      </c>
      <c r="H4" s="89" t="s">
        <v>80</v>
      </c>
      <c r="I4" s="52" t="s">
        <v>209</v>
      </c>
      <c r="J4" s="89" t="s">
        <v>124</v>
      </c>
      <c r="K4" s="52" t="s">
        <v>185</v>
      </c>
    </row>
    <row r="5" spans="1:11" ht="21" customHeight="1">
      <c r="A5" s="24" t="s">
        <v>108</v>
      </c>
      <c r="C5" s="77" t="s">
        <v>1321</v>
      </c>
      <c r="D5" s="87" t="s">
        <v>4443</v>
      </c>
      <c r="E5" s="91">
        <v>15.59</v>
      </c>
      <c r="F5" s="95">
        <v>34.06</v>
      </c>
      <c r="G5" s="95">
        <v>48.08</v>
      </c>
      <c r="H5" s="95">
        <v>13.01</v>
      </c>
      <c r="I5" s="95">
        <v>32.22</v>
      </c>
      <c r="J5" s="95">
        <v>18.22</v>
      </c>
      <c r="K5" s="95">
        <v>15.11</v>
      </c>
    </row>
    <row r="6" spans="1:11" ht="21" customHeight="1">
      <c r="A6" s="24" t="s">
        <v>903</v>
      </c>
      <c r="C6" s="78" t="s">
        <v>1209</v>
      </c>
      <c r="D6" s="87" t="s">
        <v>4444</v>
      </c>
      <c r="E6" s="92">
        <v>206061</v>
      </c>
      <c r="F6" s="26">
        <v>323702</v>
      </c>
      <c r="G6" s="24">
        <v>381830</v>
      </c>
      <c r="H6" s="24">
        <v>176253</v>
      </c>
      <c r="I6" s="24">
        <v>316494</v>
      </c>
      <c r="J6" s="26">
        <v>216903</v>
      </c>
      <c r="K6" s="24">
        <v>139386</v>
      </c>
    </row>
    <row r="7" spans="1:11" ht="21" customHeight="1">
      <c r="A7" s="24" t="s">
        <v>1317</v>
      </c>
      <c r="B7" s="26" t="s">
        <v>704</v>
      </c>
      <c r="C7" s="78" t="s">
        <v>1126</v>
      </c>
      <c r="D7" s="78" t="s">
        <v>766</v>
      </c>
      <c r="E7" s="92">
        <v>332017</v>
      </c>
      <c r="F7" s="26">
        <v>569703</v>
      </c>
      <c r="G7" s="26">
        <v>738358</v>
      </c>
      <c r="H7" s="26">
        <v>283342</v>
      </c>
      <c r="I7" s="26">
        <v>567214</v>
      </c>
      <c r="J7" s="26">
        <v>341222</v>
      </c>
      <c r="K7" s="26">
        <v>229013</v>
      </c>
    </row>
    <row r="8" spans="1:11" ht="21" customHeight="1">
      <c r="B8" s="26" t="s">
        <v>15</v>
      </c>
      <c r="C8" s="87" t="s">
        <v>766</v>
      </c>
      <c r="D8" s="90" t="s">
        <v>766</v>
      </c>
      <c r="E8" s="92">
        <v>167199</v>
      </c>
      <c r="F8" s="26">
        <v>273272</v>
      </c>
      <c r="G8" s="26">
        <v>357736</v>
      </c>
      <c r="H8" s="26">
        <v>141957</v>
      </c>
      <c r="I8" s="26">
        <v>277674</v>
      </c>
      <c r="J8" s="26">
        <v>170950</v>
      </c>
      <c r="K8" s="26">
        <v>110012</v>
      </c>
    </row>
    <row r="9" spans="1:11" ht="21" customHeight="1">
      <c r="B9" s="26" t="s">
        <v>46</v>
      </c>
      <c r="C9" s="87" t="s">
        <v>766</v>
      </c>
      <c r="D9" s="90" t="s">
        <v>766</v>
      </c>
      <c r="E9" s="92">
        <v>164818</v>
      </c>
      <c r="F9" s="26">
        <v>296431</v>
      </c>
      <c r="G9" s="26">
        <v>380622</v>
      </c>
      <c r="H9" s="26">
        <v>141385</v>
      </c>
      <c r="I9" s="26">
        <v>289540</v>
      </c>
      <c r="J9" s="26">
        <v>170272</v>
      </c>
      <c r="K9" s="26">
        <v>119001</v>
      </c>
    </row>
    <row r="10" spans="1:11" ht="21" customHeight="1">
      <c r="A10" s="24" t="s">
        <v>376</v>
      </c>
      <c r="C10" s="87" t="s">
        <v>766</v>
      </c>
      <c r="D10" s="90" t="s">
        <v>4708</v>
      </c>
      <c r="E10" s="92">
        <v>21465</v>
      </c>
      <c r="F10" s="26">
        <v>16838</v>
      </c>
      <c r="G10" s="26">
        <v>15393</v>
      </c>
      <c r="H10" s="26">
        <v>22083</v>
      </c>
      <c r="I10" s="26">
        <v>17697</v>
      </c>
      <c r="J10" s="26">
        <v>18948</v>
      </c>
      <c r="K10" s="26">
        <v>15255</v>
      </c>
    </row>
    <row r="11" spans="1:11" ht="21" customHeight="1">
      <c r="A11" s="24" t="s">
        <v>120</v>
      </c>
      <c r="B11" s="26"/>
      <c r="C11" s="78" t="s">
        <v>766</v>
      </c>
      <c r="D11" s="87" t="s">
        <v>2830</v>
      </c>
      <c r="E11" s="92">
        <v>-2615</v>
      </c>
      <c r="F11" s="26">
        <v>-3801</v>
      </c>
      <c r="G11" s="26">
        <v>-1741</v>
      </c>
      <c r="H11" s="26">
        <v>-3958</v>
      </c>
      <c r="I11" s="26">
        <v>-2999</v>
      </c>
      <c r="J11" s="26">
        <v>-4009</v>
      </c>
      <c r="K11" s="26">
        <v>-1493</v>
      </c>
    </row>
    <row r="12" spans="1:11" ht="21" customHeight="1">
      <c r="A12" s="24" t="s">
        <v>1312</v>
      </c>
      <c r="B12" s="26" t="s">
        <v>954</v>
      </c>
      <c r="C12" s="78" t="s">
        <v>766</v>
      </c>
      <c r="D12" s="87" t="s">
        <v>766</v>
      </c>
      <c r="E12" s="92">
        <v>2481</v>
      </c>
      <c r="F12" s="26">
        <v>4186</v>
      </c>
      <c r="G12" s="26">
        <v>5341</v>
      </c>
      <c r="H12" s="26">
        <v>2013</v>
      </c>
      <c r="I12" s="26">
        <v>3836</v>
      </c>
      <c r="J12" s="26">
        <v>2465</v>
      </c>
      <c r="K12" s="26">
        <v>1956</v>
      </c>
    </row>
    <row r="13" spans="1:11" ht="21" customHeight="1">
      <c r="B13" s="26" t="s">
        <v>1311</v>
      </c>
      <c r="C13" s="78" t="s">
        <v>766</v>
      </c>
      <c r="D13" s="87" t="s">
        <v>766</v>
      </c>
      <c r="E13" s="92">
        <v>2963</v>
      </c>
      <c r="F13" s="26">
        <v>4860</v>
      </c>
      <c r="G13" s="26">
        <v>6643</v>
      </c>
      <c r="H13" s="26">
        <v>2506</v>
      </c>
      <c r="I13" s="26">
        <v>5788</v>
      </c>
      <c r="J13" s="26">
        <v>2798</v>
      </c>
      <c r="K13" s="26">
        <v>1725</v>
      </c>
    </row>
    <row r="14" spans="1:11" ht="21" customHeight="1">
      <c r="A14" s="24" t="s">
        <v>1304</v>
      </c>
      <c r="B14" s="26" t="s">
        <v>4692</v>
      </c>
      <c r="C14" s="78" t="s">
        <v>766</v>
      </c>
      <c r="D14" s="87" t="s">
        <v>766</v>
      </c>
      <c r="E14" s="92">
        <v>13183</v>
      </c>
      <c r="F14" s="26">
        <v>18426</v>
      </c>
      <c r="G14" s="26">
        <v>21094</v>
      </c>
      <c r="H14" s="26">
        <v>11746</v>
      </c>
      <c r="I14" s="26">
        <v>19476</v>
      </c>
      <c r="J14" s="26">
        <v>15865</v>
      </c>
      <c r="K14" s="26">
        <v>7845</v>
      </c>
    </row>
    <row r="15" spans="1:11" ht="21" customHeight="1">
      <c r="B15" s="26" t="s">
        <v>4693</v>
      </c>
      <c r="C15" s="78" t="s">
        <v>766</v>
      </c>
      <c r="D15" s="87" t="s">
        <v>766</v>
      </c>
      <c r="E15" s="92">
        <v>12184</v>
      </c>
      <c r="F15" s="26">
        <v>17478</v>
      </c>
      <c r="G15" s="26">
        <v>22253</v>
      </c>
      <c r="H15" s="26">
        <v>12142</v>
      </c>
      <c r="I15" s="26">
        <v>20090</v>
      </c>
      <c r="J15" s="26">
        <v>14307</v>
      </c>
      <c r="K15" s="26">
        <v>7585</v>
      </c>
    </row>
    <row r="16" spans="1:11" ht="21" customHeight="1">
      <c r="B16" s="26" t="s">
        <v>2566</v>
      </c>
      <c r="C16" s="78" t="s">
        <v>766</v>
      </c>
      <c r="D16" s="87" t="s">
        <v>766</v>
      </c>
      <c r="E16" s="92">
        <v>-3132</v>
      </c>
      <c r="F16" s="26">
        <v>-4075</v>
      </c>
      <c r="G16" s="26">
        <v>720</v>
      </c>
      <c r="H16" s="48">
        <v>-3069</v>
      </c>
      <c r="I16" s="26">
        <v>-433</v>
      </c>
      <c r="J16" s="26">
        <v>-5234</v>
      </c>
      <c r="K16" s="26">
        <v>-1984</v>
      </c>
    </row>
    <row r="17" spans="1:11" ht="21" customHeight="1">
      <c r="A17" s="24" t="s">
        <v>1198</v>
      </c>
      <c r="B17" s="26"/>
      <c r="C17" s="78" t="s">
        <v>766</v>
      </c>
      <c r="D17" s="87" t="s">
        <v>3844</v>
      </c>
      <c r="E17" s="92">
        <v>140129</v>
      </c>
      <c r="F17" s="24">
        <v>248373</v>
      </c>
      <c r="G17" s="26">
        <v>284146</v>
      </c>
      <c r="H17" s="24">
        <v>121926</v>
      </c>
      <c r="I17" s="24">
        <v>239664</v>
      </c>
      <c r="J17" s="24">
        <v>134848</v>
      </c>
      <c r="K17" s="24">
        <v>92718</v>
      </c>
    </row>
    <row r="18" spans="1:11" ht="21" customHeight="1">
      <c r="B18" s="24" t="s">
        <v>3407</v>
      </c>
      <c r="C18" s="78" t="s">
        <v>766</v>
      </c>
      <c r="D18" s="87" t="s">
        <v>766</v>
      </c>
      <c r="E18" s="92">
        <v>162</v>
      </c>
      <c r="F18" s="26">
        <v>469</v>
      </c>
      <c r="G18" s="26">
        <v>1157</v>
      </c>
      <c r="H18" s="26">
        <v>92</v>
      </c>
      <c r="I18" s="26">
        <v>334</v>
      </c>
      <c r="J18" s="26">
        <v>91</v>
      </c>
      <c r="K18" s="26">
        <v>71</v>
      </c>
    </row>
    <row r="19" spans="1:11" ht="21" customHeight="1">
      <c r="B19" s="24" t="s">
        <v>2924</v>
      </c>
      <c r="C19" s="78" t="s">
        <v>766</v>
      </c>
      <c r="D19" s="87" t="s">
        <v>766</v>
      </c>
      <c r="E19" s="92">
        <v>15458</v>
      </c>
      <c r="F19" s="24">
        <v>27407</v>
      </c>
      <c r="G19" s="26">
        <v>38010</v>
      </c>
      <c r="H19" s="26">
        <v>14453</v>
      </c>
      <c r="I19" s="26">
        <v>38103</v>
      </c>
      <c r="J19" s="26">
        <v>11686</v>
      </c>
      <c r="K19" s="26">
        <v>8229</v>
      </c>
    </row>
    <row r="20" spans="1:11" ht="21" customHeight="1">
      <c r="B20" s="24" t="s">
        <v>322</v>
      </c>
      <c r="C20" s="78" t="s">
        <v>766</v>
      </c>
      <c r="D20" s="87" t="s">
        <v>766</v>
      </c>
      <c r="E20" s="92">
        <v>104971</v>
      </c>
      <c r="F20" s="26">
        <v>189732</v>
      </c>
      <c r="G20" s="26">
        <v>205166</v>
      </c>
      <c r="H20" s="26">
        <v>87326</v>
      </c>
      <c r="I20" s="26">
        <v>171317</v>
      </c>
      <c r="J20" s="26">
        <v>92337</v>
      </c>
      <c r="K20" s="26">
        <v>69211</v>
      </c>
    </row>
    <row r="21" spans="1:11" ht="21" customHeight="1">
      <c r="A21" s="24" t="s">
        <v>1300</v>
      </c>
      <c r="B21" s="24" t="s">
        <v>1300</v>
      </c>
      <c r="C21" s="78" t="s">
        <v>766</v>
      </c>
      <c r="D21" s="87" t="s">
        <v>766</v>
      </c>
      <c r="E21" s="92">
        <v>19538</v>
      </c>
      <c r="F21" s="26">
        <v>30765</v>
      </c>
      <c r="G21" s="26">
        <v>39813</v>
      </c>
      <c r="H21" s="26">
        <v>20055</v>
      </c>
      <c r="I21" s="26">
        <v>29910</v>
      </c>
      <c r="J21" s="26">
        <v>30734</v>
      </c>
      <c r="K21" s="26">
        <v>15207</v>
      </c>
    </row>
    <row r="22" spans="1:11" ht="21" customHeight="1">
      <c r="A22" s="24" t="s">
        <v>3618</v>
      </c>
      <c r="B22" s="26" t="s">
        <v>1299</v>
      </c>
      <c r="C22" s="78"/>
      <c r="D22" s="87" t="s">
        <v>3449</v>
      </c>
      <c r="E22" s="92">
        <v>12068</v>
      </c>
      <c r="F22" s="26">
        <v>19246</v>
      </c>
      <c r="G22" s="26">
        <v>20278</v>
      </c>
      <c r="H22" s="26">
        <v>18962</v>
      </c>
      <c r="I22" s="26">
        <v>17825</v>
      </c>
      <c r="J22" s="26">
        <v>32274</v>
      </c>
      <c r="K22" s="26">
        <v>29816</v>
      </c>
    </row>
    <row r="23" spans="1:11" ht="21" customHeight="1">
      <c r="B23" s="26" t="s">
        <v>1286</v>
      </c>
      <c r="C23" s="78" t="s">
        <v>1126</v>
      </c>
      <c r="D23" s="87" t="s">
        <v>766</v>
      </c>
      <c r="E23" s="92">
        <v>121982</v>
      </c>
      <c r="F23" s="26">
        <v>157249</v>
      </c>
      <c r="G23" s="26">
        <v>172477</v>
      </c>
      <c r="H23" s="26">
        <v>259658</v>
      </c>
      <c r="I23" s="26">
        <v>195069</v>
      </c>
      <c r="J23" s="26">
        <v>651285</v>
      </c>
      <c r="K23" s="26">
        <v>515503</v>
      </c>
    </row>
    <row r="24" spans="1:11" ht="21" customHeight="1">
      <c r="A24" s="24" t="s">
        <v>1297</v>
      </c>
      <c r="B24" s="26" t="s">
        <v>1299</v>
      </c>
      <c r="C24" s="78"/>
      <c r="D24" s="87" t="s">
        <v>1903</v>
      </c>
      <c r="E24" s="24">
        <v>58</v>
      </c>
      <c r="F24" s="26">
        <v>81</v>
      </c>
      <c r="G24" s="26">
        <v>153</v>
      </c>
      <c r="H24" s="26">
        <v>114</v>
      </c>
      <c r="I24" s="26">
        <v>570</v>
      </c>
      <c r="J24" s="26">
        <v>224</v>
      </c>
      <c r="K24" s="26">
        <v>38</v>
      </c>
    </row>
    <row r="25" spans="1:11" ht="21" customHeight="1">
      <c r="B25" s="26" t="s">
        <v>1286</v>
      </c>
      <c r="C25" s="78" t="s">
        <v>1126</v>
      </c>
      <c r="D25" s="87" t="s">
        <v>766</v>
      </c>
      <c r="E25" s="24">
        <v>762</v>
      </c>
      <c r="F25" s="26">
        <v>962</v>
      </c>
      <c r="G25" s="26">
        <v>2900</v>
      </c>
      <c r="H25" s="26">
        <v>2002</v>
      </c>
      <c r="I25" s="26">
        <v>14208</v>
      </c>
      <c r="J25" s="26">
        <v>5054</v>
      </c>
      <c r="K25" s="26">
        <v>808</v>
      </c>
    </row>
    <row r="26" spans="1:11" ht="21" customHeight="1">
      <c r="B26" s="85" t="s">
        <v>1293</v>
      </c>
      <c r="C26" s="87" t="s">
        <v>1288</v>
      </c>
      <c r="D26" s="88" t="s">
        <v>4302</v>
      </c>
      <c r="E26" s="24">
        <v>1129916</v>
      </c>
      <c r="F26" s="26">
        <v>2050172</v>
      </c>
      <c r="G26" s="26">
        <v>6448777</v>
      </c>
      <c r="H26" s="26">
        <v>3977450</v>
      </c>
      <c r="I26" s="26">
        <v>33808928</v>
      </c>
      <c r="J26" s="26">
        <v>10125240</v>
      </c>
      <c r="K26" s="26">
        <v>1481059</v>
      </c>
    </row>
    <row r="27" spans="1:11" ht="21" customHeight="1">
      <c r="A27" s="24" t="s">
        <v>2889</v>
      </c>
      <c r="B27" s="26" t="s">
        <v>704</v>
      </c>
      <c r="C27" s="78" t="s">
        <v>1261</v>
      </c>
      <c r="D27" s="87" t="s">
        <v>2022</v>
      </c>
      <c r="E27" s="92">
        <v>368989</v>
      </c>
      <c r="F27" s="26">
        <v>689526</v>
      </c>
      <c r="G27" s="26">
        <v>1141967</v>
      </c>
      <c r="H27" s="26">
        <v>307775</v>
      </c>
      <c r="I27" s="26">
        <v>740199</v>
      </c>
      <c r="J27" s="26">
        <v>356706</v>
      </c>
      <c r="K27" s="26">
        <v>271800</v>
      </c>
    </row>
    <row r="28" spans="1:11" ht="21" customHeight="1">
      <c r="B28" s="26" t="s">
        <v>664</v>
      </c>
      <c r="C28" s="78" t="s">
        <v>766</v>
      </c>
      <c r="D28" s="87" t="s">
        <v>766</v>
      </c>
      <c r="E28" s="92">
        <v>368989</v>
      </c>
      <c r="F28" s="26">
        <v>687470</v>
      </c>
      <c r="G28" s="26">
        <v>1141039</v>
      </c>
      <c r="H28" s="26">
        <v>307745</v>
      </c>
      <c r="I28" s="26">
        <v>740199</v>
      </c>
      <c r="J28" s="26">
        <v>356706</v>
      </c>
      <c r="K28" s="26">
        <v>271800</v>
      </c>
    </row>
    <row r="29" spans="1:11" ht="21" customHeight="1">
      <c r="A29" s="24" t="s">
        <v>819</v>
      </c>
      <c r="B29" s="26" t="s">
        <v>704</v>
      </c>
      <c r="C29" s="78" t="s">
        <v>415</v>
      </c>
      <c r="D29" s="87" t="s">
        <v>766</v>
      </c>
      <c r="E29" s="92">
        <v>2169266</v>
      </c>
      <c r="F29" s="26">
        <v>4636104</v>
      </c>
      <c r="G29" s="26">
        <v>7494076</v>
      </c>
      <c r="H29" s="26">
        <v>2388260</v>
      </c>
      <c r="I29" s="26">
        <v>5850788</v>
      </c>
      <c r="J29" s="26">
        <v>3413184</v>
      </c>
      <c r="K29" s="26">
        <v>2782329</v>
      </c>
    </row>
    <row r="30" spans="1:11" ht="21" customHeight="1">
      <c r="B30" s="26" t="s">
        <v>664</v>
      </c>
      <c r="C30" s="78" t="s">
        <v>766</v>
      </c>
      <c r="D30" s="87" t="s">
        <v>766</v>
      </c>
      <c r="E30" s="92">
        <v>2149791</v>
      </c>
      <c r="F30" s="26">
        <v>4521188</v>
      </c>
      <c r="G30" s="26">
        <v>7351347</v>
      </c>
      <c r="H30" s="26">
        <v>2338407</v>
      </c>
      <c r="I30" s="26">
        <v>5737111</v>
      </c>
      <c r="J30" s="26">
        <v>3307812</v>
      </c>
      <c r="K30" s="26">
        <v>2711581</v>
      </c>
    </row>
    <row r="31" spans="1:11" ht="21" customHeight="1">
      <c r="B31" s="26" t="s">
        <v>1273</v>
      </c>
      <c r="C31" s="78" t="s">
        <v>757</v>
      </c>
      <c r="D31" s="87" t="s">
        <v>766</v>
      </c>
      <c r="E31" s="93">
        <v>13.9</v>
      </c>
      <c r="F31" s="96">
        <v>13.6</v>
      </c>
      <c r="G31" s="96">
        <v>15.6</v>
      </c>
      <c r="H31" s="96">
        <v>18.399999999999999</v>
      </c>
      <c r="I31" s="96">
        <v>18.2</v>
      </c>
      <c r="J31" s="96">
        <v>18.7</v>
      </c>
      <c r="K31" s="96">
        <v>18.399999999999999</v>
      </c>
    </row>
    <row r="32" spans="1:11" ht="21" customHeight="1">
      <c r="A32" s="24" t="s">
        <v>777</v>
      </c>
      <c r="B32" s="26" t="s">
        <v>1271</v>
      </c>
      <c r="C32" s="78" t="s">
        <v>498</v>
      </c>
      <c r="D32" s="87" t="s">
        <v>2022</v>
      </c>
      <c r="E32" s="92">
        <v>200</v>
      </c>
      <c r="F32" s="26">
        <v>337</v>
      </c>
      <c r="G32" s="26">
        <v>698</v>
      </c>
      <c r="H32" s="26">
        <v>154</v>
      </c>
      <c r="I32" s="26">
        <v>357</v>
      </c>
      <c r="J32" s="26">
        <v>183</v>
      </c>
      <c r="K32" s="26">
        <v>133</v>
      </c>
    </row>
    <row r="33" spans="1:11" ht="21" customHeight="1">
      <c r="B33" s="26" t="s">
        <v>337</v>
      </c>
      <c r="C33" s="78" t="s">
        <v>415</v>
      </c>
      <c r="D33" s="87" t="s">
        <v>766</v>
      </c>
      <c r="E33" s="92">
        <v>492391</v>
      </c>
      <c r="F33" s="26">
        <v>1227876</v>
      </c>
      <c r="G33" s="26">
        <v>2137966</v>
      </c>
      <c r="H33" s="26">
        <v>233106</v>
      </c>
      <c r="I33" s="26">
        <v>1946979</v>
      </c>
      <c r="J33" s="26">
        <v>1147113</v>
      </c>
      <c r="K33" s="26">
        <v>1644144</v>
      </c>
    </row>
    <row r="34" spans="1:11" ht="21" customHeight="1">
      <c r="B34" s="26" t="s">
        <v>836</v>
      </c>
      <c r="C34" s="78" t="s">
        <v>415</v>
      </c>
      <c r="D34" s="87" t="s">
        <v>766</v>
      </c>
      <c r="E34" s="91">
        <v>1.44</v>
      </c>
      <c r="F34" s="95">
        <v>2.1</v>
      </c>
      <c r="G34" s="95">
        <v>2.88</v>
      </c>
      <c r="H34" s="95">
        <v>0.78</v>
      </c>
      <c r="I34" s="95">
        <v>3.34</v>
      </c>
      <c r="J34" s="95">
        <v>3.32</v>
      </c>
      <c r="K34" s="95">
        <v>6.99</v>
      </c>
    </row>
    <row r="35" spans="1:11" s="81" customFormat="1" ht="21" customHeight="1">
      <c r="A35" s="26" t="s">
        <v>748</v>
      </c>
      <c r="B35" s="26"/>
      <c r="C35" s="87" t="s">
        <v>1356</v>
      </c>
      <c r="D35" s="87" t="s">
        <v>1313</v>
      </c>
      <c r="E35" s="92">
        <v>58374</v>
      </c>
      <c r="F35" s="26">
        <v>101072</v>
      </c>
      <c r="G35" s="26">
        <v>134488</v>
      </c>
      <c r="H35" s="26">
        <v>55264</v>
      </c>
      <c r="I35" s="26">
        <v>107324</v>
      </c>
      <c r="J35" s="26">
        <v>70930</v>
      </c>
      <c r="K35" s="26">
        <v>52431</v>
      </c>
    </row>
    <row r="36" spans="1:11" ht="21" customHeight="1">
      <c r="A36" s="24" t="s">
        <v>3941</v>
      </c>
      <c r="B36" s="26" t="s">
        <v>1245</v>
      </c>
      <c r="C36" s="87" t="s">
        <v>1241</v>
      </c>
      <c r="D36" s="87" t="s">
        <v>2141</v>
      </c>
      <c r="E36" s="92">
        <v>50</v>
      </c>
      <c r="F36" s="26">
        <v>92</v>
      </c>
      <c r="G36" s="26">
        <v>120</v>
      </c>
      <c r="H36" s="26">
        <v>58</v>
      </c>
      <c r="I36" s="26">
        <v>91</v>
      </c>
      <c r="J36" s="26">
        <v>57</v>
      </c>
      <c r="K36" s="26">
        <v>44</v>
      </c>
    </row>
    <row r="37" spans="1:11" ht="21" customHeight="1">
      <c r="B37" s="26" t="s">
        <v>16</v>
      </c>
      <c r="C37" s="87" t="s">
        <v>1126</v>
      </c>
      <c r="D37" s="87" t="s">
        <v>766</v>
      </c>
      <c r="E37" s="92">
        <v>1632</v>
      </c>
      <c r="F37" s="26">
        <v>2885</v>
      </c>
      <c r="G37" s="26">
        <v>3337</v>
      </c>
      <c r="H37" s="26">
        <v>1690</v>
      </c>
      <c r="I37" s="26">
        <v>2620</v>
      </c>
      <c r="J37" s="26">
        <v>1540</v>
      </c>
      <c r="K37" s="26">
        <v>1380</v>
      </c>
    </row>
    <row r="38" spans="1:11" ht="21" customHeight="1">
      <c r="B38" s="26" t="s">
        <v>600</v>
      </c>
      <c r="C38" s="87" t="s">
        <v>766</v>
      </c>
      <c r="D38" s="87" t="s">
        <v>766</v>
      </c>
      <c r="E38" s="92">
        <v>26621</v>
      </c>
      <c r="F38" s="26">
        <v>49225</v>
      </c>
      <c r="G38" s="26">
        <v>58570</v>
      </c>
      <c r="H38" s="26">
        <v>29777</v>
      </c>
      <c r="I38" s="26">
        <v>45828</v>
      </c>
      <c r="J38" s="26">
        <v>24913</v>
      </c>
      <c r="K38" s="26">
        <v>22609</v>
      </c>
    </row>
    <row r="39" spans="1:11" ht="21" customHeight="1">
      <c r="A39" s="24" t="s">
        <v>727</v>
      </c>
      <c r="B39" s="24" t="s">
        <v>1578</v>
      </c>
      <c r="C39" s="87" t="s">
        <v>757</v>
      </c>
      <c r="D39" s="87" t="s">
        <v>766</v>
      </c>
      <c r="E39" s="93">
        <v>99.4</v>
      </c>
      <c r="F39" s="96">
        <v>99.2</v>
      </c>
      <c r="G39" s="96">
        <v>99</v>
      </c>
      <c r="H39" s="96">
        <v>99.4</v>
      </c>
      <c r="I39" s="96">
        <v>99.2</v>
      </c>
      <c r="J39" s="96">
        <v>99</v>
      </c>
      <c r="K39" s="96">
        <v>98.4</v>
      </c>
    </row>
    <row r="40" spans="1:11" ht="21" customHeight="1">
      <c r="A40" s="26" t="s">
        <v>1350</v>
      </c>
      <c r="B40" s="86" t="s">
        <v>1578</v>
      </c>
      <c r="C40" s="88" t="s">
        <v>757</v>
      </c>
      <c r="D40" s="90" t="s">
        <v>766</v>
      </c>
      <c r="E40" s="93">
        <v>69.7</v>
      </c>
      <c r="F40" s="96">
        <v>76.7</v>
      </c>
      <c r="G40" s="96">
        <v>62.2</v>
      </c>
      <c r="H40" s="96">
        <v>74</v>
      </c>
      <c r="I40" s="96">
        <v>71.599999999999994</v>
      </c>
      <c r="J40" s="96">
        <v>76</v>
      </c>
      <c r="K40" s="96">
        <v>81</v>
      </c>
    </row>
    <row r="41" spans="1:11" s="81" customFormat="1" ht="21" customHeight="1">
      <c r="A41" s="26" t="s">
        <v>1347</v>
      </c>
      <c r="B41" s="86"/>
      <c r="C41" s="88" t="s">
        <v>1126</v>
      </c>
      <c r="D41" s="87" t="s">
        <v>4445</v>
      </c>
      <c r="E41" s="92">
        <v>80014</v>
      </c>
      <c r="F41" s="26">
        <v>120679</v>
      </c>
      <c r="G41" s="26">
        <v>144169</v>
      </c>
      <c r="H41" s="26">
        <v>72472</v>
      </c>
      <c r="I41" s="26">
        <v>120904</v>
      </c>
      <c r="J41" s="26">
        <v>91097</v>
      </c>
      <c r="K41" s="26">
        <v>53513</v>
      </c>
    </row>
    <row r="42" spans="1:11" ht="21" customHeight="1">
      <c r="A42" s="24" t="s">
        <v>464</v>
      </c>
      <c r="B42" s="26" t="s">
        <v>841</v>
      </c>
      <c r="C42" s="87" t="s">
        <v>498</v>
      </c>
      <c r="D42" s="87" t="s">
        <v>4585</v>
      </c>
      <c r="E42" s="92">
        <v>8</v>
      </c>
      <c r="F42" s="26">
        <v>19</v>
      </c>
      <c r="G42" s="26">
        <v>19</v>
      </c>
      <c r="H42" s="26">
        <v>14</v>
      </c>
      <c r="I42" s="26">
        <v>40</v>
      </c>
      <c r="J42" s="26">
        <v>14</v>
      </c>
      <c r="K42" s="26">
        <v>17</v>
      </c>
    </row>
    <row r="43" spans="1:11" ht="21" customHeight="1">
      <c r="B43" s="26" t="s">
        <v>261</v>
      </c>
      <c r="C43" s="87" t="s">
        <v>379</v>
      </c>
      <c r="D43" s="87" t="s">
        <v>766</v>
      </c>
      <c r="E43" s="92">
        <v>1797</v>
      </c>
      <c r="F43" s="26">
        <v>2692</v>
      </c>
      <c r="G43" s="26">
        <v>3040</v>
      </c>
      <c r="H43" s="26">
        <v>1647</v>
      </c>
      <c r="I43" s="26">
        <v>9784</v>
      </c>
      <c r="J43" s="26">
        <v>5866</v>
      </c>
      <c r="K43" s="26">
        <v>3115</v>
      </c>
    </row>
    <row r="44" spans="1:11" ht="21" customHeight="1">
      <c r="A44" s="24" t="s">
        <v>1301</v>
      </c>
      <c r="B44" s="26" t="s">
        <v>841</v>
      </c>
      <c r="C44" s="87" t="s">
        <v>498</v>
      </c>
      <c r="D44" s="87" t="s">
        <v>766</v>
      </c>
      <c r="E44" s="92">
        <v>319</v>
      </c>
      <c r="F44" s="26">
        <v>508</v>
      </c>
      <c r="G44" s="26">
        <v>564</v>
      </c>
      <c r="H44" s="26">
        <v>461</v>
      </c>
      <c r="I44" s="26">
        <v>382</v>
      </c>
      <c r="J44" s="26">
        <v>646</v>
      </c>
      <c r="K44" s="26">
        <v>599</v>
      </c>
    </row>
    <row r="45" spans="1:11" ht="21" customHeight="1">
      <c r="B45" s="26" t="s">
        <v>261</v>
      </c>
      <c r="C45" s="87" t="s">
        <v>379</v>
      </c>
      <c r="D45" s="87" t="s">
        <v>766</v>
      </c>
      <c r="E45" s="92">
        <v>58</v>
      </c>
      <c r="F45" s="26">
        <v>81</v>
      </c>
      <c r="G45" s="26">
        <v>221</v>
      </c>
      <c r="H45" s="26">
        <v>111</v>
      </c>
      <c r="I45" s="26">
        <v>82</v>
      </c>
      <c r="J45" s="26">
        <v>138</v>
      </c>
      <c r="K45" s="26">
        <v>13</v>
      </c>
    </row>
    <row r="46" spans="1:11" ht="21" customHeight="1">
      <c r="A46" s="26" t="s">
        <v>145</v>
      </c>
      <c r="B46" s="85"/>
      <c r="C46" s="88" t="s">
        <v>498</v>
      </c>
      <c r="D46" s="87" t="s">
        <v>766</v>
      </c>
      <c r="E46" s="92">
        <v>250</v>
      </c>
      <c r="F46" s="26">
        <v>430</v>
      </c>
      <c r="G46" s="26">
        <v>451</v>
      </c>
      <c r="H46" s="26">
        <v>316</v>
      </c>
      <c r="I46" s="26">
        <v>343</v>
      </c>
      <c r="J46" s="26">
        <v>428</v>
      </c>
      <c r="K46" s="26">
        <v>428</v>
      </c>
    </row>
    <row r="47" spans="1:11" ht="21" customHeight="1">
      <c r="A47" s="26" t="s">
        <v>317</v>
      </c>
      <c r="B47" s="85"/>
      <c r="C47" s="87" t="s">
        <v>498</v>
      </c>
      <c r="D47" s="87" t="s">
        <v>624</v>
      </c>
      <c r="E47" s="92">
        <v>1</v>
      </c>
      <c r="F47" s="26">
        <v>1</v>
      </c>
      <c r="G47" s="26">
        <v>1</v>
      </c>
      <c r="H47" s="26">
        <v>1</v>
      </c>
      <c r="I47" s="26">
        <v>1</v>
      </c>
      <c r="J47" s="26">
        <v>2</v>
      </c>
      <c r="K47" s="26">
        <v>1</v>
      </c>
    </row>
    <row r="48" spans="1:11" ht="21" customHeight="1">
      <c r="A48" s="26" t="s">
        <v>914</v>
      </c>
      <c r="B48" s="85" t="s">
        <v>1048</v>
      </c>
      <c r="C48" s="88" t="s">
        <v>498</v>
      </c>
      <c r="D48" s="90" t="s">
        <v>766</v>
      </c>
      <c r="E48" s="92">
        <v>85</v>
      </c>
      <c r="F48" s="26">
        <v>171</v>
      </c>
      <c r="G48" s="26">
        <v>184</v>
      </c>
      <c r="H48" s="26">
        <v>89</v>
      </c>
      <c r="I48" s="26">
        <v>138</v>
      </c>
      <c r="J48" s="26">
        <v>75</v>
      </c>
      <c r="K48" s="26">
        <v>66</v>
      </c>
    </row>
    <row r="49" spans="1:11" ht="21" customHeight="1">
      <c r="A49" s="26"/>
      <c r="B49" s="85" t="s">
        <v>1345</v>
      </c>
      <c r="C49" s="88" t="s">
        <v>1126</v>
      </c>
      <c r="D49" s="90" t="s">
        <v>766</v>
      </c>
      <c r="E49" s="92">
        <v>6244</v>
      </c>
      <c r="F49" s="26">
        <v>12746</v>
      </c>
      <c r="G49" s="26">
        <v>15428</v>
      </c>
      <c r="H49" s="26">
        <v>6078</v>
      </c>
      <c r="I49" s="26">
        <v>11765</v>
      </c>
      <c r="J49" s="26">
        <v>6397</v>
      </c>
      <c r="K49" s="26">
        <v>5236</v>
      </c>
    </row>
    <row r="50" spans="1:11" ht="21" customHeight="1">
      <c r="A50" s="24" t="s">
        <v>1342</v>
      </c>
      <c r="B50" s="26" t="s">
        <v>195</v>
      </c>
      <c r="C50" s="87" t="s">
        <v>1126</v>
      </c>
      <c r="D50" s="87" t="s">
        <v>4446</v>
      </c>
      <c r="E50" s="92">
        <v>7673</v>
      </c>
      <c r="F50" s="26">
        <v>7235</v>
      </c>
      <c r="G50" s="26">
        <v>16850</v>
      </c>
      <c r="H50" s="26">
        <v>6636</v>
      </c>
      <c r="I50" s="26">
        <v>18118</v>
      </c>
      <c r="J50" s="26">
        <v>10058</v>
      </c>
      <c r="K50" s="26">
        <v>2966</v>
      </c>
    </row>
    <row r="51" spans="1:11" ht="21" customHeight="1">
      <c r="A51" s="26"/>
      <c r="B51" s="85" t="s">
        <v>303</v>
      </c>
      <c r="C51" s="88" t="s">
        <v>1208</v>
      </c>
      <c r="D51" s="90" t="s">
        <v>4447</v>
      </c>
      <c r="E51" s="92">
        <v>15887994404</v>
      </c>
      <c r="F51" s="26">
        <v>14705634619</v>
      </c>
      <c r="G51" s="26">
        <v>31367030828</v>
      </c>
      <c r="H51" s="26">
        <v>14216912163</v>
      </c>
      <c r="I51" s="26">
        <v>33875792998</v>
      </c>
      <c r="J51" s="26">
        <v>21560261626</v>
      </c>
      <c r="K51" s="26">
        <v>6255114818</v>
      </c>
    </row>
    <row r="52" spans="1:11" s="81" customFormat="1" ht="21" customHeight="1">
      <c r="A52" s="24" t="s">
        <v>1178</v>
      </c>
      <c r="B52" s="26" t="s">
        <v>1066</v>
      </c>
      <c r="C52" s="87" t="s">
        <v>1164</v>
      </c>
      <c r="D52" s="87" t="s">
        <v>4448</v>
      </c>
      <c r="E52" s="92">
        <v>109055</v>
      </c>
      <c r="F52" s="26">
        <v>189990</v>
      </c>
      <c r="G52" s="26">
        <v>237516</v>
      </c>
      <c r="H52" s="26">
        <v>101544</v>
      </c>
      <c r="I52" s="26">
        <v>189701</v>
      </c>
      <c r="J52" s="26">
        <v>135237</v>
      </c>
      <c r="K52" s="26">
        <v>80293</v>
      </c>
    </row>
    <row r="53" spans="1:11" s="81" customFormat="1" ht="21" customHeight="1">
      <c r="B53" s="26" t="s">
        <v>4042</v>
      </c>
      <c r="C53" s="87" t="s">
        <v>766</v>
      </c>
      <c r="D53" s="87" t="s">
        <v>766</v>
      </c>
      <c r="E53" s="92">
        <v>57286</v>
      </c>
      <c r="F53" s="26">
        <v>114806</v>
      </c>
      <c r="G53" s="26">
        <v>134151</v>
      </c>
      <c r="H53" s="26">
        <v>52374</v>
      </c>
      <c r="I53" s="26">
        <v>103240</v>
      </c>
      <c r="J53" s="26">
        <v>80126</v>
      </c>
      <c r="K53" s="26">
        <v>44758</v>
      </c>
    </row>
    <row r="54" spans="1:11" ht="21" customHeight="1">
      <c r="A54" s="24" t="s">
        <v>1339</v>
      </c>
      <c r="B54" s="26" t="s">
        <v>1796</v>
      </c>
      <c r="C54" s="87" t="s">
        <v>498</v>
      </c>
      <c r="D54" s="90" t="s">
        <v>4450</v>
      </c>
      <c r="E54" s="92">
        <v>11</v>
      </c>
      <c r="F54" s="26">
        <v>13</v>
      </c>
      <c r="G54" s="26">
        <v>13</v>
      </c>
      <c r="H54" s="26">
        <v>8</v>
      </c>
      <c r="I54" s="26">
        <v>12</v>
      </c>
      <c r="J54" s="26">
        <v>12</v>
      </c>
      <c r="K54" s="26">
        <v>10</v>
      </c>
    </row>
    <row r="55" spans="1:11" ht="21" customHeight="1">
      <c r="B55" s="26" t="s">
        <v>1222</v>
      </c>
      <c r="C55" s="87" t="s">
        <v>1333</v>
      </c>
      <c r="D55" s="90" t="s">
        <v>766</v>
      </c>
      <c r="E55" s="92">
        <v>1025448</v>
      </c>
      <c r="F55" s="26">
        <v>2124208</v>
      </c>
      <c r="G55" s="26">
        <v>2020009</v>
      </c>
      <c r="H55" s="26">
        <v>822095</v>
      </c>
      <c r="I55" s="26">
        <v>1680034</v>
      </c>
      <c r="J55" s="26">
        <v>1120958</v>
      </c>
      <c r="K55" s="26">
        <v>955367</v>
      </c>
    </row>
    <row r="56" spans="1:11" ht="21" customHeight="1">
      <c r="A56" s="24" t="s">
        <v>1327</v>
      </c>
      <c r="B56" s="26" t="s">
        <v>547</v>
      </c>
      <c r="C56" s="87" t="s">
        <v>330</v>
      </c>
      <c r="D56" s="87" t="s">
        <v>4447</v>
      </c>
      <c r="E56" s="92">
        <v>1192</v>
      </c>
      <c r="F56" s="26">
        <v>1054</v>
      </c>
      <c r="G56" s="26">
        <v>4321</v>
      </c>
      <c r="H56" s="26">
        <v>2205</v>
      </c>
      <c r="I56" s="26">
        <v>531</v>
      </c>
      <c r="J56" s="26">
        <v>3668</v>
      </c>
      <c r="K56" s="26">
        <v>3688</v>
      </c>
    </row>
    <row r="57" spans="1:11" ht="21" customHeight="1">
      <c r="B57" s="26" t="s">
        <v>797</v>
      </c>
      <c r="C57" s="87" t="s">
        <v>1208</v>
      </c>
      <c r="D57" s="87" t="s">
        <v>766</v>
      </c>
      <c r="E57" s="92">
        <v>13751790</v>
      </c>
      <c r="F57" s="26">
        <v>6251495</v>
      </c>
      <c r="G57" s="26">
        <v>43881600</v>
      </c>
      <c r="H57" s="26">
        <v>17122550</v>
      </c>
      <c r="I57" s="26">
        <v>5502850</v>
      </c>
      <c r="J57" s="26">
        <v>17911488</v>
      </c>
      <c r="K57" s="26">
        <v>37652370</v>
      </c>
    </row>
    <row r="58" spans="1:11" ht="21" customHeight="1">
      <c r="A58" s="24" t="s">
        <v>644</v>
      </c>
      <c r="C58" s="87" t="s">
        <v>1219</v>
      </c>
      <c r="D58" s="87" t="s">
        <v>4451</v>
      </c>
      <c r="E58" s="92">
        <v>202020</v>
      </c>
      <c r="F58" s="26">
        <v>318590</v>
      </c>
      <c r="G58" s="26">
        <v>341630</v>
      </c>
      <c r="H58" s="26">
        <v>177930</v>
      </c>
      <c r="I58" s="26">
        <v>300430</v>
      </c>
      <c r="J58" s="26">
        <v>214320</v>
      </c>
      <c r="K58" s="26">
        <v>138490</v>
      </c>
    </row>
    <row r="59" spans="1:11" ht="21" customHeight="1">
      <c r="A59" s="24" t="s">
        <v>733</v>
      </c>
      <c r="B59" s="26" t="s">
        <v>932</v>
      </c>
      <c r="C59" s="87" t="s">
        <v>1208</v>
      </c>
      <c r="D59" s="87" t="s">
        <v>4452</v>
      </c>
      <c r="E59" s="92">
        <v>195962245</v>
      </c>
      <c r="F59" s="26">
        <v>270587110</v>
      </c>
      <c r="G59" s="26">
        <v>354023547</v>
      </c>
      <c r="H59" s="26">
        <v>154992463</v>
      </c>
      <c r="I59" s="26">
        <v>295220675</v>
      </c>
      <c r="J59" s="26">
        <v>187633243</v>
      </c>
      <c r="K59" s="26">
        <v>134070098</v>
      </c>
    </row>
    <row r="60" spans="1:11" ht="21" customHeight="1">
      <c r="B60" s="26" t="s">
        <v>1326</v>
      </c>
      <c r="C60" s="87" t="s">
        <v>766</v>
      </c>
      <c r="D60" s="87" t="s">
        <v>766</v>
      </c>
      <c r="E60" s="92">
        <v>190269516</v>
      </c>
      <c r="F60" s="26">
        <v>258724404</v>
      </c>
      <c r="G60" s="26">
        <v>344953360</v>
      </c>
      <c r="H60" s="26">
        <v>150198314</v>
      </c>
      <c r="I60" s="26">
        <v>285612861</v>
      </c>
      <c r="J60" s="26">
        <v>184112762</v>
      </c>
      <c r="K60" s="26">
        <v>125725902</v>
      </c>
    </row>
    <row r="61" spans="1:11" s="81" customFormat="1" ht="21" customHeight="1">
      <c r="A61" s="24" t="s">
        <v>990</v>
      </c>
      <c r="C61" s="87" t="s">
        <v>766</v>
      </c>
      <c r="D61" s="87" t="s">
        <v>3962</v>
      </c>
      <c r="E61" s="24">
        <v>148905906</v>
      </c>
      <c r="F61" s="24">
        <v>201950974</v>
      </c>
      <c r="G61" s="24">
        <v>277862822</v>
      </c>
      <c r="H61" s="24">
        <v>133943003</v>
      </c>
      <c r="I61" s="24">
        <v>219412777</v>
      </c>
      <c r="J61" s="24">
        <v>159019461</v>
      </c>
      <c r="K61" s="24">
        <v>97804808</v>
      </c>
    </row>
    <row r="62" spans="1:11" s="81" customFormat="1" ht="21" customHeight="1">
      <c r="C62" s="87" t="s">
        <v>766</v>
      </c>
      <c r="D62" s="87" t="s">
        <v>4129</v>
      </c>
      <c r="E62" s="92">
        <v>145928988</v>
      </c>
      <c r="F62" s="26">
        <v>192968079</v>
      </c>
      <c r="G62" s="26">
        <v>278554482</v>
      </c>
      <c r="H62" s="26">
        <v>128023026</v>
      </c>
      <c r="I62" s="26">
        <v>220391759</v>
      </c>
      <c r="J62" s="26">
        <v>154725189</v>
      </c>
      <c r="K62" s="26">
        <v>102716033</v>
      </c>
    </row>
    <row r="63" spans="1:11" s="81" customFormat="1" ht="21" customHeight="1">
      <c r="A63" s="83" t="s">
        <v>3425</v>
      </c>
      <c r="B63" s="83"/>
      <c r="C63" s="76" t="s">
        <v>1126</v>
      </c>
      <c r="D63" s="76" t="s">
        <v>624</v>
      </c>
      <c r="E63" s="94">
        <v>1874</v>
      </c>
      <c r="F63" s="83">
        <v>3032</v>
      </c>
      <c r="G63" s="83">
        <v>4026</v>
      </c>
      <c r="H63" s="83">
        <v>1789</v>
      </c>
      <c r="I63" s="83">
        <v>3316</v>
      </c>
      <c r="J63" s="83">
        <v>2512</v>
      </c>
      <c r="K63" s="83">
        <v>1767</v>
      </c>
    </row>
    <row r="64" spans="1:11" ht="21" customHeight="1">
      <c r="A64" s="44" t="s">
        <v>3937</v>
      </c>
    </row>
    <row r="65" spans="1:5" ht="21" customHeight="1">
      <c r="A65" s="44" t="s">
        <v>3938</v>
      </c>
      <c r="B65" s="26"/>
      <c r="C65" s="26"/>
    </row>
    <row r="66" spans="1:5" ht="21" customHeight="1">
      <c r="A66" s="44" t="s">
        <v>3939</v>
      </c>
    </row>
    <row r="67" spans="1:5" ht="21" customHeight="1">
      <c r="A67" s="44" t="s">
        <v>3940</v>
      </c>
    </row>
    <row r="68" spans="1:5" ht="21" customHeight="1">
      <c r="A68" s="44" t="s">
        <v>437</v>
      </c>
      <c r="E68" s="25"/>
    </row>
    <row r="69" spans="1:5" ht="21" customHeight="1">
      <c r="A69" s="44" t="s">
        <v>3046</v>
      </c>
      <c r="E69" s="25"/>
    </row>
    <row r="70" spans="1:5" ht="21" customHeight="1">
      <c r="A70" s="44" t="s">
        <v>1791</v>
      </c>
      <c r="E70" s="25"/>
    </row>
    <row r="71" spans="1:5" ht="21" customHeight="1">
      <c r="A71" s="44" t="s">
        <v>3619</v>
      </c>
      <c r="E71" s="25"/>
    </row>
    <row r="72" spans="1:5" ht="21" customHeight="1">
      <c r="A72" s="44"/>
    </row>
    <row r="73" spans="1:5" ht="21" customHeight="1">
      <c r="A73" s="44"/>
    </row>
  </sheetData>
  <phoneticPr fontId="30"/>
  <pageMargins left="0.23622047244094488" right="0.23622047244094488" top="0.15748031496062992" bottom="0.15748031496062992" header="0.31496062992125984" footer="0"/>
  <pageSetup paperSize="9" scale="60" fitToWidth="1" fitToHeight="1" orientation="portrait" usePrinterDefaults="1" r:id="rId1"/>
  <headerFooter>
    <oddHeader>&amp;C&amp;F</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sheetPr>
    <pageSetUpPr fitToPage="1"/>
  </sheetPr>
  <dimension ref="A1:D15"/>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4"/>
  </cols>
  <sheetData>
    <row r="1" spans="1:4" ht="21" customHeight="1">
      <c r="A1" s="28" t="str">
        <f>HYPERLINK("#"&amp;"目次"&amp;"!a1","目次へ")</f>
        <v>目次へ</v>
      </c>
    </row>
    <row r="2" spans="1:4" ht="21" customHeight="1">
      <c r="A2" s="97" t="str">
        <f>"２７．"&amp;目次!E30</f>
        <v>２７．昼間人口･昼夜間人口比率の推移（昭和40～平成27年）</v>
      </c>
      <c r="B2" s="45"/>
      <c r="C2" s="45"/>
      <c r="D2" s="45"/>
    </row>
    <row r="3" spans="1:4" ht="36" customHeight="1">
      <c r="A3" s="227" t="s">
        <v>345</v>
      </c>
      <c r="B3" s="208" t="s">
        <v>1203</v>
      </c>
      <c r="C3" s="211" t="s">
        <v>402</v>
      </c>
      <c r="D3" s="283" t="s">
        <v>1769</v>
      </c>
    </row>
    <row r="4" spans="1:4" ht="21" customHeight="1">
      <c r="A4" s="117" t="s">
        <v>2434</v>
      </c>
      <c r="B4" s="40">
        <v>286992</v>
      </c>
      <c r="C4" s="59">
        <v>376697</v>
      </c>
      <c r="D4" s="284">
        <v>76.186431004228865</v>
      </c>
    </row>
    <row r="5" spans="1:4" ht="21" customHeight="1">
      <c r="A5" s="117">
        <v>45</v>
      </c>
      <c r="B5" s="120">
        <v>289675</v>
      </c>
      <c r="C5" s="48">
        <v>378723</v>
      </c>
      <c r="D5" s="73">
        <v>76.487300744871575</v>
      </c>
    </row>
    <row r="6" spans="1:4" ht="21" customHeight="1">
      <c r="A6" s="117">
        <v>50</v>
      </c>
      <c r="B6" s="120">
        <v>291903</v>
      </c>
      <c r="C6" s="48">
        <v>373075</v>
      </c>
      <c r="D6" s="73">
        <v>78.242444548683238</v>
      </c>
    </row>
    <row r="7" spans="1:4" ht="21" customHeight="1">
      <c r="A7" s="117">
        <v>55</v>
      </c>
      <c r="B7" s="120">
        <v>272369</v>
      </c>
      <c r="C7" s="48">
        <v>345733</v>
      </c>
      <c r="D7" s="73">
        <v>78.78015694191761</v>
      </c>
    </row>
    <row r="8" spans="1:4" ht="21" customHeight="1">
      <c r="A8" s="117">
        <v>60</v>
      </c>
      <c r="B8" s="120">
        <v>267237</v>
      </c>
      <c r="C8" s="48">
        <v>335936</v>
      </c>
      <c r="D8" s="73">
        <v>79.549973804534204</v>
      </c>
    </row>
    <row r="9" spans="1:4" ht="21" customHeight="1">
      <c r="A9" s="117" t="s">
        <v>4681</v>
      </c>
      <c r="B9" s="120">
        <v>257848</v>
      </c>
      <c r="C9" s="48">
        <v>319687</v>
      </c>
      <c r="D9" s="73">
        <v>80.65639203345772</v>
      </c>
    </row>
    <row r="10" spans="1:4" ht="21" customHeight="1">
      <c r="A10" s="117">
        <v>7</v>
      </c>
      <c r="B10" s="120">
        <v>261174</v>
      </c>
      <c r="C10" s="48">
        <v>306581</v>
      </c>
      <c r="D10" s="73">
        <v>85.189232209432419</v>
      </c>
    </row>
    <row r="11" spans="1:4" ht="21" customHeight="1">
      <c r="A11" s="117">
        <v>12</v>
      </c>
      <c r="B11" s="120">
        <v>272250</v>
      </c>
      <c r="C11" s="48">
        <v>309526</v>
      </c>
      <c r="D11" s="73">
        <v>87.957069842274962</v>
      </c>
    </row>
    <row r="12" spans="1:4" ht="21" customHeight="1">
      <c r="A12" s="117">
        <v>17</v>
      </c>
      <c r="B12" s="120">
        <v>285636</v>
      </c>
      <c r="C12" s="48">
        <v>310627</v>
      </c>
      <c r="D12" s="73">
        <v>91.954659446860703</v>
      </c>
    </row>
    <row r="13" spans="1:4" ht="21" customHeight="1">
      <c r="A13" s="117">
        <v>22</v>
      </c>
      <c r="B13" s="120">
        <v>289176</v>
      </c>
      <c r="C13" s="48">
        <v>314750</v>
      </c>
      <c r="D13" s="73">
        <v>91.874821286735497</v>
      </c>
    </row>
    <row r="14" spans="1:4" ht="21" customHeight="1">
      <c r="A14" s="200">
        <v>27</v>
      </c>
      <c r="B14" s="167">
        <v>313270</v>
      </c>
      <c r="C14" s="169">
        <v>328215</v>
      </c>
      <c r="D14" s="226">
        <v>95.446579999999997</v>
      </c>
    </row>
    <row r="15" spans="1:4" ht="21" customHeight="1">
      <c r="A15" s="44" t="s">
        <v>3597</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sheetPr>
    <pageSetUpPr fitToPage="1"/>
  </sheetPr>
  <dimension ref="A1:D24"/>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4"/>
  </cols>
  <sheetData>
    <row r="1" spans="1:4" ht="21" customHeight="1">
      <c r="A1" s="181" t="str">
        <f>HYPERLINK("#"&amp;"目次"&amp;"!a1","目次へ")</f>
        <v>目次へ</v>
      </c>
      <c r="B1" s="285"/>
    </row>
    <row r="2" spans="1:4" ht="21" customHeight="1">
      <c r="A2" s="97" t="str">
        <f>"２８．"&amp;目次!E31</f>
        <v>２８．町丁別昼間人口･昼夜間人口比率（平成27年10月1日）</v>
      </c>
      <c r="B2" s="45"/>
      <c r="C2" s="45"/>
      <c r="D2" s="45"/>
    </row>
    <row r="3" spans="1:4" ht="36" customHeight="1">
      <c r="A3" s="227" t="s">
        <v>1770</v>
      </c>
      <c r="B3" s="208" t="s">
        <v>1203</v>
      </c>
      <c r="C3" s="211" t="s">
        <v>402</v>
      </c>
      <c r="D3" s="283" t="s">
        <v>1769</v>
      </c>
    </row>
    <row r="4" spans="1:4" ht="21" customHeight="1">
      <c r="A4" s="145" t="s">
        <v>1767</v>
      </c>
      <c r="B4" s="49">
        <v>14341</v>
      </c>
      <c r="C4" s="49">
        <v>20217</v>
      </c>
      <c r="D4" s="74">
        <v>70.900000000000006</v>
      </c>
    </row>
    <row r="5" spans="1:4" ht="21" customHeight="1">
      <c r="A5" s="145" t="s">
        <v>1765</v>
      </c>
      <c r="B5" s="49">
        <v>20498</v>
      </c>
      <c r="C5" s="49">
        <v>22562</v>
      </c>
      <c r="D5" s="74">
        <v>90.9</v>
      </c>
    </row>
    <row r="6" spans="1:4" ht="21" customHeight="1">
      <c r="A6" s="145" t="s">
        <v>1763</v>
      </c>
      <c r="B6" s="49">
        <v>35355</v>
      </c>
      <c r="C6" s="49">
        <v>29410</v>
      </c>
      <c r="D6" s="74">
        <v>120.2</v>
      </c>
    </row>
    <row r="7" spans="1:4" ht="21" customHeight="1">
      <c r="A7" s="145" t="s">
        <v>1761</v>
      </c>
      <c r="B7" s="49">
        <v>32413</v>
      </c>
      <c r="C7" s="49">
        <v>29189</v>
      </c>
      <c r="D7" s="74">
        <v>111</v>
      </c>
    </row>
    <row r="8" spans="1:4" ht="21" customHeight="1">
      <c r="A8" s="145" t="s">
        <v>578</v>
      </c>
      <c r="B8" s="49">
        <v>22025</v>
      </c>
      <c r="C8" s="49">
        <v>23275</v>
      </c>
      <c r="D8" s="74">
        <v>94.6</v>
      </c>
    </row>
    <row r="9" spans="1:4" ht="21" customHeight="1">
      <c r="A9" s="145" t="s">
        <v>833</v>
      </c>
      <c r="B9" s="49">
        <v>57046</v>
      </c>
      <c r="C9" s="49">
        <v>27022</v>
      </c>
      <c r="D9" s="74">
        <v>211.1</v>
      </c>
    </row>
    <row r="10" spans="1:4" ht="21" customHeight="1">
      <c r="A10" s="145" t="s">
        <v>1686</v>
      </c>
      <c r="B10" s="49">
        <v>16080</v>
      </c>
      <c r="C10" s="49">
        <v>20809</v>
      </c>
      <c r="D10" s="74">
        <v>77.3</v>
      </c>
    </row>
    <row r="11" spans="1:4" ht="21" customHeight="1">
      <c r="A11" s="145" t="s">
        <v>829</v>
      </c>
      <c r="B11" s="49">
        <v>15548</v>
      </c>
      <c r="C11" s="49">
        <v>18225</v>
      </c>
      <c r="D11" s="74">
        <v>85.3</v>
      </c>
    </row>
    <row r="12" spans="1:4" ht="21" customHeight="1">
      <c r="A12" s="145" t="s">
        <v>77</v>
      </c>
      <c r="B12" s="49">
        <v>9861</v>
      </c>
      <c r="C12" s="49">
        <v>13506</v>
      </c>
      <c r="D12" s="74">
        <v>73</v>
      </c>
    </row>
    <row r="13" spans="1:4" ht="21" customHeight="1">
      <c r="A13" s="145" t="s">
        <v>478</v>
      </c>
      <c r="B13" s="49">
        <v>4707</v>
      </c>
      <c r="C13" s="49">
        <v>6410</v>
      </c>
      <c r="D13" s="74">
        <v>73.400000000000006</v>
      </c>
    </row>
    <row r="14" spans="1:4" ht="21" customHeight="1">
      <c r="A14" s="145" t="s">
        <v>1401</v>
      </c>
      <c r="B14" s="49">
        <v>7614</v>
      </c>
      <c r="C14" s="49">
        <v>8952</v>
      </c>
      <c r="D14" s="74">
        <v>85.1</v>
      </c>
    </row>
    <row r="15" spans="1:4" ht="21" customHeight="1">
      <c r="A15" s="145" t="s">
        <v>1759</v>
      </c>
      <c r="B15" s="49">
        <v>10407</v>
      </c>
      <c r="C15" s="49">
        <v>12038</v>
      </c>
      <c r="D15" s="74">
        <v>86.5</v>
      </c>
    </row>
    <row r="16" spans="1:4" ht="21" customHeight="1">
      <c r="A16" s="145" t="s">
        <v>170</v>
      </c>
      <c r="B16" s="49">
        <v>4288</v>
      </c>
      <c r="C16" s="49">
        <v>5010</v>
      </c>
      <c r="D16" s="74">
        <v>85.6</v>
      </c>
    </row>
    <row r="17" spans="1:4" ht="21" customHeight="1">
      <c r="A17" s="145" t="s">
        <v>875</v>
      </c>
      <c r="B17" s="49">
        <v>15068</v>
      </c>
      <c r="C17" s="49">
        <v>21095</v>
      </c>
      <c r="D17" s="74">
        <v>71.400000000000006</v>
      </c>
    </row>
    <row r="18" spans="1:4" ht="21" customHeight="1">
      <c r="A18" s="145" t="s">
        <v>1757</v>
      </c>
      <c r="B18" s="49">
        <v>10452</v>
      </c>
      <c r="C18" s="49">
        <v>15630</v>
      </c>
      <c r="D18" s="74">
        <v>66.900000000000006</v>
      </c>
    </row>
    <row r="19" spans="1:4" ht="21" customHeight="1">
      <c r="A19" s="145" t="s">
        <v>293</v>
      </c>
      <c r="B19" s="49">
        <v>8964</v>
      </c>
      <c r="C19" s="49">
        <v>12868</v>
      </c>
      <c r="D19" s="74">
        <v>69.7</v>
      </c>
    </row>
    <row r="20" spans="1:4" ht="21" customHeight="1">
      <c r="A20" s="145" t="s">
        <v>1075</v>
      </c>
      <c r="B20" s="49">
        <v>7026</v>
      </c>
      <c r="C20" s="49">
        <v>11371</v>
      </c>
      <c r="D20" s="74">
        <v>61.8</v>
      </c>
    </row>
    <row r="21" spans="1:4" ht="21" customHeight="1">
      <c r="A21" s="145" t="s">
        <v>1754</v>
      </c>
      <c r="B21" s="49">
        <v>11437</v>
      </c>
      <c r="C21" s="49">
        <v>16782</v>
      </c>
      <c r="D21" s="74">
        <v>68.2</v>
      </c>
    </row>
    <row r="22" spans="1:4" ht="21" customHeight="1">
      <c r="A22" s="146" t="s">
        <v>1733</v>
      </c>
      <c r="B22" s="169">
        <v>10139</v>
      </c>
      <c r="C22" s="169">
        <v>13844</v>
      </c>
      <c r="D22" s="226">
        <v>73.2</v>
      </c>
    </row>
    <row r="23" spans="1:4" ht="21" customHeight="1">
      <c r="A23" s="44" t="s">
        <v>188</v>
      </c>
    </row>
    <row r="24" spans="1:4" ht="21" customHeight="1">
      <c r="A24" s="44" t="s">
        <v>4309</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sheetPr>
    <pageSetUpPr fitToPage="1"/>
  </sheetPr>
  <dimension ref="A1:G18"/>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4"/>
  </cols>
  <sheetData>
    <row r="1" spans="1:7" ht="21" customHeight="1">
      <c r="A1" s="28" t="str">
        <f>HYPERLINK("#"&amp;"目次"&amp;"!a1","目次へ")</f>
        <v>目次へ</v>
      </c>
    </row>
    <row r="2" spans="1:7" ht="21" customHeight="1">
      <c r="A2" s="97" t="str">
        <f>"２９．"&amp;目次!E32</f>
        <v>２９．将来人口推計（中期）（2022～2032年）</v>
      </c>
      <c r="B2" s="45"/>
      <c r="C2" s="45"/>
      <c r="D2" s="45"/>
      <c r="E2" s="45"/>
      <c r="F2" s="45"/>
      <c r="G2" s="45"/>
    </row>
    <row r="3" spans="1:7" ht="36" customHeight="1">
      <c r="A3" s="227" t="s">
        <v>76</v>
      </c>
      <c r="B3" s="265" t="s">
        <v>1775</v>
      </c>
      <c r="C3" s="283" t="s">
        <v>3362</v>
      </c>
      <c r="D3" s="283" t="s">
        <v>122</v>
      </c>
      <c r="E3" s="283" t="s">
        <v>1772</v>
      </c>
      <c r="F3" s="283" t="s">
        <v>13</v>
      </c>
      <c r="G3" s="283" t="s">
        <v>1099</v>
      </c>
    </row>
    <row r="4" spans="1:7" ht="21" customHeight="1">
      <c r="A4" s="117" t="s">
        <v>4396</v>
      </c>
      <c r="B4" s="120">
        <v>332017</v>
      </c>
      <c r="C4" s="48">
        <v>30267</v>
      </c>
      <c r="D4" s="48">
        <v>234137</v>
      </c>
      <c r="E4" s="48">
        <v>67613</v>
      </c>
      <c r="F4" s="73">
        <v>28.9</v>
      </c>
      <c r="G4" s="73">
        <v>41.8</v>
      </c>
    </row>
    <row r="5" spans="1:7" ht="21" customHeight="1">
      <c r="A5" s="117" t="s">
        <v>4397</v>
      </c>
      <c r="B5" s="120">
        <v>332318</v>
      </c>
      <c r="C5" s="48">
        <v>30529</v>
      </c>
      <c r="D5" s="48">
        <v>234553</v>
      </c>
      <c r="E5" s="48">
        <v>67236</v>
      </c>
      <c r="F5" s="73">
        <v>28.7</v>
      </c>
      <c r="G5" s="73">
        <v>41.7</v>
      </c>
    </row>
    <row r="6" spans="1:7" ht="21" customHeight="1">
      <c r="A6" s="117" t="s">
        <v>4398</v>
      </c>
      <c r="B6" s="120">
        <v>332523</v>
      </c>
      <c r="C6" s="48">
        <v>30735</v>
      </c>
      <c r="D6" s="48">
        <v>234482</v>
      </c>
      <c r="E6" s="48">
        <v>67306</v>
      </c>
      <c r="F6" s="73">
        <v>28.7</v>
      </c>
      <c r="G6" s="73">
        <v>41.8</v>
      </c>
    </row>
    <row r="7" spans="1:7" ht="21" customHeight="1">
      <c r="A7" s="117" t="s">
        <v>1678</v>
      </c>
      <c r="B7" s="120">
        <v>332527</v>
      </c>
      <c r="C7" s="48">
        <v>30772</v>
      </c>
      <c r="D7" s="48">
        <v>234497</v>
      </c>
      <c r="E7" s="48">
        <v>67258</v>
      </c>
      <c r="F7" s="73">
        <v>28.7</v>
      </c>
      <c r="G7" s="73">
        <v>41.8</v>
      </c>
    </row>
    <row r="8" spans="1:7" ht="21" customHeight="1">
      <c r="A8" s="117" t="s">
        <v>4048</v>
      </c>
      <c r="B8" s="120">
        <v>332422</v>
      </c>
      <c r="C8" s="48">
        <v>30866</v>
      </c>
      <c r="D8" s="48">
        <v>234210</v>
      </c>
      <c r="E8" s="48">
        <v>67346</v>
      </c>
      <c r="F8" s="73">
        <v>28.8</v>
      </c>
      <c r="G8" s="73">
        <v>41.9</v>
      </c>
    </row>
    <row r="9" spans="1:7" ht="21" customHeight="1">
      <c r="A9" s="117" t="s">
        <v>493</v>
      </c>
      <c r="B9" s="120">
        <v>332279</v>
      </c>
      <c r="C9" s="48">
        <v>30837</v>
      </c>
      <c r="D9" s="48">
        <v>234014</v>
      </c>
      <c r="E9" s="48">
        <v>67428</v>
      </c>
      <c r="F9" s="73">
        <v>28.8</v>
      </c>
      <c r="G9" s="73">
        <v>42</v>
      </c>
    </row>
    <row r="10" spans="1:7" ht="21" customHeight="1">
      <c r="A10" s="117" t="s">
        <v>2885</v>
      </c>
      <c r="B10" s="120">
        <v>332217</v>
      </c>
      <c r="C10" s="48">
        <v>30780</v>
      </c>
      <c r="D10" s="48">
        <v>233822</v>
      </c>
      <c r="E10" s="48">
        <v>67615</v>
      </c>
      <c r="F10" s="73">
        <v>28.9</v>
      </c>
      <c r="G10" s="73">
        <v>42.1</v>
      </c>
    </row>
    <row r="11" spans="1:7" ht="21" customHeight="1">
      <c r="A11" s="117" t="s">
        <v>4336</v>
      </c>
      <c r="B11" s="120">
        <v>332192</v>
      </c>
      <c r="C11" s="48">
        <v>30647</v>
      </c>
      <c r="D11" s="48">
        <v>233508</v>
      </c>
      <c r="E11" s="48">
        <v>68037</v>
      </c>
      <c r="F11" s="73">
        <v>29.1</v>
      </c>
      <c r="G11" s="73">
        <v>42.3</v>
      </c>
    </row>
    <row r="12" spans="1:7" ht="21" customHeight="1">
      <c r="A12" s="117" t="s">
        <v>1786</v>
      </c>
      <c r="B12" s="120">
        <v>332240</v>
      </c>
      <c r="C12" s="49">
        <v>30460</v>
      </c>
      <c r="D12" s="49">
        <v>233196</v>
      </c>
      <c r="E12" s="49">
        <v>68584</v>
      </c>
      <c r="F12" s="74">
        <v>29.4</v>
      </c>
      <c r="G12" s="74">
        <v>42.5</v>
      </c>
    </row>
    <row r="13" spans="1:7" s="179" customFormat="1" ht="21" customHeight="1">
      <c r="A13" s="32" t="s">
        <v>4399</v>
      </c>
      <c r="B13" s="48">
        <v>332378</v>
      </c>
      <c r="C13" s="48">
        <v>30191</v>
      </c>
      <c r="D13" s="48">
        <v>232699</v>
      </c>
      <c r="E13" s="48">
        <v>69488</v>
      </c>
      <c r="F13" s="73">
        <v>29.9</v>
      </c>
      <c r="G13" s="73">
        <v>42.8</v>
      </c>
    </row>
    <row r="14" spans="1:7" ht="21" customHeight="1">
      <c r="A14" s="200" t="s">
        <v>4554</v>
      </c>
      <c r="B14" s="167">
        <v>332628</v>
      </c>
      <c r="C14" s="169">
        <v>29933</v>
      </c>
      <c r="D14" s="169">
        <v>233338</v>
      </c>
      <c r="E14" s="169">
        <v>69357</v>
      </c>
      <c r="F14" s="226">
        <v>29.7</v>
      </c>
      <c r="G14" s="226">
        <v>42.6</v>
      </c>
    </row>
    <row r="15" spans="1:7" ht="21" customHeight="1">
      <c r="A15" s="44" t="s">
        <v>3496</v>
      </c>
    </row>
    <row r="16" spans="1:7" ht="21" customHeight="1">
      <c r="A16" s="44" t="s">
        <v>2248</v>
      </c>
    </row>
    <row r="17" spans="1:1" ht="21" customHeight="1">
      <c r="A17" s="44" t="s">
        <v>3481</v>
      </c>
    </row>
    <row r="18" spans="1:1" ht="21" customHeight="1">
      <c r="A18" s="44" t="s">
        <v>4555</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sheetPr>
    <pageSetUpPr fitToPage="1"/>
  </sheetPr>
  <dimension ref="A1:L35"/>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 width="18.625" style="24"/>
    <col min="2" max="12" width="12.625" style="24" customWidth="1"/>
    <col min="13" max="16384" width="18.625" style="24"/>
  </cols>
  <sheetData>
    <row r="1" spans="1:12" ht="21" customHeight="1">
      <c r="A1" s="28" t="str">
        <f>HYPERLINK("#"&amp;"目次"&amp;"!a1","目次へ")</f>
        <v>目次へ</v>
      </c>
    </row>
    <row r="2" spans="1:12" ht="21" customHeight="1">
      <c r="A2" s="97" t="str">
        <f>"３０．"&amp;目次!E33</f>
        <v>３０．区内4地域別将来人口推計（中期）（2022～2032年）</v>
      </c>
    </row>
    <row r="3" spans="1:12" ht="21" customHeight="1">
      <c r="A3" s="208" t="s">
        <v>1602</v>
      </c>
      <c r="B3" s="286" t="s">
        <v>1779</v>
      </c>
      <c r="C3" s="189" t="s">
        <v>81</v>
      </c>
      <c r="D3" s="189" t="s">
        <v>1081</v>
      </c>
      <c r="E3" s="189" t="s">
        <v>1022</v>
      </c>
      <c r="F3" s="189" t="s">
        <v>2122</v>
      </c>
      <c r="G3" s="189" t="s">
        <v>4141</v>
      </c>
      <c r="H3" s="189" t="s">
        <v>4231</v>
      </c>
      <c r="I3" s="189" t="s">
        <v>4278</v>
      </c>
      <c r="J3" s="189" t="s">
        <v>4381</v>
      </c>
      <c r="K3" s="189" t="s">
        <v>4400</v>
      </c>
      <c r="L3" s="189" t="s">
        <v>4556</v>
      </c>
    </row>
    <row r="4" spans="1:12" ht="21" customHeight="1">
      <c r="A4" s="24" t="s">
        <v>1206</v>
      </c>
      <c r="B4" s="287">
        <v>332017</v>
      </c>
      <c r="C4" s="292">
        <v>332394</v>
      </c>
      <c r="D4" s="292">
        <v>332707</v>
      </c>
      <c r="E4" s="292">
        <v>332825</v>
      </c>
      <c r="F4" s="292">
        <v>332818</v>
      </c>
      <c r="G4" s="292">
        <v>332783</v>
      </c>
      <c r="H4" s="292">
        <v>332812</v>
      </c>
      <c r="I4" s="292">
        <v>332889</v>
      </c>
      <c r="J4" s="292">
        <v>333036</v>
      </c>
      <c r="K4" s="292">
        <v>333263</v>
      </c>
      <c r="L4" s="292">
        <v>333584</v>
      </c>
    </row>
    <row r="5" spans="1:12" ht="21" customHeight="1">
      <c r="A5" s="24" t="s">
        <v>1532</v>
      </c>
      <c r="B5" s="287">
        <v>100284</v>
      </c>
      <c r="C5" s="292">
        <v>100035</v>
      </c>
      <c r="D5" s="292">
        <v>99775</v>
      </c>
      <c r="E5" s="292">
        <v>99430</v>
      </c>
      <c r="F5" s="292">
        <v>99016</v>
      </c>
      <c r="G5" s="292">
        <v>98593</v>
      </c>
      <c r="H5" s="292">
        <v>98200</v>
      </c>
      <c r="I5" s="292">
        <v>97822</v>
      </c>
      <c r="J5" s="292">
        <v>97461</v>
      </c>
      <c r="K5" s="292">
        <v>97136</v>
      </c>
      <c r="L5" s="292">
        <v>96887</v>
      </c>
    </row>
    <row r="6" spans="1:12" ht="21" customHeight="1">
      <c r="A6" s="24" t="s">
        <v>1776</v>
      </c>
      <c r="B6" s="287">
        <v>72824</v>
      </c>
      <c r="C6" s="292">
        <v>73051</v>
      </c>
      <c r="D6" s="292">
        <v>73228</v>
      </c>
      <c r="E6" s="292">
        <v>73386</v>
      </c>
      <c r="F6" s="292">
        <v>73515</v>
      </c>
      <c r="G6" s="292">
        <v>73627</v>
      </c>
      <c r="H6" s="292">
        <v>73720</v>
      </c>
      <c r="I6" s="292">
        <v>73812</v>
      </c>
      <c r="J6" s="292">
        <v>73920</v>
      </c>
      <c r="K6" s="292">
        <v>74027</v>
      </c>
      <c r="L6" s="292">
        <v>74134</v>
      </c>
    </row>
    <row r="7" spans="1:12" ht="21" customHeight="1">
      <c r="A7" s="24" t="s">
        <v>3159</v>
      </c>
      <c r="B7" s="287">
        <v>87039</v>
      </c>
      <c r="C7" s="292">
        <v>87214</v>
      </c>
      <c r="D7" s="292">
        <v>87386</v>
      </c>
      <c r="E7" s="292">
        <v>87506</v>
      </c>
      <c r="F7" s="292">
        <v>87601</v>
      </c>
      <c r="G7" s="292">
        <v>87708</v>
      </c>
      <c r="H7" s="292">
        <v>87841</v>
      </c>
      <c r="I7" s="292">
        <v>87986</v>
      </c>
      <c r="J7" s="292">
        <v>88149</v>
      </c>
      <c r="K7" s="292">
        <v>88344</v>
      </c>
      <c r="L7" s="292">
        <v>88541</v>
      </c>
    </row>
    <row r="8" spans="1:12" ht="21" customHeight="1">
      <c r="A8" s="24" t="s">
        <v>4138</v>
      </c>
      <c r="B8" s="287">
        <v>71870</v>
      </c>
      <c r="C8" s="292">
        <v>72094</v>
      </c>
      <c r="D8" s="292">
        <v>72318</v>
      </c>
      <c r="E8" s="292">
        <v>72503</v>
      </c>
      <c r="F8" s="292">
        <v>72686</v>
      </c>
      <c r="G8" s="292">
        <v>72855</v>
      </c>
      <c r="H8" s="292">
        <v>73051</v>
      </c>
      <c r="I8" s="292">
        <v>73269</v>
      </c>
      <c r="J8" s="292">
        <v>73506</v>
      </c>
      <c r="K8" s="292">
        <v>73756</v>
      </c>
      <c r="L8" s="292">
        <v>74022</v>
      </c>
    </row>
    <row r="9" spans="1:12" ht="21" customHeight="1">
      <c r="A9" s="25" t="s">
        <v>2887</v>
      </c>
      <c r="B9" s="166"/>
      <c r="C9" s="48"/>
      <c r="D9" s="48"/>
      <c r="E9" s="48"/>
      <c r="F9" s="48"/>
      <c r="G9" s="48"/>
      <c r="H9" s="48"/>
      <c r="I9" s="48"/>
      <c r="J9" s="48"/>
      <c r="K9" s="48"/>
      <c r="L9" s="48"/>
    </row>
    <row r="10" spans="1:12" ht="21" customHeight="1">
      <c r="A10" s="24" t="s">
        <v>1532</v>
      </c>
      <c r="B10" s="288">
        <v>0.30199999999999999</v>
      </c>
      <c r="C10" s="293">
        <v>0.30099999999999999</v>
      </c>
      <c r="D10" s="293">
        <v>0.3</v>
      </c>
      <c r="E10" s="293">
        <v>0.29899999999999999</v>
      </c>
      <c r="F10" s="293">
        <v>0.29799999999999999</v>
      </c>
      <c r="G10" s="293">
        <v>0.29599999999999999</v>
      </c>
      <c r="H10" s="293">
        <v>0.29499999999999998</v>
      </c>
      <c r="I10" s="293">
        <v>0.29399999999999998</v>
      </c>
      <c r="J10" s="293">
        <v>0.29299999999999998</v>
      </c>
      <c r="K10" s="293">
        <v>0.29099999999999998</v>
      </c>
      <c r="L10" s="293">
        <v>0.28999999999999998</v>
      </c>
    </row>
    <row r="11" spans="1:12" ht="21" customHeight="1">
      <c r="A11" s="24" t="s">
        <v>1776</v>
      </c>
      <c r="B11" s="288">
        <v>0.219</v>
      </c>
      <c r="C11" s="293">
        <v>0.22</v>
      </c>
      <c r="D11" s="293">
        <v>0.22</v>
      </c>
      <c r="E11" s="293">
        <v>0.22</v>
      </c>
      <c r="F11" s="293">
        <v>0.221</v>
      </c>
      <c r="G11" s="293">
        <v>0.221</v>
      </c>
      <c r="H11" s="293">
        <v>0.222</v>
      </c>
      <c r="I11" s="293">
        <v>0.222</v>
      </c>
      <c r="J11" s="293">
        <v>0.222</v>
      </c>
      <c r="K11" s="293">
        <v>0.222</v>
      </c>
      <c r="L11" s="293">
        <v>0.222</v>
      </c>
    </row>
    <row r="12" spans="1:12" ht="21" customHeight="1">
      <c r="A12" s="24" t="s">
        <v>3159</v>
      </c>
      <c r="B12" s="288">
        <v>0.26200000000000001</v>
      </c>
      <c r="C12" s="293">
        <v>0.26200000000000001</v>
      </c>
      <c r="D12" s="293">
        <v>0.26300000000000001</v>
      </c>
      <c r="E12" s="293">
        <v>0.26300000000000001</v>
      </c>
      <c r="F12" s="293">
        <v>0.26300000000000001</v>
      </c>
      <c r="G12" s="293">
        <v>0.26400000000000001</v>
      </c>
      <c r="H12" s="293">
        <v>0.26400000000000001</v>
      </c>
      <c r="I12" s="293">
        <v>0.26400000000000001</v>
      </c>
      <c r="J12" s="293">
        <v>0.26500000000000001</v>
      </c>
      <c r="K12" s="293">
        <v>0.26500000000000001</v>
      </c>
      <c r="L12" s="293">
        <v>0.26500000000000001</v>
      </c>
    </row>
    <row r="13" spans="1:12" ht="21" customHeight="1">
      <c r="A13" s="24" t="s">
        <v>4138</v>
      </c>
      <c r="B13" s="288">
        <v>0.216</v>
      </c>
      <c r="C13" s="293">
        <v>0.217</v>
      </c>
      <c r="D13" s="293">
        <v>0.217</v>
      </c>
      <c r="E13" s="293">
        <v>0.218</v>
      </c>
      <c r="F13" s="293">
        <v>0.218</v>
      </c>
      <c r="G13" s="293">
        <v>0.219</v>
      </c>
      <c r="H13" s="293">
        <v>0.219</v>
      </c>
      <c r="I13" s="293">
        <v>0.22</v>
      </c>
      <c r="J13" s="293">
        <v>0.221</v>
      </c>
      <c r="K13" s="293">
        <v>0.221</v>
      </c>
      <c r="L13" s="293">
        <v>0.222</v>
      </c>
    </row>
    <row r="14" spans="1:12" ht="21" customHeight="1">
      <c r="A14" s="25" t="s">
        <v>3142</v>
      </c>
      <c r="B14" s="289"/>
      <c r="C14" s="294"/>
      <c r="D14" s="294"/>
      <c r="E14" s="294"/>
      <c r="F14" s="294"/>
      <c r="G14" s="294"/>
      <c r="H14" s="294"/>
      <c r="I14" s="294"/>
      <c r="J14" s="294"/>
      <c r="K14" s="294"/>
      <c r="L14" s="294"/>
    </row>
    <row r="15" spans="1:12" ht="21" customHeight="1">
      <c r="A15" s="24" t="s">
        <v>1532</v>
      </c>
      <c r="B15" s="290">
        <v>8.6</v>
      </c>
      <c r="C15" s="295">
        <v>8.6999999999999993</v>
      </c>
      <c r="D15" s="295">
        <v>8.6999999999999993</v>
      </c>
      <c r="E15" s="295">
        <v>8.8000000000000007</v>
      </c>
      <c r="F15" s="295">
        <v>8.8000000000000007</v>
      </c>
      <c r="G15" s="295">
        <v>8.8000000000000007</v>
      </c>
      <c r="H15" s="295">
        <v>8.8000000000000007</v>
      </c>
      <c r="I15" s="295">
        <v>8.6999999999999993</v>
      </c>
      <c r="J15" s="295">
        <v>8.6999999999999993</v>
      </c>
      <c r="K15" s="295">
        <v>8.6</v>
      </c>
      <c r="L15" s="295">
        <v>8.5</v>
      </c>
    </row>
    <row r="16" spans="1:12" ht="21" customHeight="1">
      <c r="A16" s="24" t="s">
        <v>1776</v>
      </c>
      <c r="B16" s="290">
        <v>8.4</v>
      </c>
      <c r="C16" s="295">
        <v>8.5</v>
      </c>
      <c r="D16" s="295">
        <v>8.5</v>
      </c>
      <c r="E16" s="295">
        <v>8.5</v>
      </c>
      <c r="F16" s="295">
        <v>8.6</v>
      </c>
      <c r="G16" s="295">
        <v>8.5</v>
      </c>
      <c r="H16" s="295">
        <v>8.6</v>
      </c>
      <c r="I16" s="295">
        <v>8.5</v>
      </c>
      <c r="J16" s="295">
        <v>8.5</v>
      </c>
      <c r="K16" s="295">
        <v>8.4</v>
      </c>
      <c r="L16" s="295">
        <v>8.3000000000000007</v>
      </c>
    </row>
    <row r="17" spans="1:12" ht="21" customHeight="1">
      <c r="A17" s="24" t="s">
        <v>3159</v>
      </c>
      <c r="B17" s="290">
        <v>9.3000000000000007</v>
      </c>
      <c r="C17" s="295">
        <v>9.4</v>
      </c>
      <c r="D17" s="295">
        <v>9.4</v>
      </c>
      <c r="E17" s="295">
        <v>9.5</v>
      </c>
      <c r="F17" s="295">
        <v>9.5</v>
      </c>
      <c r="G17" s="295">
        <v>9.4</v>
      </c>
      <c r="H17" s="295">
        <v>9.4</v>
      </c>
      <c r="I17" s="295">
        <v>9.4</v>
      </c>
      <c r="J17" s="295">
        <v>9.4</v>
      </c>
      <c r="K17" s="295">
        <v>9.3000000000000007</v>
      </c>
      <c r="L17" s="295">
        <v>9.3000000000000007</v>
      </c>
    </row>
    <row r="18" spans="1:12" ht="21" customHeight="1">
      <c r="A18" s="24" t="s">
        <v>4138</v>
      </c>
      <c r="B18" s="290">
        <v>10.3</v>
      </c>
      <c r="C18" s="295">
        <v>10.4</v>
      </c>
      <c r="D18" s="295">
        <v>10.5</v>
      </c>
      <c r="E18" s="295">
        <v>10.4</v>
      </c>
      <c r="F18" s="295">
        <v>10.5</v>
      </c>
      <c r="G18" s="295">
        <v>10.5</v>
      </c>
      <c r="H18" s="295">
        <v>10.4</v>
      </c>
      <c r="I18" s="295">
        <v>10.4</v>
      </c>
      <c r="J18" s="295">
        <v>10.3</v>
      </c>
      <c r="K18" s="295">
        <v>10.199999999999999</v>
      </c>
      <c r="L18" s="295">
        <v>10.1</v>
      </c>
    </row>
    <row r="19" spans="1:12" ht="21" customHeight="1">
      <c r="A19" s="25" t="s">
        <v>2826</v>
      </c>
      <c r="C19" s="294"/>
      <c r="D19" s="294"/>
      <c r="E19" s="294"/>
      <c r="F19" s="294"/>
      <c r="G19" s="294"/>
      <c r="H19" s="294"/>
      <c r="I19" s="294"/>
      <c r="J19" s="294"/>
      <c r="K19" s="294"/>
      <c r="L19" s="294"/>
    </row>
    <row r="20" spans="1:12" ht="21" customHeight="1">
      <c r="A20" s="24" t="s">
        <v>1532</v>
      </c>
      <c r="B20" s="290">
        <v>72.599999999999994</v>
      </c>
      <c r="C20" s="295">
        <v>72.599999999999994</v>
      </c>
      <c r="D20" s="295">
        <v>72.5</v>
      </c>
      <c r="E20" s="295">
        <v>72.5</v>
      </c>
      <c r="F20" s="295">
        <v>72.400000000000006</v>
      </c>
      <c r="G20" s="295">
        <v>72.3</v>
      </c>
      <c r="H20" s="295">
        <v>72.2</v>
      </c>
      <c r="I20" s="295">
        <v>72</v>
      </c>
      <c r="J20" s="295">
        <v>71.900000000000006</v>
      </c>
      <c r="K20" s="295">
        <v>71.7</v>
      </c>
      <c r="L20" s="295">
        <v>71.7</v>
      </c>
    </row>
    <row r="21" spans="1:12" ht="21" customHeight="1">
      <c r="A21" s="24" t="s">
        <v>1776</v>
      </c>
      <c r="B21" s="290">
        <v>71.5</v>
      </c>
      <c r="C21" s="295">
        <v>71.599999999999994</v>
      </c>
      <c r="D21" s="295">
        <v>71.599999999999994</v>
      </c>
      <c r="E21" s="295">
        <v>71.8</v>
      </c>
      <c r="F21" s="295">
        <v>71.7</v>
      </c>
      <c r="G21" s="295">
        <v>71.8</v>
      </c>
      <c r="H21" s="295">
        <v>71.900000000000006</v>
      </c>
      <c r="I21" s="295">
        <v>71.8</v>
      </c>
      <c r="J21" s="295">
        <v>71.900000000000006</v>
      </c>
      <c r="K21" s="295">
        <v>71.7</v>
      </c>
      <c r="L21" s="295">
        <v>72</v>
      </c>
    </row>
    <row r="22" spans="1:12" ht="21" customHeight="1">
      <c r="A22" s="24" t="s">
        <v>3159</v>
      </c>
      <c r="B22" s="290">
        <v>69.400000000000006</v>
      </c>
      <c r="C22" s="295">
        <v>69.400000000000006</v>
      </c>
      <c r="D22" s="295">
        <v>69.3</v>
      </c>
      <c r="E22" s="295">
        <v>69.2</v>
      </c>
      <c r="F22" s="295">
        <v>69.2</v>
      </c>
      <c r="G22" s="295">
        <v>69.099999999999994</v>
      </c>
      <c r="H22" s="295">
        <v>69.099999999999994</v>
      </c>
      <c r="I22" s="295">
        <v>68.900000000000006</v>
      </c>
      <c r="J22" s="295">
        <v>68.8</v>
      </c>
      <c r="K22" s="295">
        <v>68.599999999999994</v>
      </c>
      <c r="L22" s="295">
        <v>68.7</v>
      </c>
    </row>
    <row r="23" spans="1:12" ht="21" customHeight="1">
      <c r="A23" s="24" t="s">
        <v>4138</v>
      </c>
      <c r="B23" s="290">
        <v>68.099999999999994</v>
      </c>
      <c r="C23" s="295">
        <v>68.2</v>
      </c>
      <c r="D23" s="295">
        <v>68.099999999999994</v>
      </c>
      <c r="E23" s="295">
        <v>68.2</v>
      </c>
      <c r="F23" s="295">
        <v>68.099999999999994</v>
      </c>
      <c r="G23" s="295">
        <v>68.099999999999994</v>
      </c>
      <c r="H23" s="295">
        <v>68.099999999999994</v>
      </c>
      <c r="I23" s="295">
        <v>68.099999999999994</v>
      </c>
      <c r="J23" s="295">
        <v>68.099999999999994</v>
      </c>
      <c r="K23" s="295">
        <v>67.900000000000006</v>
      </c>
      <c r="L23" s="295">
        <v>68.099999999999994</v>
      </c>
    </row>
    <row r="24" spans="1:12" ht="21" customHeight="1">
      <c r="A24" s="25" t="s">
        <v>2945</v>
      </c>
      <c r="B24" s="289"/>
      <c r="C24" s="294"/>
      <c r="D24" s="294"/>
      <c r="E24" s="294"/>
      <c r="F24" s="294"/>
      <c r="G24" s="294"/>
      <c r="H24" s="294"/>
      <c r="I24" s="294"/>
      <c r="J24" s="294"/>
      <c r="K24" s="294"/>
      <c r="L24" s="294"/>
    </row>
    <row r="25" spans="1:12" ht="21" customHeight="1">
      <c r="A25" s="24" t="s">
        <v>1532</v>
      </c>
      <c r="B25" s="290">
        <v>18.8</v>
      </c>
      <c r="C25" s="295">
        <v>18.7</v>
      </c>
      <c r="D25" s="295">
        <v>18.7</v>
      </c>
      <c r="E25" s="295">
        <v>18.8</v>
      </c>
      <c r="F25" s="295">
        <v>18.8</v>
      </c>
      <c r="G25" s="295">
        <v>18.899999999999999</v>
      </c>
      <c r="H25" s="295">
        <v>19</v>
      </c>
      <c r="I25" s="295">
        <v>19.2</v>
      </c>
      <c r="J25" s="295">
        <v>19.5</v>
      </c>
      <c r="K25" s="295">
        <v>19.8</v>
      </c>
      <c r="L25" s="295">
        <v>19.8</v>
      </c>
    </row>
    <row r="26" spans="1:12" ht="21" customHeight="1">
      <c r="A26" s="24" t="s">
        <v>1776</v>
      </c>
      <c r="B26" s="290">
        <v>20.100000000000001</v>
      </c>
      <c r="C26" s="295">
        <v>19.899999999999999</v>
      </c>
      <c r="D26" s="295">
        <v>19.8</v>
      </c>
      <c r="E26" s="295">
        <v>19.7</v>
      </c>
      <c r="F26" s="295">
        <v>19.7</v>
      </c>
      <c r="G26" s="295">
        <v>19.600000000000001</v>
      </c>
      <c r="H26" s="295">
        <v>19.600000000000001</v>
      </c>
      <c r="I26" s="295">
        <v>19.600000000000001</v>
      </c>
      <c r="J26" s="295">
        <v>19.7</v>
      </c>
      <c r="K26" s="295">
        <v>19.899999999999999</v>
      </c>
      <c r="L26" s="295">
        <v>19.8</v>
      </c>
    </row>
    <row r="27" spans="1:12" ht="21" customHeight="1">
      <c r="A27" s="24" t="s">
        <v>3159</v>
      </c>
      <c r="B27" s="290">
        <v>21.4</v>
      </c>
      <c r="C27" s="295">
        <v>21.3</v>
      </c>
      <c r="D27" s="295">
        <v>21.3</v>
      </c>
      <c r="E27" s="295">
        <v>21.3</v>
      </c>
      <c r="F27" s="295">
        <v>21.3</v>
      </c>
      <c r="G27" s="295">
        <v>21.4</v>
      </c>
      <c r="H27" s="295">
        <v>21.5</v>
      </c>
      <c r="I27" s="295">
        <v>21.6</v>
      </c>
      <c r="J27" s="295">
        <v>21.8</v>
      </c>
      <c r="K27" s="295">
        <v>22.1</v>
      </c>
      <c r="L27" s="295">
        <v>22.1</v>
      </c>
    </row>
    <row r="28" spans="1:12" ht="21" customHeight="1">
      <c r="A28" s="83" t="s">
        <v>4138</v>
      </c>
      <c r="B28" s="291">
        <v>21.6</v>
      </c>
      <c r="C28" s="296">
        <v>21.4</v>
      </c>
      <c r="D28" s="296">
        <v>21.4</v>
      </c>
      <c r="E28" s="296">
        <v>21.4</v>
      </c>
      <c r="F28" s="296">
        <v>21.4</v>
      </c>
      <c r="G28" s="296">
        <v>21.4</v>
      </c>
      <c r="H28" s="296">
        <v>21.4</v>
      </c>
      <c r="I28" s="296">
        <v>21.5</v>
      </c>
      <c r="J28" s="296">
        <v>21.6</v>
      </c>
      <c r="K28" s="296">
        <v>21.9</v>
      </c>
      <c r="L28" s="296">
        <v>21.7</v>
      </c>
    </row>
    <row r="29" spans="1:12" ht="21" customHeight="1">
      <c r="A29" s="44" t="s">
        <v>4686</v>
      </c>
    </row>
    <row r="30" spans="1:12" ht="21" customHeight="1">
      <c r="A30" s="44" t="s">
        <v>1619</v>
      </c>
    </row>
    <row r="31" spans="1:12" ht="21" customHeight="1">
      <c r="A31" s="44" t="s">
        <v>3346</v>
      </c>
    </row>
    <row r="32" spans="1:12" ht="21" customHeight="1">
      <c r="A32" s="44" t="s">
        <v>3347</v>
      </c>
    </row>
    <row r="33" spans="1:1" ht="21" customHeight="1">
      <c r="A33" s="44" t="s">
        <v>3348</v>
      </c>
    </row>
    <row r="34" spans="1:1" ht="21" customHeight="1">
      <c r="A34" s="44" t="s">
        <v>1659</v>
      </c>
    </row>
    <row r="35" spans="1:1" ht="21" customHeight="1">
      <c r="A35" s="44" t="s">
        <v>2029</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sheetPr>
    <pageSetUpPr fitToPage="1"/>
  </sheetPr>
  <dimension ref="A1:G17"/>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4"/>
  </cols>
  <sheetData>
    <row r="1" spans="1:7" ht="21" customHeight="1">
      <c r="A1" s="28" t="str">
        <f>HYPERLINK("#"&amp;"目次"&amp;"!a1","目次へ")</f>
        <v>目次へ</v>
      </c>
    </row>
    <row r="2" spans="1:7" ht="21" customHeight="1">
      <c r="A2" s="97" t="str">
        <f>"３１．"&amp;目次!E34</f>
        <v>３１．将来人口推計（長期）（2020～2050年）</v>
      </c>
    </row>
    <row r="3" spans="1:7" ht="36" customHeight="1">
      <c r="A3" s="297" t="s">
        <v>60</v>
      </c>
      <c r="B3" s="302" t="s">
        <v>1775</v>
      </c>
      <c r="C3" s="306" t="s">
        <v>3362</v>
      </c>
      <c r="D3" s="306" t="s">
        <v>1729</v>
      </c>
      <c r="E3" s="306" t="s">
        <v>1773</v>
      </c>
      <c r="F3" s="306" t="s">
        <v>13</v>
      </c>
      <c r="G3" s="311" t="s">
        <v>1777</v>
      </c>
    </row>
    <row r="4" spans="1:7" ht="21" customHeight="1">
      <c r="A4" s="299" t="s">
        <v>477</v>
      </c>
      <c r="B4" s="303">
        <v>335054</v>
      </c>
      <c r="C4" s="308">
        <v>30026</v>
      </c>
      <c r="D4" s="308">
        <v>237137</v>
      </c>
      <c r="E4" s="308">
        <v>67891</v>
      </c>
      <c r="F4" s="309">
        <v>28.6</v>
      </c>
      <c r="G4" s="309">
        <v>41.3</v>
      </c>
    </row>
    <row r="5" spans="1:7" ht="21" customHeight="1">
      <c r="A5" s="299" t="s">
        <v>1678</v>
      </c>
      <c r="B5" s="303">
        <v>346349</v>
      </c>
      <c r="C5" s="308">
        <v>30419</v>
      </c>
      <c r="D5" s="304">
        <v>242111</v>
      </c>
      <c r="E5" s="308">
        <v>73819</v>
      </c>
      <c r="F5" s="309">
        <v>30.5</v>
      </c>
      <c r="G5" s="309">
        <v>43.1</v>
      </c>
    </row>
    <row r="6" spans="1:7" ht="21" customHeight="1">
      <c r="A6" s="299" t="s">
        <v>1786</v>
      </c>
      <c r="B6" s="303">
        <v>350686</v>
      </c>
      <c r="C6" s="308">
        <v>29834</v>
      </c>
      <c r="D6" s="304">
        <v>241572</v>
      </c>
      <c r="E6" s="308">
        <v>79280</v>
      </c>
      <c r="F6" s="309">
        <v>32.799999999999997</v>
      </c>
      <c r="G6" s="309">
        <v>45.2</v>
      </c>
    </row>
    <row r="7" spans="1:7" ht="21" customHeight="1">
      <c r="A7" s="299" t="s">
        <v>1784</v>
      </c>
      <c r="B7" s="303">
        <v>351798</v>
      </c>
      <c r="C7" s="308">
        <v>27215</v>
      </c>
      <c r="D7" s="304">
        <v>237409</v>
      </c>
      <c r="E7" s="308">
        <v>87174</v>
      </c>
      <c r="F7" s="309">
        <v>36.700000000000003</v>
      </c>
      <c r="G7" s="309">
        <v>48.2</v>
      </c>
    </row>
    <row r="8" spans="1:7" ht="21" customHeight="1">
      <c r="A8" s="299" t="s">
        <v>668</v>
      </c>
      <c r="B8" s="303">
        <v>350907</v>
      </c>
      <c r="C8" s="308">
        <v>26056</v>
      </c>
      <c r="D8" s="308">
        <v>227994</v>
      </c>
      <c r="E8" s="308">
        <v>96856</v>
      </c>
      <c r="F8" s="309">
        <v>42.5</v>
      </c>
      <c r="G8" s="309">
        <v>53.9</v>
      </c>
    </row>
    <row r="9" spans="1:7" ht="21" customHeight="1">
      <c r="A9" s="298" t="s">
        <v>1535</v>
      </c>
      <c r="B9" s="304">
        <v>350213</v>
      </c>
      <c r="C9" s="308">
        <v>24897</v>
      </c>
      <c r="D9" s="308">
        <v>218428</v>
      </c>
      <c r="E9" s="308">
        <v>106888</v>
      </c>
      <c r="F9" s="309">
        <v>48.9</v>
      </c>
      <c r="G9" s="309">
        <v>60.3</v>
      </c>
    </row>
    <row r="10" spans="1:7" ht="21" customHeight="1">
      <c r="A10" s="300" t="s">
        <v>4547</v>
      </c>
      <c r="B10" s="305">
        <v>347194</v>
      </c>
      <c r="C10" s="307">
        <v>23683</v>
      </c>
      <c r="D10" s="307">
        <v>207697</v>
      </c>
      <c r="E10" s="307">
        <v>115814</v>
      </c>
      <c r="F10" s="310">
        <v>55.8</v>
      </c>
      <c r="G10" s="310">
        <v>67.2</v>
      </c>
    </row>
    <row r="11" spans="1:7" ht="21" customHeight="1">
      <c r="A11" s="301" t="s">
        <v>846</v>
      </c>
      <c r="B11" s="285"/>
      <c r="C11" s="285"/>
      <c r="D11" s="285"/>
      <c r="E11" s="285"/>
      <c r="F11" s="285"/>
      <c r="G11" s="285"/>
    </row>
    <row r="12" spans="1:7" ht="21" customHeight="1">
      <c r="A12" s="301" t="s">
        <v>3351</v>
      </c>
      <c r="B12" s="285"/>
      <c r="C12" s="285"/>
      <c r="D12" s="285"/>
      <c r="E12" s="285"/>
      <c r="F12" s="285"/>
      <c r="G12" s="285"/>
    </row>
    <row r="13" spans="1:7" ht="21" customHeight="1">
      <c r="A13" s="301" t="s">
        <v>3352</v>
      </c>
      <c r="B13" s="285"/>
      <c r="C13" s="285"/>
      <c r="D13" s="285"/>
      <c r="E13" s="285"/>
      <c r="F13" s="285"/>
      <c r="G13" s="285"/>
    </row>
    <row r="14" spans="1:7" ht="21" customHeight="1">
      <c r="A14" s="44" t="s">
        <v>1294</v>
      </c>
      <c r="B14" s="48"/>
      <c r="C14" s="48"/>
      <c r="D14" s="48"/>
      <c r="E14" s="48"/>
      <c r="F14" s="73"/>
      <c r="G14" s="73"/>
    </row>
    <row r="15" spans="1:7" ht="21" customHeight="1">
      <c r="A15" s="44"/>
    </row>
    <row r="16" spans="1:7" ht="21" customHeight="1">
      <c r="A16" s="44"/>
    </row>
    <row r="17" spans="1:1" ht="21" customHeight="1">
      <c r="A17" s="44"/>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sheetPr>
    <pageSetUpPr fitToPage="1"/>
  </sheetPr>
  <dimension ref="A1:H122"/>
  <sheetViews>
    <sheetView zoomScaleSheetLayoutView="80" workbookViewId="0">
      <pane xSplit="2" ySplit="4" topLeftCell="C5" activePane="bottomRight" state="frozen"/>
      <selection pane="topRight"/>
      <selection pane="bottomLeft"/>
      <selection pane="bottomRight"/>
    </sheetView>
  </sheetViews>
  <sheetFormatPr defaultColWidth="18.625" defaultRowHeight="21" customHeight="1"/>
  <cols>
    <col min="1" max="1" width="6.625" style="24" customWidth="1"/>
    <col min="2" max="2" width="25.625" style="24" customWidth="1"/>
    <col min="3" max="16384" width="18.625" style="24"/>
  </cols>
  <sheetData>
    <row r="1" spans="1:8" ht="21" customHeight="1">
      <c r="A1" s="28" t="str">
        <f>HYPERLINK("#"&amp;"目次"&amp;"!a1","目次へ")</f>
        <v>目次へ</v>
      </c>
    </row>
    <row r="2" spans="1:8" ht="21" customHeight="1">
      <c r="A2" s="97" t="str">
        <f>"３２．"&amp;目次!E35</f>
        <v>３２．産業中分類別事業所数及び従業者数（平成24～平成28年）</v>
      </c>
      <c r="B2" s="209"/>
      <c r="C2" s="209"/>
      <c r="D2" s="209"/>
      <c r="E2" s="209"/>
      <c r="F2" s="209"/>
      <c r="G2" s="25"/>
    </row>
    <row r="3" spans="1:8" ht="21" customHeight="1">
      <c r="A3" s="115" t="s">
        <v>1852</v>
      </c>
      <c r="B3" s="115"/>
      <c r="C3" s="142" t="s">
        <v>4043</v>
      </c>
      <c r="D3" s="197"/>
      <c r="E3" s="98" t="s">
        <v>4277</v>
      </c>
      <c r="F3" s="178"/>
      <c r="G3" s="98" t="s">
        <v>2196</v>
      </c>
      <c r="H3" s="98"/>
    </row>
    <row r="4" spans="1:8" ht="21" customHeight="1">
      <c r="A4" s="312"/>
      <c r="B4" s="312"/>
      <c r="C4" s="137" t="s">
        <v>1189</v>
      </c>
      <c r="D4" s="137" t="s">
        <v>1176</v>
      </c>
      <c r="E4" s="144" t="s">
        <v>1189</v>
      </c>
      <c r="F4" s="137" t="s">
        <v>1176</v>
      </c>
      <c r="G4" s="144" t="s">
        <v>1189</v>
      </c>
      <c r="H4" s="148" t="s">
        <v>1176</v>
      </c>
    </row>
    <row r="5" spans="1:8" s="25" customFormat="1" ht="21" customHeight="1">
      <c r="A5" s="313" t="s">
        <v>800</v>
      </c>
      <c r="B5" s="317" t="s">
        <v>3771</v>
      </c>
      <c r="C5" s="321">
        <v>12752</v>
      </c>
      <c r="D5" s="228">
        <v>110322</v>
      </c>
      <c r="E5" s="228">
        <v>12886</v>
      </c>
      <c r="F5" s="228">
        <v>125354</v>
      </c>
      <c r="G5" s="228">
        <v>12068</v>
      </c>
      <c r="H5" s="228">
        <v>121982</v>
      </c>
    </row>
    <row r="6" spans="1:8" s="25" customFormat="1" ht="21" customHeight="1">
      <c r="A6" s="314" t="s">
        <v>2790</v>
      </c>
      <c r="B6" s="318" t="s">
        <v>3770</v>
      </c>
      <c r="C6" s="166">
        <v>4</v>
      </c>
      <c r="D6" s="168">
        <v>19</v>
      </c>
      <c r="E6" s="168">
        <v>3</v>
      </c>
      <c r="F6" s="168">
        <v>7</v>
      </c>
      <c r="G6" s="168">
        <v>3</v>
      </c>
      <c r="H6" s="168">
        <v>10</v>
      </c>
    </row>
    <row r="7" spans="1:8" s="25" customFormat="1" ht="21" customHeight="1">
      <c r="A7" s="314" t="s">
        <v>2832</v>
      </c>
      <c r="B7" s="27" t="s">
        <v>3372</v>
      </c>
      <c r="C7" s="166">
        <v>4</v>
      </c>
      <c r="D7" s="168">
        <v>19</v>
      </c>
      <c r="E7" s="168">
        <v>3</v>
      </c>
      <c r="F7" s="168">
        <v>7</v>
      </c>
      <c r="G7" s="168">
        <v>3</v>
      </c>
      <c r="H7" s="168">
        <v>10</v>
      </c>
    </row>
    <row r="8" spans="1:8" s="25" customFormat="1" ht="21" customHeight="1">
      <c r="A8" s="315" t="s">
        <v>1851</v>
      </c>
      <c r="B8" s="319" t="s">
        <v>1369</v>
      </c>
      <c r="C8" s="120">
        <v>4</v>
      </c>
      <c r="D8" s="48">
        <v>19</v>
      </c>
      <c r="E8" s="48">
        <v>3</v>
      </c>
      <c r="F8" s="48">
        <v>7</v>
      </c>
      <c r="G8" s="48">
        <v>3</v>
      </c>
      <c r="H8" s="48">
        <v>10</v>
      </c>
    </row>
    <row r="9" spans="1:8" ht="21" customHeight="1">
      <c r="A9" s="315" t="s">
        <v>449</v>
      </c>
      <c r="B9" s="319" t="s">
        <v>1849</v>
      </c>
      <c r="C9" s="120" t="s">
        <v>134</v>
      </c>
      <c r="D9" s="48" t="s">
        <v>134</v>
      </c>
      <c r="E9" s="48" t="s">
        <v>134</v>
      </c>
      <c r="F9" s="48" t="s">
        <v>134</v>
      </c>
      <c r="G9" s="48" t="s">
        <v>134</v>
      </c>
      <c r="H9" s="48" t="s">
        <v>134</v>
      </c>
    </row>
    <row r="10" spans="1:8" s="25" customFormat="1" ht="21" customHeight="1">
      <c r="A10" s="314" t="s">
        <v>1929</v>
      </c>
      <c r="B10" s="318" t="s">
        <v>1084</v>
      </c>
      <c r="C10" s="166" t="s">
        <v>134</v>
      </c>
      <c r="D10" s="168" t="s">
        <v>134</v>
      </c>
      <c r="E10" s="168" t="s">
        <v>134</v>
      </c>
      <c r="F10" s="168" t="s">
        <v>134</v>
      </c>
      <c r="G10" s="168" t="s">
        <v>134</v>
      </c>
      <c r="H10" s="168" t="s">
        <v>134</v>
      </c>
    </row>
    <row r="11" spans="1:8" ht="21" customHeight="1">
      <c r="A11" s="315" t="s">
        <v>1846</v>
      </c>
      <c r="B11" s="26" t="s">
        <v>3334</v>
      </c>
      <c r="C11" s="120" t="s">
        <v>134</v>
      </c>
      <c r="D11" s="48" t="s">
        <v>134</v>
      </c>
      <c r="E11" s="48" t="s">
        <v>134</v>
      </c>
      <c r="F11" s="48" t="s">
        <v>134</v>
      </c>
      <c r="G11" s="48" t="s">
        <v>134</v>
      </c>
      <c r="H11" s="48" t="s">
        <v>134</v>
      </c>
    </row>
    <row r="12" spans="1:8" ht="21" customHeight="1">
      <c r="A12" s="48" t="s">
        <v>1842</v>
      </c>
      <c r="B12" s="26" t="s">
        <v>1841</v>
      </c>
      <c r="C12" s="120" t="s">
        <v>134</v>
      </c>
      <c r="D12" s="48" t="s">
        <v>134</v>
      </c>
      <c r="E12" s="48" t="s">
        <v>134</v>
      </c>
      <c r="F12" s="48" t="s">
        <v>134</v>
      </c>
      <c r="G12" s="48" t="s">
        <v>134</v>
      </c>
      <c r="H12" s="48" t="s">
        <v>134</v>
      </c>
    </row>
    <row r="13" spans="1:8" s="25" customFormat="1" ht="21" customHeight="1">
      <c r="A13" s="313" t="s">
        <v>2638</v>
      </c>
      <c r="B13" s="318" t="s">
        <v>3772</v>
      </c>
      <c r="C13" s="166">
        <v>12748</v>
      </c>
      <c r="D13" s="168">
        <v>110303</v>
      </c>
      <c r="E13" s="168">
        <v>12883</v>
      </c>
      <c r="F13" s="168">
        <v>125347</v>
      </c>
      <c r="G13" s="168">
        <v>12065</v>
      </c>
      <c r="H13" s="168">
        <v>121972</v>
      </c>
    </row>
    <row r="14" spans="1:8" s="25" customFormat="1" ht="21" customHeight="1">
      <c r="A14" s="313" t="s">
        <v>2789</v>
      </c>
      <c r="B14" s="27" t="s">
        <v>1661</v>
      </c>
      <c r="C14" s="166">
        <v>1</v>
      </c>
      <c r="D14" s="168">
        <v>15</v>
      </c>
      <c r="E14" s="168">
        <v>1</v>
      </c>
      <c r="F14" s="168">
        <v>2</v>
      </c>
      <c r="G14" s="168" t="s">
        <v>134</v>
      </c>
      <c r="H14" s="168" t="s">
        <v>134</v>
      </c>
    </row>
    <row r="15" spans="1:8" s="25" customFormat="1" ht="21" customHeight="1">
      <c r="A15" s="48" t="s">
        <v>1838</v>
      </c>
      <c r="B15" s="319" t="s">
        <v>1661</v>
      </c>
      <c r="C15" s="120">
        <v>1</v>
      </c>
      <c r="D15" s="48">
        <v>15</v>
      </c>
      <c r="E15" s="48">
        <v>1</v>
      </c>
      <c r="F15" s="48">
        <v>2</v>
      </c>
      <c r="G15" s="48" t="s">
        <v>134</v>
      </c>
      <c r="H15" s="48" t="s">
        <v>134</v>
      </c>
    </row>
    <row r="16" spans="1:8" s="25" customFormat="1" ht="21" customHeight="1">
      <c r="A16" s="313" t="s">
        <v>974</v>
      </c>
      <c r="B16" s="27" t="s">
        <v>1947</v>
      </c>
      <c r="C16" s="166">
        <v>891</v>
      </c>
      <c r="D16" s="168">
        <v>6327</v>
      </c>
      <c r="E16" s="168">
        <v>846</v>
      </c>
      <c r="F16" s="168">
        <v>6737</v>
      </c>
      <c r="G16" s="168">
        <v>804</v>
      </c>
      <c r="H16" s="168">
        <v>7620</v>
      </c>
    </row>
    <row r="17" spans="1:8" ht="21" customHeight="1">
      <c r="A17" s="48" t="s">
        <v>1834</v>
      </c>
      <c r="B17" s="26" t="s">
        <v>1830</v>
      </c>
      <c r="C17" s="120">
        <v>312</v>
      </c>
      <c r="D17" s="48">
        <v>2055</v>
      </c>
      <c r="E17" s="48">
        <v>301</v>
      </c>
      <c r="F17" s="48">
        <v>2187</v>
      </c>
      <c r="G17" s="48">
        <v>290</v>
      </c>
      <c r="H17" s="48">
        <v>3008</v>
      </c>
    </row>
    <row r="18" spans="1:8" ht="21" customHeight="1">
      <c r="A18" s="48" t="s">
        <v>1824</v>
      </c>
      <c r="B18" s="26" t="s">
        <v>1049</v>
      </c>
      <c r="C18" s="120">
        <v>330</v>
      </c>
      <c r="D18" s="48">
        <v>2127</v>
      </c>
      <c r="E18" s="48">
        <v>320</v>
      </c>
      <c r="F18" s="48">
        <v>2471</v>
      </c>
      <c r="G18" s="48">
        <v>316</v>
      </c>
      <c r="H18" s="48">
        <v>2439</v>
      </c>
    </row>
    <row r="19" spans="1:8" s="25" customFormat="1" ht="21" customHeight="1">
      <c r="A19" s="48" t="s">
        <v>1389</v>
      </c>
      <c r="B19" s="319" t="s">
        <v>176</v>
      </c>
      <c r="C19" s="120">
        <v>235</v>
      </c>
      <c r="D19" s="48">
        <v>2071</v>
      </c>
      <c r="E19" s="48">
        <v>225</v>
      </c>
      <c r="F19" s="48">
        <v>2079</v>
      </c>
      <c r="G19" s="48">
        <v>198</v>
      </c>
      <c r="H19" s="48">
        <v>2173</v>
      </c>
    </row>
    <row r="20" spans="1:8" s="25" customFormat="1" ht="21" customHeight="1">
      <c r="A20" s="313" t="s">
        <v>154</v>
      </c>
      <c r="B20" s="27" t="s">
        <v>210</v>
      </c>
      <c r="C20" s="166">
        <v>469</v>
      </c>
      <c r="D20" s="168">
        <v>3555</v>
      </c>
      <c r="E20" s="168">
        <v>470</v>
      </c>
      <c r="F20" s="168">
        <v>5409</v>
      </c>
      <c r="G20" s="168">
        <v>385</v>
      </c>
      <c r="H20" s="168">
        <v>6460</v>
      </c>
    </row>
    <row r="21" spans="1:8" ht="21" customHeight="1">
      <c r="A21" s="48" t="s">
        <v>1691</v>
      </c>
      <c r="B21" s="26" t="s">
        <v>1253</v>
      </c>
      <c r="C21" s="120">
        <v>42</v>
      </c>
      <c r="D21" s="48">
        <v>425</v>
      </c>
      <c r="E21" s="48">
        <v>42</v>
      </c>
      <c r="F21" s="48">
        <v>690</v>
      </c>
      <c r="G21" s="48">
        <v>37</v>
      </c>
      <c r="H21" s="48">
        <v>795</v>
      </c>
    </row>
    <row r="22" spans="1:8" ht="21" customHeight="1">
      <c r="A22" s="48" t="s">
        <v>1123</v>
      </c>
      <c r="B22" s="26" t="s">
        <v>222</v>
      </c>
      <c r="C22" s="120">
        <v>7</v>
      </c>
      <c r="D22" s="48">
        <v>38</v>
      </c>
      <c r="E22" s="48">
        <v>16</v>
      </c>
      <c r="F22" s="48">
        <v>1120</v>
      </c>
      <c r="G22" s="48">
        <v>12</v>
      </c>
      <c r="H22" s="48">
        <v>2964</v>
      </c>
    </row>
    <row r="23" spans="1:8" ht="21" customHeight="1">
      <c r="A23" s="48" t="s">
        <v>1121</v>
      </c>
      <c r="B23" s="26" t="s">
        <v>2051</v>
      </c>
      <c r="C23" s="120">
        <v>54</v>
      </c>
      <c r="D23" s="48">
        <v>356</v>
      </c>
      <c r="E23" s="48">
        <v>55</v>
      </c>
      <c r="F23" s="48">
        <v>276</v>
      </c>
      <c r="G23" s="48">
        <v>44</v>
      </c>
      <c r="H23" s="48">
        <v>319</v>
      </c>
    </row>
    <row r="24" spans="1:8" ht="21" customHeight="1">
      <c r="A24" s="48" t="s">
        <v>3774</v>
      </c>
      <c r="B24" s="26" t="s">
        <v>41</v>
      </c>
      <c r="C24" s="120">
        <v>6</v>
      </c>
      <c r="D24" s="48">
        <v>15</v>
      </c>
      <c r="E24" s="48">
        <v>4</v>
      </c>
      <c r="F24" s="48">
        <v>7</v>
      </c>
      <c r="G24" s="48">
        <v>5</v>
      </c>
      <c r="H24" s="48">
        <v>8</v>
      </c>
    </row>
    <row r="25" spans="1:8" ht="21" customHeight="1">
      <c r="A25" s="48" t="s">
        <v>253</v>
      </c>
      <c r="B25" s="26" t="s">
        <v>1818</v>
      </c>
      <c r="C25" s="120">
        <v>20</v>
      </c>
      <c r="D25" s="48">
        <v>95</v>
      </c>
      <c r="E25" s="48">
        <v>24</v>
      </c>
      <c r="F25" s="48">
        <v>74</v>
      </c>
      <c r="G25" s="48">
        <v>18</v>
      </c>
      <c r="H25" s="48">
        <v>45</v>
      </c>
    </row>
    <row r="26" spans="1:8" ht="21" customHeight="1">
      <c r="A26" s="48" t="s">
        <v>1182</v>
      </c>
      <c r="B26" s="26" t="s">
        <v>1009</v>
      </c>
      <c r="C26" s="120">
        <v>15</v>
      </c>
      <c r="D26" s="48">
        <v>145</v>
      </c>
      <c r="E26" s="48">
        <v>9</v>
      </c>
      <c r="F26" s="48">
        <v>116</v>
      </c>
      <c r="G26" s="48">
        <v>6</v>
      </c>
      <c r="H26" s="48">
        <v>51</v>
      </c>
    </row>
    <row r="27" spans="1:8" ht="21" customHeight="1">
      <c r="A27" s="48" t="s">
        <v>793</v>
      </c>
      <c r="B27" s="26" t="s">
        <v>1239</v>
      </c>
      <c r="C27" s="120">
        <v>96</v>
      </c>
      <c r="D27" s="48">
        <v>496</v>
      </c>
      <c r="E27" s="48">
        <v>87</v>
      </c>
      <c r="F27" s="48">
        <v>500</v>
      </c>
      <c r="G27" s="48">
        <v>78</v>
      </c>
      <c r="H27" s="48">
        <v>449</v>
      </c>
    </row>
    <row r="28" spans="1:8" ht="21" customHeight="1">
      <c r="A28" s="48" t="s">
        <v>486</v>
      </c>
      <c r="B28" s="26" t="s">
        <v>1817</v>
      </c>
      <c r="C28" s="120">
        <v>14</v>
      </c>
      <c r="D28" s="48">
        <v>296</v>
      </c>
      <c r="E28" s="48">
        <v>12</v>
      </c>
      <c r="F28" s="48">
        <v>258</v>
      </c>
      <c r="G28" s="48">
        <v>15</v>
      </c>
      <c r="H28" s="48">
        <v>263</v>
      </c>
    </row>
    <row r="29" spans="1:8" ht="21" customHeight="1">
      <c r="A29" s="48" t="s">
        <v>420</v>
      </c>
      <c r="B29" s="26" t="s">
        <v>1815</v>
      </c>
      <c r="C29" s="120" t="s">
        <v>134</v>
      </c>
      <c r="D29" s="48" t="s">
        <v>134</v>
      </c>
      <c r="E29" s="48" t="s">
        <v>134</v>
      </c>
      <c r="F29" s="48" t="s">
        <v>134</v>
      </c>
      <c r="G29" s="48" t="s">
        <v>134</v>
      </c>
      <c r="H29" s="48" t="s">
        <v>134</v>
      </c>
    </row>
    <row r="30" spans="1:8" ht="21" customHeight="1">
      <c r="A30" s="48" t="s">
        <v>785</v>
      </c>
      <c r="B30" s="26" t="s">
        <v>1814</v>
      </c>
      <c r="C30" s="120">
        <v>11</v>
      </c>
      <c r="D30" s="48">
        <v>35</v>
      </c>
      <c r="E30" s="48">
        <v>9</v>
      </c>
      <c r="F30" s="48">
        <v>36</v>
      </c>
      <c r="G30" s="48">
        <v>9</v>
      </c>
      <c r="H30" s="48">
        <v>48</v>
      </c>
    </row>
    <row r="31" spans="1:8" ht="21" customHeight="1">
      <c r="A31" s="48" t="s">
        <v>3776</v>
      </c>
      <c r="B31" s="26" t="s">
        <v>1813</v>
      </c>
      <c r="C31" s="120">
        <v>2</v>
      </c>
      <c r="D31" s="48">
        <v>6</v>
      </c>
      <c r="E31" s="48">
        <v>3</v>
      </c>
      <c r="F31" s="48">
        <v>10</v>
      </c>
      <c r="G31" s="48">
        <v>2</v>
      </c>
      <c r="H31" s="48">
        <v>9</v>
      </c>
    </row>
    <row r="32" spans="1:8" ht="21" customHeight="1">
      <c r="A32" s="48" t="s">
        <v>779</v>
      </c>
      <c r="B32" s="26" t="s">
        <v>29</v>
      </c>
      <c r="C32" s="120">
        <v>5</v>
      </c>
      <c r="D32" s="48">
        <v>17</v>
      </c>
      <c r="E32" s="48">
        <v>3</v>
      </c>
      <c r="F32" s="48">
        <v>15</v>
      </c>
      <c r="G32" s="48">
        <v>3</v>
      </c>
      <c r="H32" s="48">
        <v>15</v>
      </c>
    </row>
    <row r="33" spans="1:8" ht="21" customHeight="1">
      <c r="A33" s="48" t="s">
        <v>773</v>
      </c>
      <c r="B33" s="26" t="s">
        <v>274</v>
      </c>
      <c r="C33" s="120">
        <v>10</v>
      </c>
      <c r="D33" s="48">
        <v>59</v>
      </c>
      <c r="E33" s="48">
        <v>15</v>
      </c>
      <c r="F33" s="48">
        <v>95</v>
      </c>
      <c r="G33" s="48">
        <v>8</v>
      </c>
      <c r="H33" s="48">
        <v>56</v>
      </c>
    </row>
    <row r="34" spans="1:8" ht="21" customHeight="1">
      <c r="A34" s="48" t="s">
        <v>3777</v>
      </c>
      <c r="B34" s="26" t="s">
        <v>1808</v>
      </c>
      <c r="C34" s="120" t="s">
        <v>134</v>
      </c>
      <c r="D34" s="48" t="s">
        <v>134</v>
      </c>
      <c r="E34" s="48" t="s">
        <v>134</v>
      </c>
      <c r="F34" s="48" t="s">
        <v>134</v>
      </c>
      <c r="G34" s="48" t="s">
        <v>134</v>
      </c>
      <c r="H34" s="48" t="s">
        <v>134</v>
      </c>
    </row>
    <row r="35" spans="1:8" ht="21" customHeight="1">
      <c r="A35" s="48" t="s">
        <v>2969</v>
      </c>
      <c r="B35" s="26" t="s">
        <v>1812</v>
      </c>
      <c r="C35" s="120">
        <v>6</v>
      </c>
      <c r="D35" s="48">
        <v>130</v>
      </c>
      <c r="E35" s="48">
        <v>2</v>
      </c>
      <c r="F35" s="48">
        <v>77</v>
      </c>
      <c r="G35" s="48">
        <v>2</v>
      </c>
      <c r="H35" s="48">
        <v>80</v>
      </c>
    </row>
    <row r="36" spans="1:8" ht="21" customHeight="1">
      <c r="A36" s="48" t="s">
        <v>769</v>
      </c>
      <c r="B36" s="26" t="s">
        <v>1303</v>
      </c>
      <c r="C36" s="120">
        <v>29</v>
      </c>
      <c r="D36" s="48">
        <v>166</v>
      </c>
      <c r="E36" s="48">
        <v>30</v>
      </c>
      <c r="F36" s="48">
        <v>195</v>
      </c>
      <c r="G36" s="48">
        <v>26</v>
      </c>
      <c r="H36" s="48">
        <v>158</v>
      </c>
    </row>
    <row r="37" spans="1:8" ht="21" customHeight="1">
      <c r="A37" s="48" t="s">
        <v>3280</v>
      </c>
      <c r="B37" s="26" t="s">
        <v>3773</v>
      </c>
      <c r="C37" s="120">
        <v>8</v>
      </c>
      <c r="D37" s="48">
        <v>48</v>
      </c>
      <c r="E37" s="48">
        <v>8</v>
      </c>
      <c r="F37" s="48">
        <v>51</v>
      </c>
      <c r="G37" s="48">
        <v>4</v>
      </c>
      <c r="H37" s="48">
        <v>20</v>
      </c>
    </row>
    <row r="38" spans="1:8" ht="21" customHeight="1">
      <c r="A38" s="48" t="s">
        <v>2424</v>
      </c>
      <c r="B38" s="26" t="s">
        <v>1712</v>
      </c>
      <c r="C38" s="120">
        <v>18</v>
      </c>
      <c r="D38" s="48">
        <v>209</v>
      </c>
      <c r="E38" s="48">
        <v>17</v>
      </c>
      <c r="F38" s="48">
        <v>167</v>
      </c>
      <c r="G38" s="48">
        <v>10</v>
      </c>
      <c r="H38" s="48">
        <v>73</v>
      </c>
    </row>
    <row r="39" spans="1:8" ht="21" customHeight="1">
      <c r="A39" s="48" t="s">
        <v>2761</v>
      </c>
      <c r="B39" s="26" t="s">
        <v>794</v>
      </c>
      <c r="C39" s="120">
        <v>28</v>
      </c>
      <c r="D39" s="48">
        <v>188</v>
      </c>
      <c r="E39" s="48">
        <v>28</v>
      </c>
      <c r="F39" s="48">
        <v>246</v>
      </c>
      <c r="G39" s="48">
        <v>21</v>
      </c>
      <c r="H39" s="48">
        <v>157</v>
      </c>
    </row>
    <row r="40" spans="1:8" ht="21" customHeight="1">
      <c r="A40" s="48" t="s">
        <v>2780</v>
      </c>
      <c r="B40" s="26" t="s">
        <v>2225</v>
      </c>
      <c r="C40" s="120">
        <v>17</v>
      </c>
      <c r="D40" s="48">
        <v>111</v>
      </c>
      <c r="E40" s="48">
        <v>20</v>
      </c>
      <c r="F40" s="48">
        <v>344</v>
      </c>
      <c r="G40" s="48">
        <v>12</v>
      </c>
      <c r="H40" s="48">
        <v>92</v>
      </c>
    </row>
    <row r="41" spans="1:8" ht="21" customHeight="1">
      <c r="A41" s="48" t="s">
        <v>2015</v>
      </c>
      <c r="B41" s="26" t="s">
        <v>1664</v>
      </c>
      <c r="C41" s="120">
        <v>15</v>
      </c>
      <c r="D41" s="48">
        <v>57</v>
      </c>
      <c r="E41" s="48">
        <v>20</v>
      </c>
      <c r="F41" s="48">
        <v>152</v>
      </c>
      <c r="G41" s="48">
        <v>19</v>
      </c>
      <c r="H41" s="48">
        <v>143</v>
      </c>
    </row>
    <row r="42" spans="1:8" ht="21" customHeight="1">
      <c r="A42" s="48" t="s">
        <v>1235</v>
      </c>
      <c r="B42" s="26" t="s">
        <v>2198</v>
      </c>
      <c r="C42" s="120">
        <v>4</v>
      </c>
      <c r="D42" s="48">
        <v>207</v>
      </c>
      <c r="E42" s="48">
        <v>10</v>
      </c>
      <c r="F42" s="48">
        <v>499</v>
      </c>
      <c r="G42" s="48">
        <v>7</v>
      </c>
      <c r="H42" s="48">
        <v>277</v>
      </c>
    </row>
    <row r="43" spans="1:8" ht="21" customHeight="1">
      <c r="A43" s="48" t="s">
        <v>2778</v>
      </c>
      <c r="B43" s="26" t="s">
        <v>960</v>
      </c>
      <c r="C43" s="120">
        <v>6</v>
      </c>
      <c r="D43" s="48">
        <v>165</v>
      </c>
      <c r="E43" s="48">
        <v>7</v>
      </c>
      <c r="F43" s="48">
        <v>68</v>
      </c>
      <c r="G43" s="48">
        <v>4</v>
      </c>
      <c r="H43" s="48">
        <v>49</v>
      </c>
    </row>
    <row r="44" spans="1:8" s="25" customFormat="1" ht="21" customHeight="1">
      <c r="A44" s="48" t="s">
        <v>623</v>
      </c>
      <c r="B44" s="319" t="s">
        <v>1809</v>
      </c>
      <c r="C44" s="120">
        <v>49</v>
      </c>
      <c r="D44" s="48">
        <v>261</v>
      </c>
      <c r="E44" s="48">
        <v>49</v>
      </c>
      <c r="F44" s="48">
        <v>413</v>
      </c>
      <c r="G44" s="48">
        <v>43</v>
      </c>
      <c r="H44" s="48">
        <v>389</v>
      </c>
    </row>
    <row r="45" spans="1:8" s="25" customFormat="1" ht="21" customHeight="1">
      <c r="A45" s="313" t="s">
        <v>1821</v>
      </c>
      <c r="B45" s="27" t="s">
        <v>889</v>
      </c>
      <c r="C45" s="166">
        <v>5</v>
      </c>
      <c r="D45" s="168">
        <v>118</v>
      </c>
      <c r="E45" s="168">
        <v>4</v>
      </c>
      <c r="F45" s="168">
        <v>109</v>
      </c>
      <c r="G45" s="168">
        <v>3</v>
      </c>
      <c r="H45" s="168">
        <v>22</v>
      </c>
    </row>
    <row r="46" spans="1:8" ht="21" customHeight="1">
      <c r="A46" s="48" t="s">
        <v>524</v>
      </c>
      <c r="B46" s="26" t="s">
        <v>54</v>
      </c>
      <c r="C46" s="120">
        <v>1</v>
      </c>
      <c r="D46" s="48">
        <v>80</v>
      </c>
      <c r="E46" s="48" t="s">
        <v>134</v>
      </c>
      <c r="F46" s="48" t="s">
        <v>134</v>
      </c>
      <c r="G46" s="48" t="s">
        <v>134</v>
      </c>
      <c r="H46" s="48" t="s">
        <v>134</v>
      </c>
    </row>
    <row r="47" spans="1:8" ht="21" customHeight="1">
      <c r="A47" s="48" t="s">
        <v>3778</v>
      </c>
      <c r="B47" s="26" t="s">
        <v>692</v>
      </c>
      <c r="C47" s="120" t="s">
        <v>134</v>
      </c>
      <c r="D47" s="48" t="s">
        <v>134</v>
      </c>
      <c r="E47" s="48" t="s">
        <v>134</v>
      </c>
      <c r="F47" s="48" t="s">
        <v>134</v>
      </c>
      <c r="G47" s="48" t="s">
        <v>134</v>
      </c>
      <c r="H47" s="48" t="s">
        <v>134</v>
      </c>
    </row>
    <row r="48" spans="1:8" ht="21" customHeight="1">
      <c r="A48" s="48" t="s">
        <v>2534</v>
      </c>
      <c r="B48" s="26" t="s">
        <v>611</v>
      </c>
      <c r="C48" s="120" t="s">
        <v>134</v>
      </c>
      <c r="D48" s="48" t="s">
        <v>134</v>
      </c>
      <c r="E48" s="48" t="s">
        <v>134</v>
      </c>
      <c r="F48" s="48" t="s">
        <v>134</v>
      </c>
      <c r="G48" s="48" t="s">
        <v>134</v>
      </c>
      <c r="H48" s="48" t="s">
        <v>134</v>
      </c>
    </row>
    <row r="49" spans="1:8" s="25" customFormat="1" ht="21" customHeight="1">
      <c r="A49" s="48" t="s">
        <v>3333</v>
      </c>
      <c r="B49" s="26" t="s">
        <v>1349</v>
      </c>
      <c r="C49" s="120">
        <v>4</v>
      </c>
      <c r="D49" s="48">
        <v>38</v>
      </c>
      <c r="E49" s="48">
        <v>4</v>
      </c>
      <c r="F49" s="48">
        <v>109</v>
      </c>
      <c r="G49" s="48">
        <v>3</v>
      </c>
      <c r="H49" s="48">
        <v>22</v>
      </c>
    </row>
    <row r="50" spans="1:8" s="25" customFormat="1" ht="21" customHeight="1">
      <c r="A50" s="313" t="s">
        <v>1805</v>
      </c>
      <c r="B50" s="27" t="s">
        <v>2294</v>
      </c>
      <c r="C50" s="166">
        <v>420</v>
      </c>
      <c r="D50" s="168">
        <v>8402</v>
      </c>
      <c r="E50" s="168">
        <v>361</v>
      </c>
      <c r="F50" s="168">
        <v>8790</v>
      </c>
      <c r="G50" s="168">
        <v>360</v>
      </c>
      <c r="H50" s="168">
        <v>8691</v>
      </c>
    </row>
    <row r="51" spans="1:8" ht="21" customHeight="1">
      <c r="A51" s="48" t="s">
        <v>234</v>
      </c>
      <c r="B51" s="26" t="s">
        <v>2293</v>
      </c>
      <c r="C51" s="120">
        <v>5</v>
      </c>
      <c r="D51" s="48">
        <v>73</v>
      </c>
      <c r="E51" s="48">
        <v>4</v>
      </c>
      <c r="F51" s="48">
        <v>145</v>
      </c>
      <c r="G51" s="48">
        <v>4</v>
      </c>
      <c r="H51" s="48">
        <v>147</v>
      </c>
    </row>
    <row r="52" spans="1:8" ht="21" customHeight="1">
      <c r="A52" s="48" t="s">
        <v>3780</v>
      </c>
      <c r="B52" s="26" t="s">
        <v>2285</v>
      </c>
      <c r="C52" s="120">
        <v>4</v>
      </c>
      <c r="D52" s="48">
        <v>71</v>
      </c>
      <c r="E52" s="48">
        <v>1</v>
      </c>
      <c r="F52" s="48">
        <v>62</v>
      </c>
      <c r="G52" s="48">
        <v>2</v>
      </c>
      <c r="H52" s="48">
        <v>61</v>
      </c>
    </row>
    <row r="53" spans="1:8" ht="21" customHeight="1">
      <c r="A53" s="48" t="s">
        <v>56</v>
      </c>
      <c r="B53" s="26" t="s">
        <v>254</v>
      </c>
      <c r="C53" s="120">
        <v>209</v>
      </c>
      <c r="D53" s="48">
        <v>5965</v>
      </c>
      <c r="E53" s="48">
        <v>176</v>
      </c>
      <c r="F53" s="48">
        <v>6094</v>
      </c>
      <c r="G53" s="48">
        <v>172</v>
      </c>
      <c r="H53" s="48">
        <v>6165</v>
      </c>
    </row>
    <row r="54" spans="1:8" ht="21" customHeight="1">
      <c r="A54" s="48" t="s">
        <v>3781</v>
      </c>
      <c r="B54" s="26" t="s">
        <v>601</v>
      </c>
      <c r="C54" s="120">
        <v>29</v>
      </c>
      <c r="D54" s="48">
        <v>272</v>
      </c>
      <c r="E54" s="48">
        <v>22</v>
      </c>
      <c r="F54" s="48">
        <v>227</v>
      </c>
      <c r="G54" s="48">
        <v>21</v>
      </c>
      <c r="H54" s="48">
        <v>214</v>
      </c>
    </row>
    <row r="55" spans="1:8" s="25" customFormat="1" ht="21" customHeight="1">
      <c r="A55" s="48" t="s">
        <v>2158</v>
      </c>
      <c r="B55" s="319" t="s">
        <v>2387</v>
      </c>
      <c r="C55" s="120">
        <v>160</v>
      </c>
      <c r="D55" s="48">
        <v>1702</v>
      </c>
      <c r="E55" s="48">
        <v>158</v>
      </c>
      <c r="F55" s="48">
        <v>2262</v>
      </c>
      <c r="G55" s="48">
        <v>160</v>
      </c>
      <c r="H55" s="48">
        <v>2103</v>
      </c>
    </row>
    <row r="56" spans="1:8" s="25" customFormat="1" ht="21" customHeight="1">
      <c r="A56" s="313" t="s">
        <v>1139</v>
      </c>
      <c r="B56" s="27" t="s">
        <v>2383</v>
      </c>
      <c r="C56" s="166">
        <v>226</v>
      </c>
      <c r="D56" s="168">
        <v>4618</v>
      </c>
      <c r="E56" s="168">
        <v>208</v>
      </c>
      <c r="F56" s="168">
        <v>4974</v>
      </c>
      <c r="G56" s="168">
        <v>184</v>
      </c>
      <c r="H56" s="168">
        <v>3966</v>
      </c>
    </row>
    <row r="57" spans="1:8" ht="21" customHeight="1">
      <c r="A57" s="48" t="s">
        <v>3206</v>
      </c>
      <c r="B57" s="26" t="s">
        <v>2124</v>
      </c>
      <c r="C57" s="120">
        <v>20</v>
      </c>
      <c r="D57" s="48">
        <v>1116</v>
      </c>
      <c r="E57" s="48">
        <v>18</v>
      </c>
      <c r="F57" s="48">
        <v>1014</v>
      </c>
      <c r="G57" s="48">
        <v>14</v>
      </c>
      <c r="H57" s="48">
        <v>771</v>
      </c>
    </row>
    <row r="58" spans="1:8" ht="21" customHeight="1">
      <c r="A58" s="48" t="s">
        <v>44</v>
      </c>
      <c r="B58" s="26" t="s">
        <v>1795</v>
      </c>
      <c r="C58" s="120">
        <v>99</v>
      </c>
      <c r="D58" s="48">
        <v>1596</v>
      </c>
      <c r="E58" s="48">
        <v>75</v>
      </c>
      <c r="F58" s="48">
        <v>2123</v>
      </c>
      <c r="G58" s="48">
        <v>64</v>
      </c>
      <c r="H58" s="48">
        <v>1514</v>
      </c>
    </row>
    <row r="59" spans="1:8" ht="21" customHeight="1">
      <c r="A59" s="48" t="s">
        <v>3782</v>
      </c>
      <c r="B59" s="26" t="s">
        <v>686</v>
      </c>
      <c r="C59" s="120">
        <v>85</v>
      </c>
      <c r="D59" s="48">
        <v>1072</v>
      </c>
      <c r="E59" s="48">
        <v>87</v>
      </c>
      <c r="F59" s="48">
        <v>1224</v>
      </c>
      <c r="G59" s="48">
        <v>80</v>
      </c>
      <c r="H59" s="48">
        <v>1021</v>
      </c>
    </row>
    <row r="60" spans="1:8" ht="21" customHeight="1">
      <c r="A60" s="48" t="s">
        <v>3783</v>
      </c>
      <c r="B60" s="26" t="s">
        <v>1305</v>
      </c>
      <c r="C60" s="120" t="s">
        <v>134</v>
      </c>
      <c r="D60" s="48" t="s">
        <v>134</v>
      </c>
      <c r="E60" s="48" t="s">
        <v>134</v>
      </c>
      <c r="F60" s="48" t="s">
        <v>134</v>
      </c>
      <c r="G60" s="48" t="s">
        <v>134</v>
      </c>
      <c r="H60" s="48" t="s">
        <v>134</v>
      </c>
    </row>
    <row r="61" spans="1:8" ht="21" customHeight="1">
      <c r="A61" s="48" t="s">
        <v>3785</v>
      </c>
      <c r="B61" s="26" t="s">
        <v>367</v>
      </c>
      <c r="C61" s="120" t="s">
        <v>134</v>
      </c>
      <c r="D61" s="48" t="s">
        <v>134</v>
      </c>
      <c r="E61" s="48" t="s">
        <v>134</v>
      </c>
      <c r="F61" s="48" t="s">
        <v>134</v>
      </c>
      <c r="G61" s="48" t="s">
        <v>134</v>
      </c>
      <c r="H61" s="48" t="s">
        <v>134</v>
      </c>
    </row>
    <row r="62" spans="1:8" ht="21" customHeight="1">
      <c r="A62" s="48" t="s">
        <v>1343</v>
      </c>
      <c r="B62" s="26" t="s">
        <v>1794</v>
      </c>
      <c r="C62" s="120">
        <v>3</v>
      </c>
      <c r="D62" s="48">
        <v>21</v>
      </c>
      <c r="E62" s="48">
        <v>1</v>
      </c>
      <c r="F62" s="48">
        <v>1</v>
      </c>
      <c r="G62" s="48">
        <v>5</v>
      </c>
      <c r="H62" s="48">
        <v>10</v>
      </c>
    </row>
    <row r="63" spans="1:8" ht="21" customHeight="1">
      <c r="A63" s="48" t="s">
        <v>3786</v>
      </c>
      <c r="B63" s="319" t="s">
        <v>1792</v>
      </c>
      <c r="C63" s="120">
        <v>14</v>
      </c>
      <c r="D63" s="48">
        <v>74</v>
      </c>
      <c r="E63" s="48">
        <v>26</v>
      </c>
      <c r="F63" s="48">
        <v>250</v>
      </c>
      <c r="G63" s="48">
        <v>20</v>
      </c>
      <c r="H63" s="48">
        <v>275</v>
      </c>
    </row>
    <row r="64" spans="1:8" ht="21" customHeight="1">
      <c r="A64" s="49" t="s">
        <v>1324</v>
      </c>
      <c r="B64" s="24" t="s">
        <v>694</v>
      </c>
      <c r="C64" s="120">
        <v>3</v>
      </c>
      <c r="D64" s="48">
        <v>729</v>
      </c>
      <c r="E64" s="48">
        <v>1</v>
      </c>
      <c r="F64" s="48">
        <v>362</v>
      </c>
      <c r="G64" s="48">
        <v>1</v>
      </c>
      <c r="H64" s="48">
        <v>375</v>
      </c>
    </row>
    <row r="65" spans="1:8" ht="21" customHeight="1">
      <c r="A65" s="316" t="s">
        <v>1258</v>
      </c>
      <c r="B65" s="25" t="s">
        <v>1977</v>
      </c>
      <c r="C65" s="166">
        <v>2869</v>
      </c>
      <c r="D65" s="168">
        <v>26861</v>
      </c>
      <c r="E65" s="168">
        <v>2805</v>
      </c>
      <c r="F65" s="168">
        <v>26350</v>
      </c>
      <c r="G65" s="168">
        <v>2638</v>
      </c>
      <c r="H65" s="168">
        <v>26906</v>
      </c>
    </row>
    <row r="66" spans="1:8" ht="21" customHeight="1">
      <c r="A66" s="49" t="s">
        <v>3263</v>
      </c>
      <c r="B66" s="24" t="s">
        <v>1913</v>
      </c>
      <c r="C66" s="120">
        <v>3</v>
      </c>
      <c r="D66" s="48">
        <v>6</v>
      </c>
      <c r="E66" s="48">
        <v>4</v>
      </c>
      <c r="F66" s="48">
        <v>15</v>
      </c>
      <c r="G66" s="48">
        <v>1</v>
      </c>
      <c r="H66" s="48">
        <v>2</v>
      </c>
    </row>
    <row r="67" spans="1:8" ht="21" customHeight="1">
      <c r="A67" s="49" t="s">
        <v>3779</v>
      </c>
      <c r="B67" s="24" t="s">
        <v>1890</v>
      </c>
      <c r="C67" s="120">
        <v>57</v>
      </c>
      <c r="D67" s="48">
        <v>429</v>
      </c>
      <c r="E67" s="48">
        <v>57</v>
      </c>
      <c r="F67" s="48">
        <v>435</v>
      </c>
      <c r="G67" s="48">
        <v>47</v>
      </c>
      <c r="H67" s="48">
        <v>699</v>
      </c>
    </row>
    <row r="68" spans="1:8" s="25" customFormat="1" ht="21" customHeight="1">
      <c r="A68" s="49" t="s">
        <v>3467</v>
      </c>
      <c r="B68" s="24" t="s">
        <v>1912</v>
      </c>
      <c r="C68" s="120">
        <v>119</v>
      </c>
      <c r="D68" s="48">
        <v>1260</v>
      </c>
      <c r="E68" s="48">
        <v>119</v>
      </c>
      <c r="F68" s="48">
        <v>1459</v>
      </c>
      <c r="G68" s="48">
        <v>117</v>
      </c>
      <c r="H68" s="48">
        <v>1278</v>
      </c>
    </row>
    <row r="69" spans="1:8" ht="21" customHeight="1">
      <c r="A69" s="49" t="s">
        <v>3480</v>
      </c>
      <c r="B69" s="24" t="s">
        <v>809</v>
      </c>
      <c r="C69" s="120">
        <v>126</v>
      </c>
      <c r="D69" s="48">
        <v>1092</v>
      </c>
      <c r="E69" s="48">
        <v>117</v>
      </c>
      <c r="F69" s="48">
        <v>1317</v>
      </c>
      <c r="G69" s="48">
        <v>114</v>
      </c>
      <c r="H69" s="48">
        <v>1221</v>
      </c>
    </row>
    <row r="70" spans="1:8" ht="21" customHeight="1">
      <c r="A70" s="49" t="s">
        <v>810</v>
      </c>
      <c r="B70" s="24" t="s">
        <v>528</v>
      </c>
      <c r="C70" s="120">
        <v>150</v>
      </c>
      <c r="D70" s="48">
        <v>2950</v>
      </c>
      <c r="E70" s="48">
        <v>175</v>
      </c>
      <c r="F70" s="48">
        <v>4196</v>
      </c>
      <c r="G70" s="48">
        <v>171</v>
      </c>
      <c r="H70" s="48">
        <v>5571</v>
      </c>
    </row>
    <row r="71" spans="1:8" ht="21" customHeight="1">
      <c r="A71" s="49" t="s">
        <v>1457</v>
      </c>
      <c r="B71" s="24" t="s">
        <v>1909</v>
      </c>
      <c r="C71" s="120">
        <v>219</v>
      </c>
      <c r="D71" s="48">
        <v>5194</v>
      </c>
      <c r="E71" s="48">
        <v>214</v>
      </c>
      <c r="F71" s="48">
        <v>2869</v>
      </c>
      <c r="G71" s="48">
        <v>206</v>
      </c>
      <c r="H71" s="48">
        <v>2571</v>
      </c>
    </row>
    <row r="72" spans="1:8" ht="21" customHeight="1">
      <c r="A72" s="49" t="s">
        <v>3788</v>
      </c>
      <c r="B72" s="24" t="s">
        <v>329</v>
      </c>
      <c r="C72" s="120">
        <v>4</v>
      </c>
      <c r="D72" s="48">
        <v>94</v>
      </c>
      <c r="E72" s="48">
        <v>3</v>
      </c>
      <c r="F72" s="48">
        <v>89</v>
      </c>
      <c r="G72" s="48">
        <v>3</v>
      </c>
      <c r="H72" s="48">
        <v>88</v>
      </c>
    </row>
    <row r="73" spans="1:8" ht="21" customHeight="1">
      <c r="A73" s="49" t="s">
        <v>3789</v>
      </c>
      <c r="B73" s="24" t="s">
        <v>494</v>
      </c>
      <c r="C73" s="120">
        <v>329</v>
      </c>
      <c r="D73" s="48">
        <v>1250</v>
      </c>
      <c r="E73" s="48">
        <v>308</v>
      </c>
      <c r="F73" s="48">
        <v>1712</v>
      </c>
      <c r="G73" s="48">
        <v>285</v>
      </c>
      <c r="H73" s="48">
        <v>1665</v>
      </c>
    </row>
    <row r="74" spans="1:8" ht="21" customHeight="1">
      <c r="A74" s="49" t="s">
        <v>3791</v>
      </c>
      <c r="B74" s="24" t="s">
        <v>1905</v>
      </c>
      <c r="C74" s="120">
        <v>711</v>
      </c>
      <c r="D74" s="48">
        <v>7137</v>
      </c>
      <c r="E74" s="48">
        <v>680</v>
      </c>
      <c r="F74" s="48">
        <v>7225</v>
      </c>
      <c r="G74" s="48">
        <v>643</v>
      </c>
      <c r="H74" s="48">
        <v>7358</v>
      </c>
    </row>
    <row r="75" spans="1:8" s="25" customFormat="1" ht="21" customHeight="1">
      <c r="A75" s="49" t="s">
        <v>2825</v>
      </c>
      <c r="B75" s="24" t="s">
        <v>706</v>
      </c>
      <c r="C75" s="120">
        <v>170</v>
      </c>
      <c r="D75" s="48">
        <v>994</v>
      </c>
      <c r="E75" s="48">
        <v>180</v>
      </c>
      <c r="F75" s="48">
        <v>935</v>
      </c>
      <c r="G75" s="48">
        <v>159</v>
      </c>
      <c r="H75" s="48">
        <v>813</v>
      </c>
    </row>
    <row r="76" spans="1:8" ht="21" customHeight="1">
      <c r="A76" s="49" t="s">
        <v>3792</v>
      </c>
      <c r="B76" s="319" t="s">
        <v>913</v>
      </c>
      <c r="C76" s="120">
        <v>855</v>
      </c>
      <c r="D76" s="48">
        <v>4535</v>
      </c>
      <c r="E76" s="48">
        <v>855</v>
      </c>
      <c r="F76" s="48">
        <v>4673</v>
      </c>
      <c r="G76" s="48">
        <v>789</v>
      </c>
      <c r="H76" s="48">
        <v>4326</v>
      </c>
    </row>
    <row r="77" spans="1:8" ht="21" customHeight="1">
      <c r="A77" s="49" t="s">
        <v>3715</v>
      </c>
      <c r="B77" s="24" t="s">
        <v>2459</v>
      </c>
      <c r="C77" s="120">
        <v>82</v>
      </c>
      <c r="D77" s="48">
        <v>1304</v>
      </c>
      <c r="E77" s="48">
        <v>93</v>
      </c>
      <c r="F77" s="48">
        <v>1425</v>
      </c>
      <c r="G77" s="48">
        <v>98</v>
      </c>
      <c r="H77" s="48">
        <v>1300</v>
      </c>
    </row>
    <row r="78" spans="1:8" ht="21" customHeight="1">
      <c r="A78" s="316" t="s">
        <v>1651</v>
      </c>
      <c r="B78" s="25" t="s">
        <v>401</v>
      </c>
      <c r="C78" s="166">
        <v>136</v>
      </c>
      <c r="D78" s="168">
        <v>3971</v>
      </c>
      <c r="E78" s="168">
        <v>142</v>
      </c>
      <c r="F78" s="168">
        <v>5179</v>
      </c>
      <c r="G78" s="168">
        <v>129</v>
      </c>
      <c r="H78" s="168">
        <v>5989</v>
      </c>
    </row>
    <row r="79" spans="1:8" ht="21" customHeight="1">
      <c r="A79" s="49" t="s">
        <v>3793</v>
      </c>
      <c r="B79" s="24" t="s">
        <v>1901</v>
      </c>
      <c r="C79" s="120">
        <v>22</v>
      </c>
      <c r="D79" s="48">
        <v>735</v>
      </c>
      <c r="E79" s="48">
        <v>20</v>
      </c>
      <c r="F79" s="48">
        <v>783</v>
      </c>
      <c r="G79" s="48">
        <v>19</v>
      </c>
      <c r="H79" s="48">
        <v>982</v>
      </c>
    </row>
    <row r="80" spans="1:8" ht="21" customHeight="1">
      <c r="A80" s="49" t="s">
        <v>1922</v>
      </c>
      <c r="B80" s="24" t="s">
        <v>8</v>
      </c>
      <c r="C80" s="120">
        <v>25</v>
      </c>
      <c r="D80" s="48">
        <v>566</v>
      </c>
      <c r="E80" s="48">
        <v>24</v>
      </c>
      <c r="F80" s="48">
        <v>489</v>
      </c>
      <c r="G80" s="48">
        <v>24</v>
      </c>
      <c r="H80" s="48">
        <v>610</v>
      </c>
    </row>
    <row r="81" spans="1:8" ht="21" customHeight="1">
      <c r="A81" s="49" t="s">
        <v>3794</v>
      </c>
      <c r="B81" s="24" t="s">
        <v>2709</v>
      </c>
      <c r="C81" s="120">
        <v>16</v>
      </c>
      <c r="D81" s="48">
        <v>656</v>
      </c>
      <c r="E81" s="48">
        <v>17</v>
      </c>
      <c r="F81" s="48">
        <v>955</v>
      </c>
      <c r="G81" s="48">
        <v>11</v>
      </c>
      <c r="H81" s="48">
        <v>1398</v>
      </c>
    </row>
    <row r="82" spans="1:8" s="25" customFormat="1" ht="21" customHeight="1">
      <c r="A82" s="49" t="s">
        <v>3795</v>
      </c>
      <c r="B82" s="24" t="s">
        <v>799</v>
      </c>
      <c r="C82" s="120">
        <v>13</v>
      </c>
      <c r="D82" s="48">
        <v>93</v>
      </c>
      <c r="E82" s="48">
        <v>13</v>
      </c>
      <c r="F82" s="48">
        <v>98</v>
      </c>
      <c r="G82" s="48">
        <v>14</v>
      </c>
      <c r="H82" s="48">
        <v>85</v>
      </c>
    </row>
    <row r="83" spans="1:8" ht="21" customHeight="1">
      <c r="A83" s="49" t="s">
        <v>131</v>
      </c>
      <c r="B83" s="24" t="s">
        <v>2564</v>
      </c>
      <c r="C83" s="120">
        <v>4</v>
      </c>
      <c r="D83" s="48">
        <v>952</v>
      </c>
      <c r="E83" s="48">
        <v>5</v>
      </c>
      <c r="F83" s="48">
        <v>840</v>
      </c>
      <c r="G83" s="48">
        <v>5</v>
      </c>
      <c r="H83" s="48">
        <v>1041</v>
      </c>
    </row>
    <row r="84" spans="1:8" ht="21" customHeight="1">
      <c r="A84" s="49" t="s">
        <v>3796</v>
      </c>
      <c r="B84" s="319" t="s">
        <v>1898</v>
      </c>
      <c r="C84" s="120">
        <v>56</v>
      </c>
      <c r="D84" s="48">
        <v>969</v>
      </c>
      <c r="E84" s="48">
        <v>63</v>
      </c>
      <c r="F84" s="48">
        <v>2014</v>
      </c>
      <c r="G84" s="48">
        <v>56</v>
      </c>
      <c r="H84" s="48">
        <v>1873</v>
      </c>
    </row>
    <row r="85" spans="1:8" ht="21" customHeight="1">
      <c r="A85" s="316" t="s">
        <v>942</v>
      </c>
      <c r="B85" s="25" t="s">
        <v>2547</v>
      </c>
      <c r="C85" s="166">
        <v>1915</v>
      </c>
      <c r="D85" s="168">
        <v>6338</v>
      </c>
      <c r="E85" s="168">
        <v>1809</v>
      </c>
      <c r="F85" s="168">
        <v>6774</v>
      </c>
      <c r="G85" s="168">
        <v>1627</v>
      </c>
      <c r="H85" s="168">
        <v>5755</v>
      </c>
    </row>
    <row r="86" spans="1:8" ht="21" customHeight="1">
      <c r="A86" s="49" t="s">
        <v>3798</v>
      </c>
      <c r="B86" s="24" t="s">
        <v>1811</v>
      </c>
      <c r="C86" s="120">
        <v>295</v>
      </c>
      <c r="D86" s="48">
        <v>1297</v>
      </c>
      <c r="E86" s="48">
        <v>299</v>
      </c>
      <c r="F86" s="48">
        <v>1519</v>
      </c>
      <c r="G86" s="48">
        <v>290</v>
      </c>
      <c r="H86" s="48">
        <v>1542</v>
      </c>
    </row>
    <row r="87" spans="1:8" s="25" customFormat="1" ht="21" customHeight="1">
      <c r="A87" s="49" t="s">
        <v>3799</v>
      </c>
      <c r="B87" s="26" t="s">
        <v>1893</v>
      </c>
      <c r="C87" s="120">
        <v>1537</v>
      </c>
      <c r="D87" s="48">
        <v>4365</v>
      </c>
      <c r="E87" s="48">
        <v>1464</v>
      </c>
      <c r="F87" s="48">
        <v>4873</v>
      </c>
      <c r="G87" s="48">
        <v>1298</v>
      </c>
      <c r="H87" s="48">
        <v>3828</v>
      </c>
    </row>
    <row r="88" spans="1:8" ht="21" customHeight="1">
      <c r="A88" s="49" t="s">
        <v>1354</v>
      </c>
      <c r="B88" s="26" t="s">
        <v>1868</v>
      </c>
      <c r="C88" s="120">
        <v>55</v>
      </c>
      <c r="D88" s="48">
        <v>569</v>
      </c>
      <c r="E88" s="48">
        <v>46</v>
      </c>
      <c r="F88" s="48">
        <v>382</v>
      </c>
      <c r="G88" s="48">
        <v>38</v>
      </c>
      <c r="H88" s="48">
        <v>350</v>
      </c>
    </row>
    <row r="89" spans="1:8" ht="21" customHeight="1">
      <c r="A89" s="316" t="s">
        <v>1895</v>
      </c>
      <c r="B89" s="27" t="s">
        <v>2520</v>
      </c>
      <c r="C89" s="166">
        <v>776</v>
      </c>
      <c r="D89" s="168">
        <v>4305</v>
      </c>
      <c r="E89" s="168">
        <v>779</v>
      </c>
      <c r="F89" s="168">
        <v>6292</v>
      </c>
      <c r="G89" s="168">
        <v>749</v>
      </c>
      <c r="H89" s="168">
        <v>6366</v>
      </c>
    </row>
    <row r="90" spans="1:8" ht="21" customHeight="1">
      <c r="A90" s="49" t="s">
        <v>3800</v>
      </c>
      <c r="B90" s="24" t="s">
        <v>2518</v>
      </c>
      <c r="C90" s="120">
        <v>18</v>
      </c>
      <c r="D90" s="48">
        <v>97</v>
      </c>
      <c r="E90" s="48">
        <v>18</v>
      </c>
      <c r="F90" s="48">
        <v>143</v>
      </c>
      <c r="G90" s="48">
        <v>15</v>
      </c>
      <c r="H90" s="48">
        <v>113</v>
      </c>
    </row>
    <row r="91" spans="1:8" ht="21" customHeight="1">
      <c r="A91" s="49" t="s">
        <v>3345</v>
      </c>
      <c r="B91" s="24" t="s">
        <v>1322</v>
      </c>
      <c r="C91" s="120">
        <v>413</v>
      </c>
      <c r="D91" s="48">
        <v>2130</v>
      </c>
      <c r="E91" s="48">
        <v>413</v>
      </c>
      <c r="F91" s="48">
        <v>3598</v>
      </c>
      <c r="G91" s="48">
        <v>408</v>
      </c>
      <c r="H91" s="48">
        <v>3833</v>
      </c>
    </row>
    <row r="92" spans="1:8" ht="21" customHeight="1">
      <c r="A92" s="49" t="s">
        <v>2354</v>
      </c>
      <c r="B92" s="24" t="s">
        <v>1143</v>
      </c>
      <c r="C92" s="120">
        <v>39</v>
      </c>
      <c r="D92" s="48">
        <v>364</v>
      </c>
      <c r="E92" s="48">
        <v>35</v>
      </c>
      <c r="F92" s="48">
        <v>321</v>
      </c>
      <c r="G92" s="48">
        <v>38</v>
      </c>
      <c r="H92" s="48">
        <v>308</v>
      </c>
    </row>
    <row r="93" spans="1:8" ht="21" customHeight="1">
      <c r="A93" s="49" t="s">
        <v>3307</v>
      </c>
      <c r="B93" s="24" t="s">
        <v>1102</v>
      </c>
      <c r="C93" s="120">
        <v>300</v>
      </c>
      <c r="D93" s="48">
        <v>1698</v>
      </c>
      <c r="E93" s="48">
        <v>313</v>
      </c>
      <c r="F93" s="48">
        <v>2230</v>
      </c>
      <c r="G93" s="48">
        <v>287</v>
      </c>
      <c r="H93" s="48">
        <v>2111</v>
      </c>
    </row>
    <row r="94" spans="1:8" ht="21" customHeight="1">
      <c r="A94" s="316" t="s">
        <v>1122</v>
      </c>
      <c r="B94" s="25" t="s">
        <v>2615</v>
      </c>
      <c r="C94" s="166">
        <v>1802</v>
      </c>
      <c r="D94" s="168">
        <v>11607</v>
      </c>
      <c r="E94" s="168">
        <v>1944</v>
      </c>
      <c r="F94" s="168">
        <v>12286</v>
      </c>
      <c r="G94" s="168">
        <v>1863</v>
      </c>
      <c r="H94" s="168">
        <v>11474</v>
      </c>
    </row>
    <row r="95" spans="1:8" ht="21" customHeight="1">
      <c r="A95" s="49" t="s">
        <v>3801</v>
      </c>
      <c r="B95" s="24" t="s">
        <v>2380</v>
      </c>
      <c r="C95" s="120">
        <v>29</v>
      </c>
      <c r="D95" s="48">
        <v>179</v>
      </c>
      <c r="E95" s="48">
        <v>29</v>
      </c>
      <c r="F95" s="48">
        <v>131</v>
      </c>
      <c r="G95" s="48">
        <v>24</v>
      </c>
      <c r="H95" s="48">
        <v>147</v>
      </c>
    </row>
    <row r="96" spans="1:8" ht="21" customHeight="1">
      <c r="A96" s="49" t="s">
        <v>302</v>
      </c>
      <c r="B96" s="24" t="s">
        <v>1955</v>
      </c>
      <c r="C96" s="120">
        <v>1660</v>
      </c>
      <c r="D96" s="48">
        <v>10455</v>
      </c>
      <c r="E96" s="48">
        <v>1782</v>
      </c>
      <c r="F96" s="48">
        <v>10942</v>
      </c>
      <c r="G96" s="48">
        <v>1695</v>
      </c>
      <c r="H96" s="48">
        <v>10079</v>
      </c>
    </row>
    <row r="97" spans="1:8" s="25" customFormat="1" ht="21" customHeight="1">
      <c r="A97" s="49" t="s">
        <v>1132</v>
      </c>
      <c r="B97" s="24" t="s">
        <v>640</v>
      </c>
      <c r="C97" s="120">
        <v>109</v>
      </c>
      <c r="D97" s="48">
        <v>957</v>
      </c>
      <c r="E97" s="48">
        <v>133</v>
      </c>
      <c r="F97" s="48">
        <v>1213</v>
      </c>
      <c r="G97" s="48">
        <v>144</v>
      </c>
      <c r="H97" s="48">
        <v>1248</v>
      </c>
    </row>
    <row r="98" spans="1:8" ht="21" customHeight="1">
      <c r="A98" s="316" t="s">
        <v>241</v>
      </c>
      <c r="B98" s="25" t="s">
        <v>325</v>
      </c>
      <c r="C98" s="166">
        <v>1204</v>
      </c>
      <c r="D98" s="168">
        <v>5777</v>
      </c>
      <c r="E98" s="168">
        <v>1193</v>
      </c>
      <c r="F98" s="168">
        <v>6084</v>
      </c>
      <c r="G98" s="168">
        <v>1142</v>
      </c>
      <c r="H98" s="168">
        <v>5742</v>
      </c>
    </row>
    <row r="99" spans="1:8" ht="21" customHeight="1">
      <c r="A99" s="49" t="s">
        <v>1511</v>
      </c>
      <c r="B99" s="24" t="s">
        <v>405</v>
      </c>
      <c r="C99" s="120">
        <v>882</v>
      </c>
      <c r="D99" s="48">
        <v>2676</v>
      </c>
      <c r="E99" s="48">
        <v>842</v>
      </c>
      <c r="F99" s="48">
        <v>2644</v>
      </c>
      <c r="G99" s="48">
        <v>814</v>
      </c>
      <c r="H99" s="48">
        <v>2422</v>
      </c>
    </row>
    <row r="100" spans="1:8" ht="21" customHeight="1">
      <c r="A100" s="49" t="s">
        <v>3802</v>
      </c>
      <c r="B100" s="24" t="s">
        <v>1820</v>
      </c>
      <c r="C100" s="120">
        <v>136</v>
      </c>
      <c r="D100" s="48">
        <v>904</v>
      </c>
      <c r="E100" s="48">
        <v>153</v>
      </c>
      <c r="F100" s="48">
        <v>991</v>
      </c>
      <c r="G100" s="48">
        <v>152</v>
      </c>
      <c r="H100" s="48">
        <v>1033</v>
      </c>
    </row>
    <row r="101" spans="1:8" ht="21" customHeight="1">
      <c r="A101" s="49" t="s">
        <v>3804</v>
      </c>
      <c r="B101" s="24" t="s">
        <v>1861</v>
      </c>
      <c r="C101" s="120">
        <v>180</v>
      </c>
      <c r="D101" s="48">
        <v>2184</v>
      </c>
      <c r="E101" s="48">
        <v>198</v>
      </c>
      <c r="F101" s="48">
        <v>2449</v>
      </c>
      <c r="G101" s="48">
        <v>176</v>
      </c>
      <c r="H101" s="48">
        <v>2269</v>
      </c>
    </row>
    <row r="102" spans="1:8" ht="21" customHeight="1">
      <c r="A102" s="316" t="s">
        <v>1885</v>
      </c>
      <c r="B102" s="25" t="s">
        <v>646</v>
      </c>
      <c r="C102" s="166">
        <v>410</v>
      </c>
      <c r="D102" s="168">
        <v>6769</v>
      </c>
      <c r="E102" s="168">
        <v>462</v>
      </c>
      <c r="F102" s="168">
        <v>8560</v>
      </c>
      <c r="G102" s="168">
        <v>405</v>
      </c>
      <c r="H102" s="168">
        <v>6588</v>
      </c>
    </row>
    <row r="103" spans="1:8" ht="21" customHeight="1">
      <c r="A103" s="49" t="s">
        <v>366</v>
      </c>
      <c r="B103" s="24" t="s">
        <v>1899</v>
      </c>
      <c r="C103" s="120">
        <v>69</v>
      </c>
      <c r="D103" s="48">
        <v>2919</v>
      </c>
      <c r="E103" s="48">
        <v>115</v>
      </c>
      <c r="F103" s="48">
        <v>4574</v>
      </c>
      <c r="G103" s="48">
        <v>72</v>
      </c>
      <c r="H103" s="48">
        <v>3440</v>
      </c>
    </row>
    <row r="104" spans="1:8" ht="21" customHeight="1">
      <c r="A104" s="49" t="s">
        <v>3805</v>
      </c>
      <c r="B104" s="24" t="s">
        <v>1456</v>
      </c>
      <c r="C104" s="120">
        <v>341</v>
      </c>
      <c r="D104" s="48">
        <v>3850</v>
      </c>
      <c r="E104" s="48">
        <v>347</v>
      </c>
      <c r="F104" s="48">
        <v>3986</v>
      </c>
      <c r="G104" s="48">
        <v>333</v>
      </c>
      <c r="H104" s="48">
        <v>3148</v>
      </c>
    </row>
    <row r="105" spans="1:8" ht="21" customHeight="1">
      <c r="A105" s="316" t="s">
        <v>1882</v>
      </c>
      <c r="B105" s="25" t="s">
        <v>593</v>
      </c>
      <c r="C105" s="166">
        <v>985</v>
      </c>
      <c r="D105" s="168">
        <v>11744</v>
      </c>
      <c r="E105" s="168">
        <v>1206</v>
      </c>
      <c r="F105" s="168">
        <v>16833</v>
      </c>
      <c r="G105" s="168">
        <v>1172</v>
      </c>
      <c r="H105" s="168">
        <v>15219</v>
      </c>
    </row>
    <row r="106" spans="1:8" ht="21" customHeight="1">
      <c r="A106" s="49" t="s">
        <v>2259</v>
      </c>
      <c r="B106" s="24" t="s">
        <v>1888</v>
      </c>
      <c r="C106" s="120">
        <v>802</v>
      </c>
      <c r="D106" s="48">
        <v>7094</v>
      </c>
      <c r="E106" s="48">
        <v>840</v>
      </c>
      <c r="F106" s="48">
        <v>8782</v>
      </c>
      <c r="G106" s="48">
        <v>821</v>
      </c>
      <c r="H106" s="48">
        <v>7769</v>
      </c>
    </row>
    <row r="107" spans="1:8" s="25" customFormat="1" ht="21" customHeight="1">
      <c r="A107" s="49" t="s">
        <v>3673</v>
      </c>
      <c r="B107" s="24" t="s">
        <v>91</v>
      </c>
      <c r="C107" s="120">
        <v>9</v>
      </c>
      <c r="D107" s="48">
        <v>58</v>
      </c>
      <c r="E107" s="48">
        <v>10</v>
      </c>
      <c r="F107" s="48">
        <v>108</v>
      </c>
      <c r="G107" s="48">
        <v>4</v>
      </c>
      <c r="H107" s="48">
        <v>37</v>
      </c>
    </row>
    <row r="108" spans="1:8" ht="21" customHeight="1">
      <c r="A108" s="49" t="s">
        <v>3419</v>
      </c>
      <c r="B108" s="24" t="s">
        <v>444</v>
      </c>
      <c r="C108" s="120">
        <v>174</v>
      </c>
      <c r="D108" s="48">
        <v>4592</v>
      </c>
      <c r="E108" s="48">
        <v>356</v>
      </c>
      <c r="F108" s="48">
        <v>7943</v>
      </c>
      <c r="G108" s="48">
        <v>345</v>
      </c>
      <c r="H108" s="48">
        <v>7397</v>
      </c>
    </row>
    <row r="109" spans="1:8" ht="21" customHeight="1">
      <c r="A109" s="316" t="s">
        <v>1880</v>
      </c>
      <c r="B109" s="25" t="s">
        <v>2662</v>
      </c>
      <c r="C109" s="166">
        <v>33</v>
      </c>
      <c r="D109" s="168">
        <v>354</v>
      </c>
      <c r="E109" s="168">
        <v>31</v>
      </c>
      <c r="F109" s="168">
        <v>788</v>
      </c>
      <c r="G109" s="168">
        <v>29</v>
      </c>
      <c r="H109" s="168">
        <v>683</v>
      </c>
    </row>
    <row r="110" spans="1:8" ht="21" customHeight="1">
      <c r="A110" s="49" t="s">
        <v>1607</v>
      </c>
      <c r="B110" s="24" t="s">
        <v>2655</v>
      </c>
      <c r="C110" s="120">
        <v>30</v>
      </c>
      <c r="D110" s="48">
        <v>351</v>
      </c>
      <c r="E110" s="48">
        <v>29</v>
      </c>
      <c r="F110" s="48">
        <v>692</v>
      </c>
      <c r="G110" s="48">
        <v>29</v>
      </c>
      <c r="H110" s="48">
        <v>683</v>
      </c>
    </row>
    <row r="111" spans="1:8" ht="21" customHeight="1">
      <c r="A111" s="49" t="s">
        <v>3806</v>
      </c>
      <c r="B111" s="24" t="s">
        <v>166</v>
      </c>
      <c r="C111" s="120">
        <v>3</v>
      </c>
      <c r="D111" s="48">
        <v>3</v>
      </c>
      <c r="E111" s="48">
        <v>2</v>
      </c>
      <c r="F111" s="48">
        <v>96</v>
      </c>
      <c r="G111" s="48" t="s">
        <v>134</v>
      </c>
      <c r="H111" s="48" t="s">
        <v>134</v>
      </c>
    </row>
    <row r="112" spans="1:8" ht="21" customHeight="1">
      <c r="A112" s="316" t="s">
        <v>2787</v>
      </c>
      <c r="B112" s="25" t="s">
        <v>1963</v>
      </c>
      <c r="C112" s="166">
        <v>606</v>
      </c>
      <c r="D112" s="168">
        <v>9542</v>
      </c>
      <c r="E112" s="168">
        <v>622</v>
      </c>
      <c r="F112" s="168">
        <v>10180</v>
      </c>
      <c r="G112" s="168">
        <v>575</v>
      </c>
      <c r="H112" s="168">
        <v>10509</v>
      </c>
    </row>
    <row r="113" spans="1:8" ht="21" customHeight="1">
      <c r="A113" s="49" t="s">
        <v>3807</v>
      </c>
      <c r="B113" s="24" t="s">
        <v>1877</v>
      </c>
      <c r="C113" s="120">
        <v>16</v>
      </c>
      <c r="D113" s="48">
        <v>421</v>
      </c>
      <c r="E113" s="48">
        <v>21</v>
      </c>
      <c r="F113" s="48">
        <v>701</v>
      </c>
      <c r="G113" s="48">
        <v>18</v>
      </c>
      <c r="H113" s="48">
        <v>1272</v>
      </c>
    </row>
    <row r="114" spans="1:8" ht="21" customHeight="1">
      <c r="A114" s="49" t="s">
        <v>3809</v>
      </c>
      <c r="B114" s="24" t="s">
        <v>1874</v>
      </c>
      <c r="C114" s="120">
        <v>35</v>
      </c>
      <c r="D114" s="48">
        <v>213</v>
      </c>
      <c r="E114" s="48">
        <v>31</v>
      </c>
      <c r="F114" s="48">
        <v>136</v>
      </c>
      <c r="G114" s="48">
        <v>30</v>
      </c>
      <c r="H114" s="48">
        <v>156</v>
      </c>
    </row>
    <row r="115" spans="1:8" s="25" customFormat="1" ht="21" customHeight="1">
      <c r="A115" s="49" t="s">
        <v>3810</v>
      </c>
      <c r="B115" s="24" t="s">
        <v>1869</v>
      </c>
      <c r="C115" s="120">
        <v>61</v>
      </c>
      <c r="D115" s="48">
        <v>581</v>
      </c>
      <c r="E115" s="48">
        <v>63</v>
      </c>
      <c r="F115" s="48">
        <v>412</v>
      </c>
      <c r="G115" s="48">
        <v>52</v>
      </c>
      <c r="H115" s="48">
        <v>264</v>
      </c>
    </row>
    <row r="116" spans="1:8" ht="21" customHeight="1">
      <c r="A116" s="49" t="s">
        <v>950</v>
      </c>
      <c r="B116" s="26" t="s">
        <v>663</v>
      </c>
      <c r="C116" s="120">
        <v>36</v>
      </c>
      <c r="D116" s="48">
        <v>1230</v>
      </c>
      <c r="E116" s="48">
        <v>31</v>
      </c>
      <c r="F116" s="48">
        <v>797</v>
      </c>
      <c r="G116" s="48">
        <v>28</v>
      </c>
      <c r="H116" s="48">
        <v>1003</v>
      </c>
    </row>
    <row r="117" spans="1:8" ht="21" customHeight="1">
      <c r="A117" s="48" t="s">
        <v>572</v>
      </c>
      <c r="B117" s="26" t="s">
        <v>1866</v>
      </c>
      <c r="C117" s="120">
        <v>244</v>
      </c>
      <c r="D117" s="48">
        <v>5564</v>
      </c>
      <c r="E117" s="48">
        <v>272</v>
      </c>
      <c r="F117" s="48">
        <v>7033</v>
      </c>
      <c r="G117" s="48">
        <v>248</v>
      </c>
      <c r="H117" s="48">
        <v>6627</v>
      </c>
    </row>
    <row r="118" spans="1:8" ht="21" customHeight="1">
      <c r="A118" s="48" t="s">
        <v>2956</v>
      </c>
      <c r="B118" s="26" t="s">
        <v>1864</v>
      </c>
      <c r="C118" s="120">
        <v>68</v>
      </c>
      <c r="D118" s="48">
        <v>514</v>
      </c>
      <c r="E118" s="48">
        <v>68</v>
      </c>
      <c r="F118" s="48">
        <v>394</v>
      </c>
      <c r="G118" s="48">
        <v>76</v>
      </c>
      <c r="H118" s="48">
        <v>533</v>
      </c>
    </row>
    <row r="119" spans="1:8" ht="21" customHeight="1">
      <c r="A119" s="48" t="s">
        <v>3811</v>
      </c>
      <c r="B119" s="26" t="s">
        <v>1863</v>
      </c>
      <c r="C119" s="120">
        <v>118</v>
      </c>
      <c r="D119" s="48">
        <v>406</v>
      </c>
      <c r="E119" s="48">
        <v>116</v>
      </c>
      <c r="F119" s="48">
        <v>383</v>
      </c>
      <c r="G119" s="48">
        <v>118</v>
      </c>
      <c r="H119" s="48">
        <v>357</v>
      </c>
    </row>
    <row r="120" spans="1:8" ht="21" customHeight="1">
      <c r="A120" s="169" t="s">
        <v>3813</v>
      </c>
      <c r="B120" s="83" t="s">
        <v>1860</v>
      </c>
      <c r="C120" s="322">
        <v>5</v>
      </c>
      <c r="D120" s="260">
        <v>53</v>
      </c>
      <c r="E120" s="260">
        <v>20</v>
      </c>
      <c r="F120" s="169">
        <v>324</v>
      </c>
      <c r="G120" s="169">
        <v>3</v>
      </c>
      <c r="H120" s="169">
        <v>282</v>
      </c>
    </row>
    <row r="121" spans="1:8" ht="21" customHeight="1">
      <c r="A121" s="44" t="s">
        <v>4310</v>
      </c>
      <c r="B121" s="320"/>
      <c r="C121" s="25"/>
      <c r="D121" s="25"/>
      <c r="E121" s="25"/>
      <c r="F121" s="25"/>
    </row>
    <row r="122" spans="1:8" ht="21" customHeight="1">
      <c r="A122" s="34" t="s">
        <v>4311</v>
      </c>
      <c r="B122" s="34"/>
      <c r="C122" s="34"/>
    </row>
  </sheetData>
  <mergeCells count="1">
    <mergeCell ref="A122:C122"/>
  </mergeCells>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sheetPr>
    <pageSetUpPr fitToPage="1"/>
  </sheetPr>
  <dimension ref="A1:N735"/>
  <sheetViews>
    <sheetView zoomScaleSheetLayoutView="80" workbookViewId="0">
      <pane xSplit="4" ySplit="4" topLeftCell="E5" activePane="bottomRight" state="frozen"/>
      <selection pane="topRight"/>
      <selection pane="bottomLeft"/>
      <selection pane="bottomRight"/>
    </sheetView>
  </sheetViews>
  <sheetFormatPr defaultColWidth="18.625" defaultRowHeight="21" customHeight="1"/>
  <cols>
    <col min="1" max="3" width="6.625" style="24" customWidth="1"/>
    <col min="4" max="4" width="25.625" style="24" customWidth="1"/>
    <col min="5" max="14" width="11.125" style="24" customWidth="1"/>
    <col min="15" max="16384" width="18.625" style="24"/>
  </cols>
  <sheetData>
    <row r="1" spans="1:14" ht="21" customHeight="1">
      <c r="A1" s="28" t="str">
        <f>HYPERLINK("#"&amp;"目次"&amp;"!a1","目次へ")</f>
        <v>目次へ</v>
      </c>
    </row>
    <row r="2" spans="1:14" ht="21" customHeight="1">
      <c r="A2" s="97" t="str">
        <f>"３３．"&amp;目次!E36</f>
        <v>３３．産業小分類別，従業者規模別民営事業所数及び従業者数（平成28年6月1日）</v>
      </c>
      <c r="B2" s="45"/>
      <c r="C2" s="45"/>
      <c r="D2" s="45"/>
      <c r="E2" s="45"/>
      <c r="F2" s="45"/>
      <c r="G2" s="45"/>
      <c r="H2" s="45"/>
      <c r="I2" s="45"/>
      <c r="J2" s="45"/>
      <c r="K2" s="45"/>
      <c r="L2" s="45"/>
      <c r="M2" s="45"/>
      <c r="N2" s="45"/>
    </row>
    <row r="3" spans="1:14" ht="21" customHeight="1">
      <c r="A3" s="115" t="s">
        <v>1104</v>
      </c>
      <c r="B3" s="115"/>
      <c r="C3" s="115"/>
      <c r="D3" s="197"/>
      <c r="E3" s="156"/>
      <c r="F3" s="142" t="s">
        <v>929</v>
      </c>
      <c r="G3" s="115"/>
      <c r="H3" s="115"/>
      <c r="I3" s="115"/>
      <c r="J3" s="115"/>
      <c r="K3" s="115"/>
      <c r="L3" s="115"/>
      <c r="M3" s="197"/>
      <c r="N3" s="152"/>
    </row>
    <row r="4" spans="1:14" ht="36" customHeight="1">
      <c r="A4" s="116"/>
      <c r="B4" s="116"/>
      <c r="C4" s="116"/>
      <c r="D4" s="230"/>
      <c r="E4" s="160" t="s">
        <v>1189</v>
      </c>
      <c r="F4" s="262" t="s">
        <v>771</v>
      </c>
      <c r="G4" s="262" t="s">
        <v>1889</v>
      </c>
      <c r="H4" s="262" t="s">
        <v>2023</v>
      </c>
      <c r="I4" s="262" t="s">
        <v>1653</v>
      </c>
      <c r="J4" s="262" t="s">
        <v>1230</v>
      </c>
      <c r="K4" s="262" t="s">
        <v>2019</v>
      </c>
      <c r="L4" s="262" t="s">
        <v>4139</v>
      </c>
      <c r="M4" s="262" t="s">
        <v>3950</v>
      </c>
      <c r="N4" s="261" t="s">
        <v>1176</v>
      </c>
    </row>
    <row r="5" spans="1:14" ht="21" customHeight="1">
      <c r="A5" s="323" t="s">
        <v>1537</v>
      </c>
      <c r="B5" s="323"/>
      <c r="C5" s="323" t="s">
        <v>175</v>
      </c>
      <c r="D5" s="327"/>
      <c r="E5" s="168">
        <v>12068</v>
      </c>
      <c r="F5" s="168">
        <v>7538</v>
      </c>
      <c r="G5" s="168">
        <v>2220</v>
      </c>
      <c r="H5" s="168">
        <v>1259</v>
      </c>
      <c r="I5" s="168">
        <v>408</v>
      </c>
      <c r="J5" s="168">
        <v>314</v>
      </c>
      <c r="K5" s="168">
        <v>157</v>
      </c>
      <c r="L5" s="168">
        <v>145</v>
      </c>
      <c r="M5" s="168">
        <v>27</v>
      </c>
      <c r="N5" s="168">
        <v>121982</v>
      </c>
    </row>
    <row r="6" spans="1:14" ht="21" customHeight="1">
      <c r="A6" s="323" t="s">
        <v>2017</v>
      </c>
      <c r="B6" s="323" t="s">
        <v>2013</v>
      </c>
      <c r="C6" s="323"/>
      <c r="D6" s="328"/>
      <c r="E6" s="168">
        <v>3</v>
      </c>
      <c r="F6" s="168">
        <v>2</v>
      </c>
      <c r="G6" s="168">
        <v>1</v>
      </c>
      <c r="H6" s="168" t="s">
        <v>134</v>
      </c>
      <c r="I6" s="168" t="s">
        <v>134</v>
      </c>
      <c r="J6" s="168" t="s">
        <v>134</v>
      </c>
      <c r="K6" s="168" t="s">
        <v>134</v>
      </c>
      <c r="L6" s="168" t="s">
        <v>134</v>
      </c>
      <c r="M6" s="168" t="s">
        <v>134</v>
      </c>
      <c r="N6" s="168">
        <v>10</v>
      </c>
    </row>
    <row r="7" spans="1:14" ht="21" customHeight="1">
      <c r="A7" s="324" t="s">
        <v>1217</v>
      </c>
      <c r="B7" s="323" t="s">
        <v>1851</v>
      </c>
      <c r="C7" s="323" t="s">
        <v>1369</v>
      </c>
      <c r="D7" s="328"/>
      <c r="E7" s="168">
        <v>3</v>
      </c>
      <c r="F7" s="168">
        <v>2</v>
      </c>
      <c r="G7" s="168">
        <v>1</v>
      </c>
      <c r="H7" s="168" t="s">
        <v>134</v>
      </c>
      <c r="I7" s="168" t="s">
        <v>134</v>
      </c>
      <c r="J7" s="168" t="s">
        <v>134</v>
      </c>
      <c r="K7" s="168" t="s">
        <v>134</v>
      </c>
      <c r="L7" s="168" t="s">
        <v>134</v>
      </c>
      <c r="M7" s="168" t="s">
        <v>134</v>
      </c>
      <c r="N7" s="168">
        <v>10</v>
      </c>
    </row>
    <row r="8" spans="1:14" ht="21" customHeight="1">
      <c r="A8" s="324" t="s">
        <v>1217</v>
      </c>
      <c r="B8" s="324" t="s">
        <v>1217</v>
      </c>
      <c r="C8" s="324" t="s">
        <v>2012</v>
      </c>
      <c r="D8" s="327" t="s">
        <v>3303</v>
      </c>
      <c r="E8" s="48">
        <v>1</v>
      </c>
      <c r="F8" s="48">
        <v>1</v>
      </c>
      <c r="G8" s="48" t="s">
        <v>134</v>
      </c>
      <c r="H8" s="48" t="s">
        <v>134</v>
      </c>
      <c r="I8" s="48" t="s">
        <v>134</v>
      </c>
      <c r="J8" s="48" t="s">
        <v>134</v>
      </c>
      <c r="K8" s="48" t="s">
        <v>134</v>
      </c>
      <c r="L8" s="48" t="s">
        <v>134</v>
      </c>
      <c r="M8" s="48" t="s">
        <v>134</v>
      </c>
      <c r="N8" s="48">
        <v>1</v>
      </c>
    </row>
    <row r="9" spans="1:14" ht="21" customHeight="1">
      <c r="A9" s="324" t="s">
        <v>1217</v>
      </c>
      <c r="B9" s="324" t="s">
        <v>1217</v>
      </c>
      <c r="C9" s="324" t="s">
        <v>169</v>
      </c>
      <c r="D9" s="327" t="s">
        <v>2008</v>
      </c>
      <c r="E9" s="48" t="s">
        <v>134</v>
      </c>
      <c r="F9" s="48" t="s">
        <v>134</v>
      </c>
      <c r="G9" s="48" t="s">
        <v>134</v>
      </c>
      <c r="H9" s="48" t="s">
        <v>134</v>
      </c>
      <c r="I9" s="48" t="s">
        <v>134</v>
      </c>
      <c r="J9" s="48" t="s">
        <v>134</v>
      </c>
      <c r="K9" s="48" t="s">
        <v>134</v>
      </c>
      <c r="L9" s="48" t="s">
        <v>134</v>
      </c>
      <c r="M9" s="48" t="s">
        <v>134</v>
      </c>
      <c r="N9" s="48" t="s">
        <v>134</v>
      </c>
    </row>
    <row r="10" spans="1:14" ht="21" customHeight="1">
      <c r="A10" s="324" t="s">
        <v>1217</v>
      </c>
      <c r="B10" s="324" t="s">
        <v>1217</v>
      </c>
      <c r="C10" s="324" t="s">
        <v>2005</v>
      </c>
      <c r="D10" s="327" t="s">
        <v>161</v>
      </c>
      <c r="E10" s="48" t="s">
        <v>134</v>
      </c>
      <c r="F10" s="48" t="s">
        <v>134</v>
      </c>
      <c r="G10" s="48" t="s">
        <v>134</v>
      </c>
      <c r="H10" s="48" t="s">
        <v>134</v>
      </c>
      <c r="I10" s="48" t="s">
        <v>134</v>
      </c>
      <c r="J10" s="48" t="s">
        <v>134</v>
      </c>
      <c r="K10" s="48" t="s">
        <v>134</v>
      </c>
      <c r="L10" s="48" t="s">
        <v>134</v>
      </c>
      <c r="M10" s="48" t="s">
        <v>134</v>
      </c>
      <c r="N10" s="48" t="s">
        <v>134</v>
      </c>
    </row>
    <row r="11" spans="1:14" ht="21" customHeight="1">
      <c r="A11" s="324"/>
      <c r="B11" s="324"/>
      <c r="C11" s="324" t="s">
        <v>1386</v>
      </c>
      <c r="D11" s="327" t="s">
        <v>1367</v>
      </c>
      <c r="E11" s="48" t="s">
        <v>134</v>
      </c>
      <c r="F11" s="48" t="s">
        <v>134</v>
      </c>
      <c r="G11" s="48" t="s">
        <v>134</v>
      </c>
      <c r="H11" s="48" t="s">
        <v>134</v>
      </c>
      <c r="I11" s="48" t="s">
        <v>134</v>
      </c>
      <c r="J11" s="48" t="s">
        <v>134</v>
      </c>
      <c r="K11" s="48" t="s">
        <v>134</v>
      </c>
      <c r="L11" s="48" t="s">
        <v>134</v>
      </c>
      <c r="M11" s="48" t="s">
        <v>134</v>
      </c>
      <c r="N11" s="48" t="s">
        <v>134</v>
      </c>
    </row>
    <row r="12" spans="1:14" ht="21" customHeight="1">
      <c r="A12" s="324" t="s">
        <v>1217</v>
      </c>
      <c r="B12" s="324" t="s">
        <v>1217</v>
      </c>
      <c r="C12" s="324" t="s">
        <v>1998</v>
      </c>
      <c r="D12" s="327" t="s">
        <v>1997</v>
      </c>
      <c r="E12" s="48">
        <v>2</v>
      </c>
      <c r="F12" s="48">
        <v>1</v>
      </c>
      <c r="G12" s="48">
        <v>1</v>
      </c>
      <c r="H12" s="48" t="s">
        <v>134</v>
      </c>
      <c r="I12" s="48" t="s">
        <v>134</v>
      </c>
      <c r="J12" s="48" t="s">
        <v>134</v>
      </c>
      <c r="K12" s="48" t="s">
        <v>134</v>
      </c>
      <c r="L12" s="48" t="s">
        <v>134</v>
      </c>
      <c r="M12" s="48" t="s">
        <v>134</v>
      </c>
      <c r="N12" s="48">
        <v>9</v>
      </c>
    </row>
    <row r="13" spans="1:14" ht="21" customHeight="1">
      <c r="A13" s="324" t="s">
        <v>1217</v>
      </c>
      <c r="B13" s="323" t="s">
        <v>449</v>
      </c>
      <c r="C13" s="323" t="s">
        <v>1849</v>
      </c>
      <c r="D13" s="328"/>
      <c r="E13" s="168" t="s">
        <v>134</v>
      </c>
      <c r="F13" s="168" t="s">
        <v>134</v>
      </c>
      <c r="G13" s="168" t="s">
        <v>134</v>
      </c>
      <c r="H13" s="168" t="s">
        <v>134</v>
      </c>
      <c r="I13" s="168" t="s">
        <v>134</v>
      </c>
      <c r="J13" s="168" t="s">
        <v>134</v>
      </c>
      <c r="K13" s="168" t="s">
        <v>134</v>
      </c>
      <c r="L13" s="168" t="s">
        <v>134</v>
      </c>
      <c r="M13" s="168" t="s">
        <v>134</v>
      </c>
      <c r="N13" s="168" t="s">
        <v>134</v>
      </c>
    </row>
    <row r="14" spans="1:14" ht="21" customHeight="1">
      <c r="A14" s="324" t="s">
        <v>1217</v>
      </c>
      <c r="B14" s="324" t="s">
        <v>1217</v>
      </c>
      <c r="C14" s="324" t="s">
        <v>1996</v>
      </c>
      <c r="D14" s="327" t="s">
        <v>3303</v>
      </c>
      <c r="E14" s="48" t="s">
        <v>134</v>
      </c>
      <c r="F14" s="48" t="s">
        <v>134</v>
      </c>
      <c r="G14" s="48" t="s">
        <v>134</v>
      </c>
      <c r="H14" s="48" t="s">
        <v>134</v>
      </c>
      <c r="I14" s="48" t="s">
        <v>134</v>
      </c>
      <c r="J14" s="48" t="s">
        <v>134</v>
      </c>
      <c r="K14" s="48" t="s">
        <v>134</v>
      </c>
      <c r="L14" s="48" t="s">
        <v>134</v>
      </c>
      <c r="M14" s="48" t="s">
        <v>134</v>
      </c>
      <c r="N14" s="48" t="s">
        <v>134</v>
      </c>
    </row>
    <row r="15" spans="1:14" ht="21" customHeight="1">
      <c r="A15" s="324" t="s">
        <v>1217</v>
      </c>
      <c r="B15" s="324" t="s">
        <v>1217</v>
      </c>
      <c r="C15" s="324" t="s">
        <v>1995</v>
      </c>
      <c r="D15" s="327" t="s">
        <v>1992</v>
      </c>
      <c r="E15" s="48" t="s">
        <v>134</v>
      </c>
      <c r="F15" s="48" t="s">
        <v>134</v>
      </c>
      <c r="G15" s="48" t="s">
        <v>134</v>
      </c>
      <c r="H15" s="48" t="s">
        <v>134</v>
      </c>
      <c r="I15" s="48" t="s">
        <v>134</v>
      </c>
      <c r="J15" s="48" t="s">
        <v>134</v>
      </c>
      <c r="K15" s="48" t="s">
        <v>134</v>
      </c>
      <c r="L15" s="48" t="s">
        <v>134</v>
      </c>
      <c r="M15" s="48" t="s">
        <v>134</v>
      </c>
      <c r="N15" s="48" t="s">
        <v>134</v>
      </c>
    </row>
    <row r="16" spans="1:14" ht="21" customHeight="1">
      <c r="A16" s="324" t="s">
        <v>1217</v>
      </c>
      <c r="B16" s="324" t="s">
        <v>1217</v>
      </c>
      <c r="C16" s="324" t="s">
        <v>1872</v>
      </c>
      <c r="D16" s="327" t="s">
        <v>1683</v>
      </c>
      <c r="E16" s="48" t="s">
        <v>134</v>
      </c>
      <c r="F16" s="48" t="s">
        <v>134</v>
      </c>
      <c r="G16" s="48" t="s">
        <v>134</v>
      </c>
      <c r="H16" s="48" t="s">
        <v>134</v>
      </c>
      <c r="I16" s="48" t="s">
        <v>134</v>
      </c>
      <c r="J16" s="48" t="s">
        <v>134</v>
      </c>
      <c r="K16" s="48" t="s">
        <v>134</v>
      </c>
      <c r="L16" s="48" t="s">
        <v>134</v>
      </c>
      <c r="M16" s="48" t="s">
        <v>134</v>
      </c>
      <c r="N16" s="48" t="s">
        <v>134</v>
      </c>
    </row>
    <row r="17" spans="1:14" ht="21" customHeight="1">
      <c r="A17" s="324"/>
      <c r="B17" s="324"/>
      <c r="C17" s="324" t="s">
        <v>157</v>
      </c>
      <c r="D17" s="327" t="s">
        <v>3638</v>
      </c>
      <c r="E17" s="48" t="s">
        <v>134</v>
      </c>
      <c r="F17" s="48" t="s">
        <v>134</v>
      </c>
      <c r="G17" s="48" t="s">
        <v>134</v>
      </c>
      <c r="H17" s="48" t="s">
        <v>134</v>
      </c>
      <c r="I17" s="48" t="s">
        <v>134</v>
      </c>
      <c r="J17" s="48" t="s">
        <v>134</v>
      </c>
      <c r="K17" s="48" t="s">
        <v>134</v>
      </c>
      <c r="L17" s="48" t="s">
        <v>134</v>
      </c>
      <c r="M17" s="48" t="s">
        <v>134</v>
      </c>
      <c r="N17" s="48" t="s">
        <v>134</v>
      </c>
    </row>
    <row r="18" spans="1:14" ht="21" customHeight="1">
      <c r="A18" s="324" t="s">
        <v>1217</v>
      </c>
      <c r="B18" s="324" t="s">
        <v>1217</v>
      </c>
      <c r="C18" s="324" t="s">
        <v>1989</v>
      </c>
      <c r="D18" s="327" t="s">
        <v>1276</v>
      </c>
      <c r="E18" s="48" t="s">
        <v>134</v>
      </c>
      <c r="F18" s="48" t="s">
        <v>134</v>
      </c>
      <c r="G18" s="48" t="s">
        <v>134</v>
      </c>
      <c r="H18" s="48" t="s">
        <v>134</v>
      </c>
      <c r="I18" s="48" t="s">
        <v>134</v>
      </c>
      <c r="J18" s="48" t="s">
        <v>134</v>
      </c>
      <c r="K18" s="48" t="s">
        <v>134</v>
      </c>
      <c r="L18" s="48" t="s">
        <v>134</v>
      </c>
      <c r="M18" s="48" t="s">
        <v>134</v>
      </c>
      <c r="N18" s="48" t="s">
        <v>134</v>
      </c>
    </row>
    <row r="19" spans="1:14" ht="21" customHeight="1">
      <c r="A19" s="324" t="s">
        <v>1217</v>
      </c>
      <c r="B19" s="324" t="s">
        <v>1217</v>
      </c>
      <c r="C19" s="324" t="s">
        <v>1984</v>
      </c>
      <c r="D19" s="327" t="s">
        <v>514</v>
      </c>
      <c r="E19" s="48" t="s">
        <v>134</v>
      </c>
      <c r="F19" s="48" t="s">
        <v>134</v>
      </c>
      <c r="G19" s="48" t="s">
        <v>134</v>
      </c>
      <c r="H19" s="48" t="s">
        <v>134</v>
      </c>
      <c r="I19" s="48" t="s">
        <v>134</v>
      </c>
      <c r="J19" s="48" t="s">
        <v>134</v>
      </c>
      <c r="K19" s="48" t="s">
        <v>134</v>
      </c>
      <c r="L19" s="48" t="s">
        <v>134</v>
      </c>
      <c r="M19" s="48" t="s">
        <v>134</v>
      </c>
      <c r="N19" s="48" t="s">
        <v>134</v>
      </c>
    </row>
    <row r="20" spans="1:14" ht="21" customHeight="1">
      <c r="A20" s="323" t="s">
        <v>42</v>
      </c>
      <c r="B20" s="323" t="s">
        <v>1084</v>
      </c>
      <c r="C20" s="323" t="s">
        <v>1217</v>
      </c>
      <c r="D20" s="328" t="s">
        <v>1217</v>
      </c>
      <c r="E20" s="168" t="s">
        <v>134</v>
      </c>
      <c r="F20" s="168" t="s">
        <v>134</v>
      </c>
      <c r="G20" s="168" t="s">
        <v>134</v>
      </c>
      <c r="H20" s="168" t="s">
        <v>134</v>
      </c>
      <c r="I20" s="168" t="s">
        <v>134</v>
      </c>
      <c r="J20" s="168" t="s">
        <v>134</v>
      </c>
      <c r="K20" s="168" t="s">
        <v>134</v>
      </c>
      <c r="L20" s="168" t="s">
        <v>134</v>
      </c>
      <c r="M20" s="168" t="s">
        <v>134</v>
      </c>
      <c r="N20" s="168" t="s">
        <v>134</v>
      </c>
    </row>
    <row r="21" spans="1:14" ht="21" customHeight="1">
      <c r="A21" s="324" t="s">
        <v>1217</v>
      </c>
      <c r="B21" s="323" t="s">
        <v>1846</v>
      </c>
      <c r="C21" s="323" t="s">
        <v>1162</v>
      </c>
      <c r="D21" s="328"/>
      <c r="E21" s="168" t="s">
        <v>134</v>
      </c>
      <c r="F21" s="168" t="s">
        <v>134</v>
      </c>
      <c r="G21" s="168" t="s">
        <v>134</v>
      </c>
      <c r="H21" s="168" t="s">
        <v>134</v>
      </c>
      <c r="I21" s="168" t="s">
        <v>134</v>
      </c>
      <c r="J21" s="168" t="s">
        <v>134</v>
      </c>
      <c r="K21" s="168" t="s">
        <v>134</v>
      </c>
      <c r="L21" s="168" t="s">
        <v>134</v>
      </c>
      <c r="M21" s="168" t="s">
        <v>134</v>
      </c>
      <c r="N21" s="168" t="s">
        <v>134</v>
      </c>
    </row>
    <row r="22" spans="1:14" ht="21" customHeight="1">
      <c r="A22" s="324" t="s">
        <v>1217</v>
      </c>
      <c r="B22" s="324" t="s">
        <v>1217</v>
      </c>
      <c r="C22" s="324" t="s">
        <v>1924</v>
      </c>
      <c r="D22" s="327" t="s">
        <v>3303</v>
      </c>
      <c r="E22" s="48" t="s">
        <v>134</v>
      </c>
      <c r="F22" s="48" t="s">
        <v>134</v>
      </c>
      <c r="G22" s="48" t="s">
        <v>134</v>
      </c>
      <c r="H22" s="48" t="s">
        <v>134</v>
      </c>
      <c r="I22" s="48" t="s">
        <v>134</v>
      </c>
      <c r="J22" s="48" t="s">
        <v>134</v>
      </c>
      <c r="K22" s="48" t="s">
        <v>134</v>
      </c>
      <c r="L22" s="48" t="s">
        <v>134</v>
      </c>
      <c r="M22" s="48" t="s">
        <v>134</v>
      </c>
      <c r="N22" s="48" t="s">
        <v>134</v>
      </c>
    </row>
    <row r="23" spans="1:14" ht="21" customHeight="1">
      <c r="A23" s="324" t="s">
        <v>1217</v>
      </c>
      <c r="B23" s="324" t="s">
        <v>1217</v>
      </c>
      <c r="C23" s="324" t="s">
        <v>1621</v>
      </c>
      <c r="D23" s="327" t="s">
        <v>1265</v>
      </c>
      <c r="E23" s="48" t="s">
        <v>134</v>
      </c>
      <c r="F23" s="48" t="s">
        <v>134</v>
      </c>
      <c r="G23" s="48" t="s">
        <v>134</v>
      </c>
      <c r="H23" s="48" t="s">
        <v>134</v>
      </c>
      <c r="I23" s="48" t="s">
        <v>134</v>
      </c>
      <c r="J23" s="48" t="s">
        <v>134</v>
      </c>
      <c r="K23" s="48" t="s">
        <v>134</v>
      </c>
      <c r="L23" s="48" t="s">
        <v>134</v>
      </c>
      <c r="M23" s="48" t="s">
        <v>134</v>
      </c>
      <c r="N23" s="48" t="s">
        <v>134</v>
      </c>
    </row>
    <row r="24" spans="1:14" ht="21" customHeight="1">
      <c r="A24" s="324"/>
      <c r="B24" s="324"/>
      <c r="C24" s="324" t="s">
        <v>257</v>
      </c>
      <c r="D24" s="327" t="s">
        <v>1982</v>
      </c>
      <c r="E24" s="48" t="s">
        <v>134</v>
      </c>
      <c r="F24" s="48" t="s">
        <v>134</v>
      </c>
      <c r="G24" s="48" t="s">
        <v>134</v>
      </c>
      <c r="H24" s="48" t="s">
        <v>134</v>
      </c>
      <c r="I24" s="48" t="s">
        <v>134</v>
      </c>
      <c r="J24" s="48" t="s">
        <v>134</v>
      </c>
      <c r="K24" s="48" t="s">
        <v>134</v>
      </c>
      <c r="L24" s="48" t="s">
        <v>134</v>
      </c>
      <c r="M24" s="48" t="s">
        <v>134</v>
      </c>
      <c r="N24" s="48" t="s">
        <v>134</v>
      </c>
    </row>
    <row r="25" spans="1:14" ht="21" customHeight="1">
      <c r="A25" s="324" t="s">
        <v>1217</v>
      </c>
      <c r="B25" s="323" t="s">
        <v>1842</v>
      </c>
      <c r="C25" s="323" t="s">
        <v>1841</v>
      </c>
      <c r="D25" s="328"/>
      <c r="E25" s="168" t="s">
        <v>134</v>
      </c>
      <c r="F25" s="168" t="s">
        <v>134</v>
      </c>
      <c r="G25" s="168" t="s">
        <v>134</v>
      </c>
      <c r="H25" s="168" t="s">
        <v>134</v>
      </c>
      <c r="I25" s="168" t="s">
        <v>134</v>
      </c>
      <c r="J25" s="168" t="s">
        <v>134</v>
      </c>
      <c r="K25" s="168" t="s">
        <v>134</v>
      </c>
      <c r="L25" s="168" t="s">
        <v>134</v>
      </c>
      <c r="M25" s="168" t="s">
        <v>134</v>
      </c>
      <c r="N25" s="168" t="s">
        <v>134</v>
      </c>
    </row>
    <row r="26" spans="1:14" ht="21" customHeight="1">
      <c r="A26" s="324" t="s">
        <v>1217</v>
      </c>
      <c r="B26" s="324" t="s">
        <v>1217</v>
      </c>
      <c r="C26" s="324" t="s">
        <v>1978</v>
      </c>
      <c r="D26" s="327" t="s">
        <v>3303</v>
      </c>
      <c r="E26" s="48" t="s">
        <v>134</v>
      </c>
      <c r="F26" s="48" t="s">
        <v>134</v>
      </c>
      <c r="G26" s="48" t="s">
        <v>134</v>
      </c>
      <c r="H26" s="48" t="s">
        <v>134</v>
      </c>
      <c r="I26" s="48" t="s">
        <v>134</v>
      </c>
      <c r="J26" s="48" t="s">
        <v>134</v>
      </c>
      <c r="K26" s="48" t="s">
        <v>134</v>
      </c>
      <c r="L26" s="48" t="s">
        <v>134</v>
      </c>
      <c r="M26" s="48" t="s">
        <v>134</v>
      </c>
      <c r="N26" s="48" t="s">
        <v>134</v>
      </c>
    </row>
    <row r="27" spans="1:14" ht="21" customHeight="1">
      <c r="A27" s="324" t="s">
        <v>1217</v>
      </c>
      <c r="B27" s="324" t="s">
        <v>1217</v>
      </c>
      <c r="C27" s="324" t="s">
        <v>1976</v>
      </c>
      <c r="D27" s="327" t="s">
        <v>1566</v>
      </c>
      <c r="E27" s="48" t="s">
        <v>134</v>
      </c>
      <c r="F27" s="48" t="s">
        <v>134</v>
      </c>
      <c r="G27" s="48" t="s">
        <v>134</v>
      </c>
      <c r="H27" s="48" t="s">
        <v>134</v>
      </c>
      <c r="I27" s="48" t="s">
        <v>134</v>
      </c>
      <c r="J27" s="48" t="s">
        <v>134</v>
      </c>
      <c r="K27" s="48" t="s">
        <v>134</v>
      </c>
      <c r="L27" s="48" t="s">
        <v>134</v>
      </c>
      <c r="M27" s="48" t="s">
        <v>134</v>
      </c>
      <c r="N27" s="48" t="s">
        <v>134</v>
      </c>
    </row>
    <row r="28" spans="1:14" ht="21" customHeight="1">
      <c r="A28" s="324"/>
      <c r="B28" s="324"/>
      <c r="C28" s="324" t="s">
        <v>1973</v>
      </c>
      <c r="D28" s="327" t="s">
        <v>70</v>
      </c>
      <c r="E28" s="48" t="s">
        <v>134</v>
      </c>
      <c r="F28" s="48" t="s">
        <v>134</v>
      </c>
      <c r="G28" s="48" t="s">
        <v>134</v>
      </c>
      <c r="H28" s="48" t="s">
        <v>134</v>
      </c>
      <c r="I28" s="48" t="s">
        <v>134</v>
      </c>
      <c r="J28" s="48" t="s">
        <v>134</v>
      </c>
      <c r="K28" s="48" t="s">
        <v>134</v>
      </c>
      <c r="L28" s="48" t="s">
        <v>134</v>
      </c>
      <c r="M28" s="48" t="s">
        <v>134</v>
      </c>
      <c r="N28" s="48" t="s">
        <v>134</v>
      </c>
    </row>
    <row r="29" spans="1:14" ht="21" customHeight="1">
      <c r="A29" s="323" t="s">
        <v>1971</v>
      </c>
      <c r="B29" s="323" t="s">
        <v>1370</v>
      </c>
      <c r="C29" s="323"/>
      <c r="D29" s="328"/>
      <c r="E29" s="168" t="s">
        <v>134</v>
      </c>
      <c r="F29" s="168" t="s">
        <v>134</v>
      </c>
      <c r="G29" s="168" t="s">
        <v>134</v>
      </c>
      <c r="H29" s="168" t="s">
        <v>134</v>
      </c>
      <c r="I29" s="168" t="s">
        <v>134</v>
      </c>
      <c r="J29" s="168" t="s">
        <v>134</v>
      </c>
      <c r="K29" s="168" t="s">
        <v>134</v>
      </c>
      <c r="L29" s="168" t="s">
        <v>134</v>
      </c>
      <c r="M29" s="168" t="s">
        <v>134</v>
      </c>
      <c r="N29" s="168" t="s">
        <v>134</v>
      </c>
    </row>
    <row r="30" spans="1:14" ht="21" customHeight="1">
      <c r="A30" s="324" t="s">
        <v>1217</v>
      </c>
      <c r="B30" s="323" t="s">
        <v>1838</v>
      </c>
      <c r="C30" s="323" t="s">
        <v>1370</v>
      </c>
      <c r="D30" s="329"/>
      <c r="E30" s="168" t="s">
        <v>134</v>
      </c>
      <c r="F30" s="168" t="s">
        <v>134</v>
      </c>
      <c r="G30" s="168" t="s">
        <v>134</v>
      </c>
      <c r="H30" s="168" t="s">
        <v>134</v>
      </c>
      <c r="I30" s="168" t="s">
        <v>134</v>
      </c>
      <c r="J30" s="168" t="s">
        <v>134</v>
      </c>
      <c r="K30" s="168" t="s">
        <v>134</v>
      </c>
      <c r="L30" s="168" t="s">
        <v>134</v>
      </c>
      <c r="M30" s="168" t="s">
        <v>134</v>
      </c>
      <c r="N30" s="168" t="s">
        <v>134</v>
      </c>
    </row>
    <row r="31" spans="1:14" ht="21" customHeight="1">
      <c r="A31" s="324" t="s">
        <v>1217</v>
      </c>
      <c r="B31" s="324" t="s">
        <v>1217</v>
      </c>
      <c r="C31" s="324" t="s">
        <v>1970</v>
      </c>
      <c r="D31" s="327" t="s">
        <v>3303</v>
      </c>
      <c r="E31" s="48" t="s">
        <v>134</v>
      </c>
      <c r="F31" s="48" t="s">
        <v>134</v>
      </c>
      <c r="G31" s="48" t="s">
        <v>134</v>
      </c>
      <c r="H31" s="48" t="s">
        <v>134</v>
      </c>
      <c r="I31" s="48" t="s">
        <v>134</v>
      </c>
      <c r="J31" s="48" t="s">
        <v>134</v>
      </c>
      <c r="K31" s="48" t="s">
        <v>134</v>
      </c>
      <c r="L31" s="48" t="s">
        <v>134</v>
      </c>
      <c r="M31" s="48" t="s">
        <v>134</v>
      </c>
      <c r="N31" s="48" t="s">
        <v>134</v>
      </c>
    </row>
    <row r="32" spans="1:14" ht="21" customHeight="1">
      <c r="A32" s="324" t="s">
        <v>1217</v>
      </c>
      <c r="B32" s="324" t="s">
        <v>1217</v>
      </c>
      <c r="C32" s="324" t="s">
        <v>1967</v>
      </c>
      <c r="D32" s="327" t="s">
        <v>680</v>
      </c>
      <c r="E32" s="48" t="s">
        <v>134</v>
      </c>
      <c r="F32" s="315" t="s">
        <v>134</v>
      </c>
      <c r="G32" s="48" t="s">
        <v>134</v>
      </c>
      <c r="H32" s="48" t="s">
        <v>134</v>
      </c>
      <c r="I32" s="48" t="s">
        <v>134</v>
      </c>
      <c r="J32" s="48" t="s">
        <v>134</v>
      </c>
      <c r="K32" s="48" t="s">
        <v>134</v>
      </c>
      <c r="L32" s="48" t="s">
        <v>134</v>
      </c>
      <c r="M32" s="48" t="s">
        <v>134</v>
      </c>
      <c r="N32" s="48" t="s">
        <v>134</v>
      </c>
    </row>
    <row r="33" spans="1:14" ht="21" customHeight="1">
      <c r="A33" s="324" t="s">
        <v>1217</v>
      </c>
      <c r="B33" s="324" t="s">
        <v>1217</v>
      </c>
      <c r="C33" s="324" t="s">
        <v>1966</v>
      </c>
      <c r="D33" s="327" t="s">
        <v>1964</v>
      </c>
      <c r="E33" s="48" t="s">
        <v>134</v>
      </c>
      <c r="F33" s="48" t="s">
        <v>134</v>
      </c>
      <c r="G33" s="48" t="s">
        <v>134</v>
      </c>
      <c r="H33" s="48" t="s">
        <v>134</v>
      </c>
      <c r="I33" s="48" t="s">
        <v>134</v>
      </c>
      <c r="J33" s="48" t="s">
        <v>134</v>
      </c>
      <c r="K33" s="48" t="s">
        <v>134</v>
      </c>
      <c r="L33" s="48" t="s">
        <v>134</v>
      </c>
      <c r="M33" s="48" t="s">
        <v>134</v>
      </c>
      <c r="N33" s="48" t="s">
        <v>134</v>
      </c>
    </row>
    <row r="34" spans="1:14" ht="21" customHeight="1">
      <c r="A34" s="324" t="s">
        <v>1217</v>
      </c>
      <c r="B34" s="324" t="s">
        <v>1217</v>
      </c>
      <c r="C34" s="324" t="s">
        <v>1961</v>
      </c>
      <c r="D34" s="327" t="s">
        <v>1960</v>
      </c>
      <c r="E34" s="48" t="s">
        <v>134</v>
      </c>
      <c r="F34" s="48" t="s">
        <v>134</v>
      </c>
      <c r="G34" s="48" t="s">
        <v>134</v>
      </c>
      <c r="H34" s="48" t="s">
        <v>134</v>
      </c>
      <c r="I34" s="48" t="s">
        <v>134</v>
      </c>
      <c r="J34" s="48" t="s">
        <v>134</v>
      </c>
      <c r="K34" s="48" t="s">
        <v>134</v>
      </c>
      <c r="L34" s="48" t="s">
        <v>134</v>
      </c>
      <c r="M34" s="48" t="s">
        <v>134</v>
      </c>
      <c r="N34" s="48" t="s">
        <v>134</v>
      </c>
    </row>
    <row r="35" spans="1:14" ht="21" customHeight="1">
      <c r="A35" s="324" t="s">
        <v>1217</v>
      </c>
      <c r="B35" s="324" t="s">
        <v>1217</v>
      </c>
      <c r="C35" s="324" t="s">
        <v>1959</v>
      </c>
      <c r="D35" s="327" t="s">
        <v>1156</v>
      </c>
      <c r="E35" s="48" t="s">
        <v>134</v>
      </c>
      <c r="F35" s="48" t="s">
        <v>134</v>
      </c>
      <c r="G35" s="48" t="s">
        <v>134</v>
      </c>
      <c r="H35" s="48" t="s">
        <v>134</v>
      </c>
      <c r="I35" s="48" t="s">
        <v>134</v>
      </c>
      <c r="J35" s="48" t="s">
        <v>134</v>
      </c>
      <c r="K35" s="48" t="s">
        <v>134</v>
      </c>
      <c r="L35" s="48" t="s">
        <v>134</v>
      </c>
      <c r="M35" s="48" t="s">
        <v>134</v>
      </c>
      <c r="N35" s="48" t="s">
        <v>134</v>
      </c>
    </row>
    <row r="36" spans="1:14" ht="21" customHeight="1">
      <c r="A36" s="324"/>
      <c r="B36" s="324"/>
      <c r="C36" s="324" t="s">
        <v>1697</v>
      </c>
      <c r="D36" s="327" t="s">
        <v>1147</v>
      </c>
      <c r="E36" s="48" t="s">
        <v>134</v>
      </c>
      <c r="F36" s="48" t="s">
        <v>134</v>
      </c>
      <c r="G36" s="48" t="s">
        <v>134</v>
      </c>
      <c r="H36" s="48" t="s">
        <v>134</v>
      </c>
      <c r="I36" s="48" t="s">
        <v>134</v>
      </c>
      <c r="J36" s="48" t="s">
        <v>134</v>
      </c>
      <c r="K36" s="48" t="s">
        <v>134</v>
      </c>
      <c r="L36" s="48" t="s">
        <v>134</v>
      </c>
      <c r="M36" s="48" t="s">
        <v>134</v>
      </c>
      <c r="N36" s="48" t="s">
        <v>134</v>
      </c>
    </row>
    <row r="37" spans="1:14" ht="21" customHeight="1">
      <c r="A37" s="324" t="s">
        <v>1217</v>
      </c>
      <c r="B37" s="324" t="s">
        <v>1217</v>
      </c>
      <c r="C37" s="324" t="s">
        <v>1958</v>
      </c>
      <c r="D37" s="327" t="s">
        <v>1956</v>
      </c>
      <c r="E37" s="48" t="s">
        <v>134</v>
      </c>
      <c r="F37" s="48" t="s">
        <v>134</v>
      </c>
      <c r="G37" s="48" t="s">
        <v>134</v>
      </c>
      <c r="H37" s="48" t="s">
        <v>134</v>
      </c>
      <c r="I37" s="48" t="s">
        <v>134</v>
      </c>
      <c r="J37" s="48" t="s">
        <v>134</v>
      </c>
      <c r="K37" s="48" t="s">
        <v>134</v>
      </c>
      <c r="L37" s="48" t="s">
        <v>134</v>
      </c>
      <c r="M37" s="48" t="s">
        <v>134</v>
      </c>
      <c r="N37" s="48" t="s">
        <v>134</v>
      </c>
    </row>
    <row r="38" spans="1:14" ht="21" customHeight="1">
      <c r="A38" s="323" t="s">
        <v>1504</v>
      </c>
      <c r="B38" s="323" t="s">
        <v>1947</v>
      </c>
      <c r="C38" s="323"/>
      <c r="D38" s="328"/>
      <c r="E38" s="168">
        <v>804</v>
      </c>
      <c r="F38" s="168">
        <v>454</v>
      </c>
      <c r="G38" s="168">
        <v>179</v>
      </c>
      <c r="H38" s="168">
        <v>104</v>
      </c>
      <c r="I38" s="168">
        <v>28</v>
      </c>
      <c r="J38" s="168">
        <v>24</v>
      </c>
      <c r="K38" s="168">
        <v>6</v>
      </c>
      <c r="L38" s="168">
        <v>7</v>
      </c>
      <c r="M38" s="168">
        <v>2</v>
      </c>
      <c r="N38" s="168">
        <v>7620</v>
      </c>
    </row>
    <row r="39" spans="1:14" ht="21" customHeight="1">
      <c r="A39" s="324" t="s">
        <v>1217</v>
      </c>
      <c r="B39" s="323" t="s">
        <v>1834</v>
      </c>
      <c r="C39" s="323" t="s">
        <v>1830</v>
      </c>
      <c r="D39" s="328"/>
      <c r="E39" s="168">
        <v>290</v>
      </c>
      <c r="F39" s="168">
        <v>168</v>
      </c>
      <c r="G39" s="168">
        <v>64</v>
      </c>
      <c r="H39" s="168">
        <v>31</v>
      </c>
      <c r="I39" s="168">
        <v>11</v>
      </c>
      <c r="J39" s="168">
        <v>12</v>
      </c>
      <c r="K39" s="168">
        <v>1</v>
      </c>
      <c r="L39" s="168">
        <v>2</v>
      </c>
      <c r="M39" s="168">
        <v>1</v>
      </c>
      <c r="N39" s="168">
        <v>3008</v>
      </c>
    </row>
    <row r="40" spans="1:14" ht="21" customHeight="1">
      <c r="A40" s="324"/>
      <c r="B40" s="323"/>
      <c r="C40" s="324" t="s">
        <v>1954</v>
      </c>
      <c r="D40" s="327" t="s">
        <v>3303</v>
      </c>
      <c r="E40" s="48">
        <v>1</v>
      </c>
      <c r="F40" s="48" t="s">
        <v>134</v>
      </c>
      <c r="G40" s="48" t="s">
        <v>134</v>
      </c>
      <c r="H40" s="48">
        <v>1</v>
      </c>
      <c r="I40" s="48" t="s">
        <v>134</v>
      </c>
      <c r="J40" s="48" t="s">
        <v>134</v>
      </c>
      <c r="K40" s="48" t="s">
        <v>134</v>
      </c>
      <c r="L40" s="48" t="s">
        <v>134</v>
      </c>
      <c r="M40" s="48" t="s">
        <v>134</v>
      </c>
      <c r="N40" s="48">
        <v>15</v>
      </c>
    </row>
    <row r="41" spans="1:14" ht="21" customHeight="1">
      <c r="A41" s="324" t="s">
        <v>1217</v>
      </c>
      <c r="B41" s="324" t="s">
        <v>1217</v>
      </c>
      <c r="C41" s="324" t="s">
        <v>1953</v>
      </c>
      <c r="D41" s="327" t="s">
        <v>1951</v>
      </c>
      <c r="E41" s="48">
        <v>7</v>
      </c>
      <c r="F41" s="48">
        <v>4</v>
      </c>
      <c r="G41" s="48" t="s">
        <v>134</v>
      </c>
      <c r="H41" s="48" t="s">
        <v>134</v>
      </c>
      <c r="I41" s="48" t="s">
        <v>134</v>
      </c>
      <c r="J41" s="48">
        <v>1</v>
      </c>
      <c r="K41" s="48" t="s">
        <v>134</v>
      </c>
      <c r="L41" s="48">
        <v>1</v>
      </c>
      <c r="M41" s="48">
        <v>1</v>
      </c>
      <c r="N41" s="48">
        <v>850</v>
      </c>
    </row>
    <row r="42" spans="1:14" ht="21" customHeight="1">
      <c r="A42" s="324" t="s">
        <v>1217</v>
      </c>
      <c r="B42" s="324" t="s">
        <v>1217</v>
      </c>
      <c r="C42" s="324" t="s">
        <v>1946</v>
      </c>
      <c r="D42" s="327" t="s">
        <v>189</v>
      </c>
      <c r="E42" s="48">
        <v>34</v>
      </c>
      <c r="F42" s="48">
        <v>10</v>
      </c>
      <c r="G42" s="48">
        <v>11</v>
      </c>
      <c r="H42" s="48">
        <v>6</v>
      </c>
      <c r="I42" s="48">
        <v>3</v>
      </c>
      <c r="J42" s="48">
        <v>3</v>
      </c>
      <c r="K42" s="48" t="s">
        <v>134</v>
      </c>
      <c r="L42" s="48">
        <v>1</v>
      </c>
      <c r="M42" s="48" t="s">
        <v>134</v>
      </c>
      <c r="N42" s="48">
        <v>541</v>
      </c>
    </row>
    <row r="43" spans="1:14" ht="21" customHeight="1">
      <c r="A43" s="324"/>
      <c r="B43" s="324"/>
      <c r="C43" s="324" t="s">
        <v>563</v>
      </c>
      <c r="D43" s="327" t="s">
        <v>462</v>
      </c>
      <c r="E43" s="48">
        <v>9</v>
      </c>
      <c r="F43" s="48">
        <v>2</v>
      </c>
      <c r="G43" s="48">
        <v>2</v>
      </c>
      <c r="H43" s="48">
        <v>3</v>
      </c>
      <c r="I43" s="48" t="s">
        <v>134</v>
      </c>
      <c r="J43" s="48">
        <v>2</v>
      </c>
      <c r="K43" s="48" t="s">
        <v>134</v>
      </c>
      <c r="L43" s="48" t="s">
        <v>134</v>
      </c>
      <c r="M43" s="48" t="s">
        <v>134</v>
      </c>
      <c r="N43" s="48">
        <v>121</v>
      </c>
    </row>
    <row r="44" spans="1:14" ht="21" customHeight="1">
      <c r="A44" s="324" t="s">
        <v>1217</v>
      </c>
      <c r="B44" s="324" t="s">
        <v>1217</v>
      </c>
      <c r="C44" s="324" t="s">
        <v>1941</v>
      </c>
      <c r="D44" s="327" t="s">
        <v>1940</v>
      </c>
      <c r="E44" s="48">
        <v>97</v>
      </c>
      <c r="F44" s="48">
        <v>52</v>
      </c>
      <c r="G44" s="48">
        <v>23</v>
      </c>
      <c r="H44" s="48">
        <v>15</v>
      </c>
      <c r="I44" s="48">
        <v>5</v>
      </c>
      <c r="J44" s="48">
        <v>2</v>
      </c>
      <c r="K44" s="48" t="s">
        <v>134</v>
      </c>
      <c r="L44" s="48" t="s">
        <v>134</v>
      </c>
      <c r="M44" s="48" t="s">
        <v>134</v>
      </c>
      <c r="N44" s="48">
        <v>692</v>
      </c>
    </row>
    <row r="45" spans="1:14" ht="21" customHeight="1">
      <c r="A45" s="324" t="s">
        <v>1217</v>
      </c>
      <c r="B45" s="324" t="s">
        <v>1217</v>
      </c>
      <c r="C45" s="324" t="s">
        <v>469</v>
      </c>
      <c r="D45" s="327" t="s">
        <v>194</v>
      </c>
      <c r="E45" s="48">
        <v>47</v>
      </c>
      <c r="F45" s="48">
        <v>35</v>
      </c>
      <c r="G45" s="48">
        <v>10</v>
      </c>
      <c r="H45" s="48">
        <v>2</v>
      </c>
      <c r="I45" s="48" t="s">
        <v>134</v>
      </c>
      <c r="J45" s="48" t="s">
        <v>134</v>
      </c>
      <c r="K45" s="48" t="s">
        <v>134</v>
      </c>
      <c r="L45" s="48" t="s">
        <v>134</v>
      </c>
      <c r="M45" s="48" t="s">
        <v>134</v>
      </c>
      <c r="N45" s="48">
        <v>166</v>
      </c>
    </row>
    <row r="46" spans="1:14" ht="21" customHeight="1">
      <c r="A46" s="324"/>
      <c r="B46" s="324"/>
      <c r="C46" s="324" t="s">
        <v>520</v>
      </c>
      <c r="D46" s="327" t="s">
        <v>350</v>
      </c>
      <c r="E46" s="48">
        <v>95</v>
      </c>
      <c r="F46" s="48">
        <v>65</v>
      </c>
      <c r="G46" s="48">
        <v>18</v>
      </c>
      <c r="H46" s="48">
        <v>4</v>
      </c>
      <c r="I46" s="48">
        <v>3</v>
      </c>
      <c r="J46" s="48">
        <v>4</v>
      </c>
      <c r="K46" s="48">
        <v>1</v>
      </c>
      <c r="L46" s="48" t="s">
        <v>134</v>
      </c>
      <c r="M46" s="48" t="s">
        <v>134</v>
      </c>
      <c r="N46" s="48">
        <v>623</v>
      </c>
    </row>
    <row r="47" spans="1:14" ht="21" customHeight="1">
      <c r="A47" s="324" t="s">
        <v>1217</v>
      </c>
      <c r="B47" s="323" t="s">
        <v>1824</v>
      </c>
      <c r="C47" s="323" t="s">
        <v>1049</v>
      </c>
      <c r="D47" s="330"/>
      <c r="E47" s="168">
        <v>316</v>
      </c>
      <c r="F47" s="168">
        <v>183</v>
      </c>
      <c r="G47" s="168">
        <v>70</v>
      </c>
      <c r="H47" s="168">
        <v>45</v>
      </c>
      <c r="I47" s="168">
        <v>11</v>
      </c>
      <c r="J47" s="168">
        <v>4</v>
      </c>
      <c r="K47" s="168" t="s">
        <v>134</v>
      </c>
      <c r="L47" s="168">
        <v>3</v>
      </c>
      <c r="M47" s="168" t="s">
        <v>134</v>
      </c>
      <c r="N47" s="168">
        <v>2439</v>
      </c>
    </row>
    <row r="48" spans="1:14" ht="21" customHeight="1">
      <c r="A48" s="324"/>
      <c r="B48" s="323"/>
      <c r="C48" s="324" t="s">
        <v>1939</v>
      </c>
      <c r="D48" s="327" t="s">
        <v>3303</v>
      </c>
      <c r="E48" s="48">
        <v>1</v>
      </c>
      <c r="F48" s="48" t="s">
        <v>134</v>
      </c>
      <c r="G48" s="48" t="s">
        <v>134</v>
      </c>
      <c r="H48" s="48" t="s">
        <v>134</v>
      </c>
      <c r="I48" s="48">
        <v>1</v>
      </c>
      <c r="J48" s="48" t="s">
        <v>134</v>
      </c>
      <c r="K48" s="48" t="s">
        <v>134</v>
      </c>
      <c r="L48" s="48" t="s">
        <v>134</v>
      </c>
      <c r="M48" s="48" t="s">
        <v>134</v>
      </c>
      <c r="N48" s="48">
        <v>23</v>
      </c>
    </row>
    <row r="49" spans="1:14" ht="21" customHeight="1">
      <c r="A49" s="324" t="s">
        <v>1217</v>
      </c>
      <c r="B49" s="324" t="s">
        <v>1217</v>
      </c>
      <c r="C49" s="324" t="s">
        <v>90</v>
      </c>
      <c r="D49" s="327" t="s">
        <v>1938</v>
      </c>
      <c r="E49" s="48">
        <v>20</v>
      </c>
      <c r="F49" s="48">
        <v>15</v>
      </c>
      <c r="G49" s="48">
        <v>4</v>
      </c>
      <c r="H49" s="48">
        <v>1</v>
      </c>
      <c r="I49" s="48" t="s">
        <v>134</v>
      </c>
      <c r="J49" s="48" t="s">
        <v>134</v>
      </c>
      <c r="K49" s="48" t="s">
        <v>134</v>
      </c>
      <c r="L49" s="48" t="s">
        <v>134</v>
      </c>
      <c r="M49" s="48" t="s">
        <v>134</v>
      </c>
      <c r="N49" s="48">
        <v>71</v>
      </c>
    </row>
    <row r="50" spans="1:14" ht="21" customHeight="1">
      <c r="A50" s="324" t="s">
        <v>1217</v>
      </c>
      <c r="B50" s="324" t="s">
        <v>1217</v>
      </c>
      <c r="C50" s="324" t="s">
        <v>902</v>
      </c>
      <c r="D50" s="327" t="s">
        <v>1916</v>
      </c>
      <c r="E50" s="48">
        <v>24</v>
      </c>
      <c r="F50" s="48">
        <v>16</v>
      </c>
      <c r="G50" s="48">
        <v>1</v>
      </c>
      <c r="H50" s="48">
        <v>1</v>
      </c>
      <c r="I50" s="48">
        <v>4</v>
      </c>
      <c r="J50" s="48">
        <v>1</v>
      </c>
      <c r="K50" s="48" t="s">
        <v>134</v>
      </c>
      <c r="L50" s="48">
        <v>1</v>
      </c>
      <c r="M50" s="48" t="s">
        <v>134</v>
      </c>
      <c r="N50" s="48">
        <v>329</v>
      </c>
    </row>
    <row r="51" spans="1:14" ht="21" customHeight="1">
      <c r="A51" s="324" t="s">
        <v>1217</v>
      </c>
      <c r="B51" s="324" t="s">
        <v>1217</v>
      </c>
      <c r="C51" s="324" t="s">
        <v>1936</v>
      </c>
      <c r="D51" s="327" t="s">
        <v>1933</v>
      </c>
      <c r="E51" s="48">
        <v>3</v>
      </c>
      <c r="F51" s="48">
        <v>1</v>
      </c>
      <c r="G51" s="48">
        <v>1</v>
      </c>
      <c r="H51" s="48">
        <v>1</v>
      </c>
      <c r="I51" s="48" t="s">
        <v>134</v>
      </c>
      <c r="J51" s="48" t="s">
        <v>134</v>
      </c>
      <c r="K51" s="48" t="s">
        <v>134</v>
      </c>
      <c r="L51" s="48" t="s">
        <v>134</v>
      </c>
      <c r="M51" s="48" t="s">
        <v>134</v>
      </c>
      <c r="N51" s="48">
        <v>24</v>
      </c>
    </row>
    <row r="52" spans="1:14" ht="21" customHeight="1">
      <c r="A52" s="324" t="s">
        <v>1217</v>
      </c>
      <c r="B52" s="324" t="s">
        <v>1217</v>
      </c>
      <c r="C52" s="324" t="s">
        <v>1655</v>
      </c>
      <c r="D52" s="327" t="s">
        <v>584</v>
      </c>
      <c r="E52" s="48">
        <v>21</v>
      </c>
      <c r="F52" s="48">
        <v>12</v>
      </c>
      <c r="G52" s="48">
        <v>7</v>
      </c>
      <c r="H52" s="48" t="s">
        <v>134</v>
      </c>
      <c r="I52" s="48" t="s">
        <v>134</v>
      </c>
      <c r="J52" s="48">
        <v>2</v>
      </c>
      <c r="K52" s="48" t="s">
        <v>134</v>
      </c>
      <c r="L52" s="48" t="s">
        <v>134</v>
      </c>
      <c r="M52" s="48" t="s">
        <v>134</v>
      </c>
      <c r="N52" s="48">
        <v>134</v>
      </c>
    </row>
    <row r="53" spans="1:14" ht="21" customHeight="1">
      <c r="A53" s="324"/>
      <c r="B53" s="324"/>
      <c r="C53" s="324" t="s">
        <v>759</v>
      </c>
      <c r="D53" s="327" t="s">
        <v>1379</v>
      </c>
      <c r="E53" s="48">
        <v>15</v>
      </c>
      <c r="F53" s="48">
        <v>8</v>
      </c>
      <c r="G53" s="48">
        <v>3</v>
      </c>
      <c r="H53" s="48">
        <v>1</v>
      </c>
      <c r="I53" s="48">
        <v>3</v>
      </c>
      <c r="J53" s="48" t="s">
        <v>134</v>
      </c>
      <c r="K53" s="48" t="s">
        <v>134</v>
      </c>
      <c r="L53" s="48" t="s">
        <v>134</v>
      </c>
      <c r="M53" s="48" t="s">
        <v>134</v>
      </c>
      <c r="N53" s="48">
        <v>130</v>
      </c>
    </row>
    <row r="54" spans="1:14" ht="21" customHeight="1">
      <c r="A54" s="324" t="s">
        <v>1217</v>
      </c>
      <c r="B54" s="324" t="s">
        <v>1217</v>
      </c>
      <c r="C54" s="324" t="s">
        <v>998</v>
      </c>
      <c r="D54" s="327" t="s">
        <v>1932</v>
      </c>
      <c r="E54" s="48">
        <v>9</v>
      </c>
      <c r="F54" s="48">
        <v>7</v>
      </c>
      <c r="G54" s="48">
        <v>1</v>
      </c>
      <c r="H54" s="48">
        <v>1</v>
      </c>
      <c r="I54" s="48" t="s">
        <v>134</v>
      </c>
      <c r="J54" s="48" t="s">
        <v>134</v>
      </c>
      <c r="K54" s="48" t="s">
        <v>134</v>
      </c>
      <c r="L54" s="48" t="s">
        <v>134</v>
      </c>
      <c r="M54" s="48" t="s">
        <v>134</v>
      </c>
      <c r="N54" s="48">
        <v>34</v>
      </c>
    </row>
    <row r="55" spans="1:14" ht="21" customHeight="1">
      <c r="A55" s="324" t="s">
        <v>1217</v>
      </c>
      <c r="B55" s="324" t="s">
        <v>1217</v>
      </c>
      <c r="C55" s="324" t="s">
        <v>1930</v>
      </c>
      <c r="D55" s="327" t="s">
        <v>1928</v>
      </c>
      <c r="E55" s="48">
        <v>50</v>
      </c>
      <c r="F55" s="48">
        <v>27</v>
      </c>
      <c r="G55" s="48">
        <v>13</v>
      </c>
      <c r="H55" s="48">
        <v>10</v>
      </c>
      <c r="I55" s="48" t="s">
        <v>134</v>
      </c>
      <c r="J55" s="48" t="s">
        <v>134</v>
      </c>
      <c r="K55" s="48" t="s">
        <v>134</v>
      </c>
      <c r="L55" s="48" t="s">
        <v>134</v>
      </c>
      <c r="M55" s="48" t="s">
        <v>134</v>
      </c>
      <c r="N55" s="48">
        <v>271</v>
      </c>
    </row>
    <row r="56" spans="1:14" ht="21" customHeight="1">
      <c r="A56" s="324" t="s">
        <v>1217</v>
      </c>
      <c r="B56" s="324"/>
      <c r="C56" s="324" t="s">
        <v>1925</v>
      </c>
      <c r="D56" s="327" t="s">
        <v>1921</v>
      </c>
      <c r="E56" s="48">
        <v>108</v>
      </c>
      <c r="F56" s="48">
        <v>61</v>
      </c>
      <c r="G56" s="48">
        <v>29</v>
      </c>
      <c r="H56" s="48">
        <v>14</v>
      </c>
      <c r="I56" s="48">
        <v>3</v>
      </c>
      <c r="J56" s="48" t="s">
        <v>134</v>
      </c>
      <c r="K56" s="48" t="s">
        <v>134</v>
      </c>
      <c r="L56" s="48">
        <v>1</v>
      </c>
      <c r="M56" s="48" t="s">
        <v>134</v>
      </c>
      <c r="N56" s="48">
        <v>904</v>
      </c>
    </row>
    <row r="57" spans="1:14" ht="21" customHeight="1">
      <c r="A57" s="324" t="s">
        <v>1217</v>
      </c>
      <c r="B57" s="324" t="s">
        <v>1217</v>
      </c>
      <c r="C57" s="326" t="s">
        <v>3635</v>
      </c>
      <c r="D57" s="327" t="s">
        <v>3637</v>
      </c>
      <c r="E57" s="48">
        <v>65</v>
      </c>
      <c r="F57" s="48">
        <v>36</v>
      </c>
      <c r="G57" s="48">
        <v>11</v>
      </c>
      <c r="H57" s="48">
        <v>16</v>
      </c>
      <c r="I57" s="48" t="s">
        <v>134</v>
      </c>
      <c r="J57" s="48">
        <v>1</v>
      </c>
      <c r="K57" s="48" t="s">
        <v>134</v>
      </c>
      <c r="L57" s="48">
        <v>1</v>
      </c>
      <c r="M57" s="48" t="s">
        <v>134</v>
      </c>
      <c r="N57" s="48">
        <v>519</v>
      </c>
    </row>
    <row r="58" spans="1:14" ht="21" customHeight="1">
      <c r="A58" s="324" t="s">
        <v>1217</v>
      </c>
      <c r="B58" s="323" t="s">
        <v>1389</v>
      </c>
      <c r="C58" s="323" t="s">
        <v>176</v>
      </c>
      <c r="D58" s="328"/>
      <c r="E58" s="168">
        <v>198</v>
      </c>
      <c r="F58" s="168">
        <v>103</v>
      </c>
      <c r="G58" s="168">
        <v>45</v>
      </c>
      <c r="H58" s="168">
        <v>28</v>
      </c>
      <c r="I58" s="168">
        <v>6</v>
      </c>
      <c r="J58" s="168">
        <v>8</v>
      </c>
      <c r="K58" s="168">
        <v>5</v>
      </c>
      <c r="L58" s="168">
        <v>2</v>
      </c>
      <c r="M58" s="168">
        <v>1</v>
      </c>
      <c r="N58" s="168">
        <v>2173</v>
      </c>
    </row>
    <row r="59" spans="1:14" ht="21" customHeight="1">
      <c r="A59" s="324"/>
      <c r="B59" s="324"/>
      <c r="C59" s="324" t="s">
        <v>2084</v>
      </c>
      <c r="D59" s="327" t="s">
        <v>3303</v>
      </c>
      <c r="E59" s="48" t="s">
        <v>134</v>
      </c>
      <c r="F59" s="48" t="s">
        <v>134</v>
      </c>
      <c r="G59" s="48" t="s">
        <v>134</v>
      </c>
      <c r="H59" s="48" t="s">
        <v>134</v>
      </c>
      <c r="I59" s="48" t="s">
        <v>134</v>
      </c>
      <c r="J59" s="48" t="s">
        <v>134</v>
      </c>
      <c r="K59" s="48" t="s">
        <v>134</v>
      </c>
      <c r="L59" s="48" t="s">
        <v>134</v>
      </c>
      <c r="M59" s="48" t="s">
        <v>134</v>
      </c>
      <c r="N59" s="48" t="s">
        <v>134</v>
      </c>
    </row>
    <row r="60" spans="1:14" ht="21" customHeight="1">
      <c r="A60" s="324" t="s">
        <v>1217</v>
      </c>
      <c r="B60" s="324" t="s">
        <v>1217</v>
      </c>
      <c r="C60" s="324" t="s">
        <v>2108</v>
      </c>
      <c r="D60" s="327" t="s">
        <v>2107</v>
      </c>
      <c r="E60" s="48">
        <v>82</v>
      </c>
      <c r="F60" s="48">
        <v>47</v>
      </c>
      <c r="G60" s="48">
        <v>14</v>
      </c>
      <c r="H60" s="48">
        <v>11</v>
      </c>
      <c r="I60" s="48">
        <v>4</v>
      </c>
      <c r="J60" s="48">
        <v>3</v>
      </c>
      <c r="K60" s="48">
        <v>2</v>
      </c>
      <c r="L60" s="48" t="s">
        <v>134</v>
      </c>
      <c r="M60" s="48">
        <v>1</v>
      </c>
      <c r="N60" s="48">
        <v>701</v>
      </c>
    </row>
    <row r="61" spans="1:14" ht="21" customHeight="1">
      <c r="A61" s="324"/>
      <c r="B61" s="324" t="s">
        <v>1217</v>
      </c>
      <c r="C61" s="324" t="s">
        <v>2106</v>
      </c>
      <c r="D61" s="327" t="s">
        <v>109</v>
      </c>
      <c r="E61" s="48">
        <v>18</v>
      </c>
      <c r="F61" s="48">
        <v>8</v>
      </c>
      <c r="G61" s="48">
        <v>5</v>
      </c>
      <c r="H61" s="48">
        <v>3</v>
      </c>
      <c r="I61" s="48" t="s">
        <v>134</v>
      </c>
      <c r="J61" s="48" t="s">
        <v>134</v>
      </c>
      <c r="K61" s="48">
        <v>2</v>
      </c>
      <c r="L61" s="48" t="s">
        <v>134</v>
      </c>
      <c r="M61" s="48" t="s">
        <v>134</v>
      </c>
      <c r="N61" s="48">
        <v>255</v>
      </c>
    </row>
    <row r="62" spans="1:14" ht="21" customHeight="1">
      <c r="A62" s="323"/>
      <c r="B62" s="323"/>
      <c r="C62" s="324" t="s">
        <v>2103</v>
      </c>
      <c r="D62" s="327" t="s">
        <v>1599</v>
      </c>
      <c r="E62" s="48">
        <v>73</v>
      </c>
      <c r="F62" s="48">
        <v>35</v>
      </c>
      <c r="G62" s="48">
        <v>20</v>
      </c>
      <c r="H62" s="48">
        <v>9</v>
      </c>
      <c r="I62" s="48">
        <v>2</v>
      </c>
      <c r="J62" s="48">
        <v>5</v>
      </c>
      <c r="K62" s="48" t="s">
        <v>134</v>
      </c>
      <c r="L62" s="48">
        <v>2</v>
      </c>
      <c r="M62" s="48" t="s">
        <v>134</v>
      </c>
      <c r="N62" s="48">
        <v>1007</v>
      </c>
    </row>
    <row r="63" spans="1:14" ht="21" customHeight="1">
      <c r="A63" s="323"/>
      <c r="B63" s="323"/>
      <c r="C63" s="324" t="s">
        <v>2102</v>
      </c>
      <c r="D63" s="327" t="s">
        <v>2101</v>
      </c>
      <c r="E63" s="48">
        <v>16</v>
      </c>
      <c r="F63" s="48">
        <v>9</v>
      </c>
      <c r="G63" s="48">
        <v>4</v>
      </c>
      <c r="H63" s="48">
        <v>2</v>
      </c>
      <c r="I63" s="48" t="s">
        <v>134</v>
      </c>
      <c r="J63" s="48" t="s">
        <v>134</v>
      </c>
      <c r="K63" s="48">
        <v>1</v>
      </c>
      <c r="L63" s="48" t="s">
        <v>134</v>
      </c>
      <c r="M63" s="48" t="s">
        <v>134</v>
      </c>
      <c r="N63" s="48">
        <v>149</v>
      </c>
    </row>
    <row r="64" spans="1:14" ht="21" customHeight="1">
      <c r="A64" s="324" t="s">
        <v>1217</v>
      </c>
      <c r="B64" s="324" t="s">
        <v>1217</v>
      </c>
      <c r="C64" s="324" t="s">
        <v>2098</v>
      </c>
      <c r="D64" s="327" t="s">
        <v>1295</v>
      </c>
      <c r="E64" s="48">
        <v>9</v>
      </c>
      <c r="F64" s="48">
        <v>4</v>
      </c>
      <c r="G64" s="48">
        <v>2</v>
      </c>
      <c r="H64" s="48">
        <v>3</v>
      </c>
      <c r="I64" s="48" t="s">
        <v>134</v>
      </c>
      <c r="J64" s="48" t="s">
        <v>134</v>
      </c>
      <c r="K64" s="48" t="s">
        <v>134</v>
      </c>
      <c r="L64" s="48" t="s">
        <v>134</v>
      </c>
      <c r="M64" s="48" t="s">
        <v>134</v>
      </c>
      <c r="N64" s="48">
        <v>61</v>
      </c>
    </row>
    <row r="65" spans="1:14" ht="21" customHeight="1">
      <c r="A65" s="323" t="s">
        <v>620</v>
      </c>
      <c r="B65" s="323" t="s">
        <v>210</v>
      </c>
      <c r="C65" s="323"/>
      <c r="D65" s="328"/>
      <c r="E65" s="168">
        <v>385</v>
      </c>
      <c r="F65" s="168">
        <v>239</v>
      </c>
      <c r="G65" s="168">
        <v>69</v>
      </c>
      <c r="H65" s="168">
        <v>40</v>
      </c>
      <c r="I65" s="168">
        <v>11</v>
      </c>
      <c r="J65" s="168">
        <v>11</v>
      </c>
      <c r="K65" s="168">
        <v>7</v>
      </c>
      <c r="L65" s="168">
        <v>7</v>
      </c>
      <c r="M65" s="168">
        <v>1</v>
      </c>
      <c r="N65" s="168">
        <v>6460</v>
      </c>
    </row>
    <row r="66" spans="1:14" ht="21" customHeight="1">
      <c r="A66" s="324" t="s">
        <v>1217</v>
      </c>
      <c r="B66" s="323" t="s">
        <v>1691</v>
      </c>
      <c r="C66" s="323" t="s">
        <v>1253</v>
      </c>
      <c r="D66" s="328"/>
      <c r="E66" s="168">
        <v>37</v>
      </c>
      <c r="F66" s="168">
        <v>19</v>
      </c>
      <c r="G66" s="168">
        <v>5</v>
      </c>
      <c r="H66" s="168">
        <v>5</v>
      </c>
      <c r="I66" s="168">
        <v>4</v>
      </c>
      <c r="J66" s="168">
        <v>2</v>
      </c>
      <c r="K66" s="168" t="s">
        <v>134</v>
      </c>
      <c r="L66" s="168">
        <v>2</v>
      </c>
      <c r="M66" s="168" t="s">
        <v>134</v>
      </c>
      <c r="N66" s="168">
        <v>795</v>
      </c>
    </row>
    <row r="67" spans="1:14" ht="21" customHeight="1">
      <c r="A67" s="324"/>
      <c r="B67" s="324"/>
      <c r="C67" s="324" t="s">
        <v>2097</v>
      </c>
      <c r="D67" s="327" t="s">
        <v>3303</v>
      </c>
      <c r="E67" s="48">
        <v>6</v>
      </c>
      <c r="F67" s="48">
        <v>3</v>
      </c>
      <c r="G67" s="48" t="s">
        <v>134</v>
      </c>
      <c r="H67" s="48">
        <v>2</v>
      </c>
      <c r="I67" s="48" t="s">
        <v>134</v>
      </c>
      <c r="J67" s="48" t="s">
        <v>134</v>
      </c>
      <c r="K67" s="48" t="s">
        <v>134</v>
      </c>
      <c r="L67" s="48">
        <v>1</v>
      </c>
      <c r="M67" s="48" t="s">
        <v>134</v>
      </c>
      <c r="N67" s="48">
        <v>175</v>
      </c>
    </row>
    <row r="68" spans="1:14" ht="21" customHeight="1">
      <c r="A68" s="324" t="s">
        <v>1217</v>
      </c>
      <c r="B68" s="324" t="s">
        <v>1217</v>
      </c>
      <c r="C68" s="324" t="s">
        <v>331</v>
      </c>
      <c r="D68" s="327" t="s">
        <v>513</v>
      </c>
      <c r="E68" s="48">
        <v>3</v>
      </c>
      <c r="F68" s="48">
        <v>1</v>
      </c>
      <c r="G68" s="48">
        <v>1</v>
      </c>
      <c r="H68" s="48" t="s">
        <v>134</v>
      </c>
      <c r="I68" s="48">
        <v>1</v>
      </c>
      <c r="J68" s="48" t="s">
        <v>134</v>
      </c>
      <c r="K68" s="48" t="s">
        <v>134</v>
      </c>
      <c r="L68" s="48" t="s">
        <v>134</v>
      </c>
      <c r="M68" s="48" t="s">
        <v>134</v>
      </c>
      <c r="N68" s="48">
        <v>38</v>
      </c>
    </row>
    <row r="69" spans="1:14" ht="21" customHeight="1">
      <c r="A69" s="324"/>
      <c r="B69" s="324"/>
      <c r="C69" s="324" t="s">
        <v>2094</v>
      </c>
      <c r="D69" s="327" t="s">
        <v>2093</v>
      </c>
      <c r="E69" s="48">
        <v>2</v>
      </c>
      <c r="F69" s="48">
        <v>1</v>
      </c>
      <c r="G69" s="48" t="s">
        <v>134</v>
      </c>
      <c r="H69" s="48" t="s">
        <v>134</v>
      </c>
      <c r="I69" s="48" t="s">
        <v>134</v>
      </c>
      <c r="J69" s="48">
        <v>1</v>
      </c>
      <c r="K69" s="48" t="s">
        <v>134</v>
      </c>
      <c r="L69" s="48" t="s">
        <v>134</v>
      </c>
      <c r="M69" s="48" t="s">
        <v>134</v>
      </c>
      <c r="N69" s="48">
        <v>34</v>
      </c>
    </row>
    <row r="70" spans="1:14" ht="21" customHeight="1">
      <c r="A70" s="324" t="s">
        <v>1217</v>
      </c>
      <c r="B70" s="324" t="s">
        <v>1217</v>
      </c>
      <c r="C70" s="324" t="s">
        <v>2091</v>
      </c>
      <c r="D70" s="327" t="s">
        <v>2212</v>
      </c>
      <c r="E70" s="48">
        <v>3</v>
      </c>
      <c r="F70" s="48">
        <v>1</v>
      </c>
      <c r="G70" s="48" t="s">
        <v>134</v>
      </c>
      <c r="H70" s="48">
        <v>1</v>
      </c>
      <c r="I70" s="48">
        <v>1</v>
      </c>
      <c r="J70" s="48" t="s">
        <v>134</v>
      </c>
      <c r="K70" s="48" t="s">
        <v>134</v>
      </c>
      <c r="L70" s="48" t="s">
        <v>134</v>
      </c>
      <c r="M70" s="48" t="s">
        <v>134</v>
      </c>
      <c r="N70" s="48">
        <v>44</v>
      </c>
    </row>
    <row r="71" spans="1:14" ht="21" customHeight="1">
      <c r="A71" s="324" t="s">
        <v>1217</v>
      </c>
      <c r="B71" s="324" t="s">
        <v>1217</v>
      </c>
      <c r="C71" s="324" t="s">
        <v>1291</v>
      </c>
      <c r="D71" s="327" t="s">
        <v>2090</v>
      </c>
      <c r="E71" s="48">
        <v>1</v>
      </c>
      <c r="F71" s="48">
        <v>1</v>
      </c>
      <c r="G71" s="48" t="s">
        <v>134</v>
      </c>
      <c r="H71" s="48" t="s">
        <v>134</v>
      </c>
      <c r="I71" s="48" t="s">
        <v>134</v>
      </c>
      <c r="J71" s="48" t="s">
        <v>134</v>
      </c>
      <c r="K71" s="48" t="s">
        <v>134</v>
      </c>
      <c r="L71" s="48" t="s">
        <v>134</v>
      </c>
      <c r="M71" s="48" t="s">
        <v>134</v>
      </c>
      <c r="N71" s="48">
        <v>3</v>
      </c>
    </row>
    <row r="72" spans="1:14" ht="21" customHeight="1">
      <c r="A72" s="324" t="s">
        <v>1217</v>
      </c>
      <c r="B72" s="324" t="s">
        <v>1217</v>
      </c>
      <c r="C72" s="324" t="s">
        <v>2088</v>
      </c>
      <c r="D72" s="327" t="s">
        <v>208</v>
      </c>
      <c r="E72" s="48" t="s">
        <v>134</v>
      </c>
      <c r="F72" s="48" t="s">
        <v>134</v>
      </c>
      <c r="G72" s="48" t="s">
        <v>134</v>
      </c>
      <c r="H72" s="48" t="s">
        <v>134</v>
      </c>
      <c r="I72" s="48" t="s">
        <v>134</v>
      </c>
      <c r="J72" s="48" t="s">
        <v>134</v>
      </c>
      <c r="K72" s="48" t="s">
        <v>134</v>
      </c>
      <c r="L72" s="48" t="s">
        <v>134</v>
      </c>
      <c r="M72" s="48" t="s">
        <v>134</v>
      </c>
      <c r="N72" s="48" t="s">
        <v>134</v>
      </c>
    </row>
    <row r="73" spans="1:14" ht="21" customHeight="1">
      <c r="A73" s="324" t="s">
        <v>1217</v>
      </c>
      <c r="B73" s="324" t="s">
        <v>1217</v>
      </c>
      <c r="C73" s="324" t="s">
        <v>1524</v>
      </c>
      <c r="D73" s="327" t="s">
        <v>2085</v>
      </c>
      <c r="E73" s="48" t="s">
        <v>134</v>
      </c>
      <c r="F73" s="48" t="s">
        <v>134</v>
      </c>
      <c r="G73" s="48" t="s">
        <v>134</v>
      </c>
      <c r="H73" s="48" t="s">
        <v>134</v>
      </c>
      <c r="I73" s="48" t="s">
        <v>134</v>
      </c>
      <c r="J73" s="48" t="s">
        <v>134</v>
      </c>
      <c r="K73" s="48" t="s">
        <v>134</v>
      </c>
      <c r="L73" s="48" t="s">
        <v>134</v>
      </c>
      <c r="M73" s="48" t="s">
        <v>134</v>
      </c>
      <c r="N73" s="48" t="s">
        <v>134</v>
      </c>
    </row>
    <row r="74" spans="1:14" ht="21" customHeight="1">
      <c r="A74" s="324" t="s">
        <v>1217</v>
      </c>
      <c r="B74" s="323"/>
      <c r="C74" s="324" t="s">
        <v>1985</v>
      </c>
      <c r="D74" s="327" t="s">
        <v>2080</v>
      </c>
      <c r="E74" s="48">
        <v>6</v>
      </c>
      <c r="F74" s="48">
        <v>4</v>
      </c>
      <c r="G74" s="48" t="s">
        <v>134</v>
      </c>
      <c r="H74" s="48" t="s">
        <v>134</v>
      </c>
      <c r="I74" s="48">
        <v>1</v>
      </c>
      <c r="J74" s="48" t="s">
        <v>134</v>
      </c>
      <c r="K74" s="48" t="s">
        <v>134</v>
      </c>
      <c r="L74" s="48">
        <v>1</v>
      </c>
      <c r="M74" s="48" t="s">
        <v>134</v>
      </c>
      <c r="N74" s="48">
        <v>366</v>
      </c>
    </row>
    <row r="75" spans="1:14" ht="21" customHeight="1">
      <c r="A75" s="324"/>
      <c r="B75" s="323"/>
      <c r="C75" s="324" t="s">
        <v>2079</v>
      </c>
      <c r="D75" s="327" t="s">
        <v>1650</v>
      </c>
      <c r="E75" s="48" t="s">
        <v>134</v>
      </c>
      <c r="F75" s="48" t="s">
        <v>134</v>
      </c>
      <c r="G75" s="48" t="s">
        <v>134</v>
      </c>
      <c r="H75" s="48" t="s">
        <v>134</v>
      </c>
      <c r="I75" s="48" t="s">
        <v>134</v>
      </c>
      <c r="J75" s="48" t="s">
        <v>134</v>
      </c>
      <c r="K75" s="48" t="s">
        <v>134</v>
      </c>
      <c r="L75" s="48" t="s">
        <v>134</v>
      </c>
      <c r="M75" s="48" t="s">
        <v>134</v>
      </c>
      <c r="N75" s="48" t="s">
        <v>134</v>
      </c>
    </row>
    <row r="76" spans="1:14" ht="21" customHeight="1">
      <c r="A76" s="324" t="s">
        <v>1217</v>
      </c>
      <c r="B76" s="324" t="s">
        <v>1217</v>
      </c>
      <c r="C76" s="324" t="s">
        <v>2078</v>
      </c>
      <c r="D76" s="327" t="s">
        <v>3670</v>
      </c>
      <c r="E76" s="48">
        <v>16</v>
      </c>
      <c r="F76" s="48">
        <v>8</v>
      </c>
      <c r="G76" s="48">
        <v>4</v>
      </c>
      <c r="H76" s="48">
        <v>2</v>
      </c>
      <c r="I76" s="48">
        <v>1</v>
      </c>
      <c r="J76" s="48">
        <v>1</v>
      </c>
      <c r="K76" s="48" t="s">
        <v>134</v>
      </c>
      <c r="L76" s="48" t="s">
        <v>134</v>
      </c>
      <c r="M76" s="48" t="s">
        <v>134</v>
      </c>
      <c r="N76" s="48">
        <v>135</v>
      </c>
    </row>
    <row r="77" spans="1:14" ht="21" customHeight="1">
      <c r="A77" s="324" t="s">
        <v>1217</v>
      </c>
      <c r="B77" s="323" t="s">
        <v>1123</v>
      </c>
      <c r="C77" s="323" t="s">
        <v>222</v>
      </c>
      <c r="D77" s="328"/>
      <c r="E77" s="168">
        <v>12</v>
      </c>
      <c r="F77" s="168">
        <v>4</v>
      </c>
      <c r="G77" s="168">
        <v>4</v>
      </c>
      <c r="H77" s="168" t="s">
        <v>134</v>
      </c>
      <c r="I77" s="168">
        <v>1</v>
      </c>
      <c r="J77" s="168" t="s">
        <v>134</v>
      </c>
      <c r="K77" s="168" t="s">
        <v>134</v>
      </c>
      <c r="L77" s="168">
        <v>3</v>
      </c>
      <c r="M77" s="168" t="s">
        <v>134</v>
      </c>
      <c r="N77" s="168">
        <v>2964</v>
      </c>
    </row>
    <row r="78" spans="1:14" ht="21" customHeight="1">
      <c r="A78" s="324" t="s">
        <v>1217</v>
      </c>
      <c r="B78" s="324" t="s">
        <v>1217</v>
      </c>
      <c r="C78" s="324">
        <v>100</v>
      </c>
      <c r="D78" s="327" t="s">
        <v>3303</v>
      </c>
      <c r="E78" s="48">
        <v>1</v>
      </c>
      <c r="F78" s="48" t="s">
        <v>134</v>
      </c>
      <c r="G78" s="48" t="s">
        <v>134</v>
      </c>
      <c r="H78" s="48" t="s">
        <v>134</v>
      </c>
      <c r="I78" s="48">
        <v>1</v>
      </c>
      <c r="J78" s="48" t="s">
        <v>134</v>
      </c>
      <c r="K78" s="48" t="s">
        <v>134</v>
      </c>
      <c r="L78" s="48" t="s">
        <v>134</v>
      </c>
      <c r="M78" s="48" t="s">
        <v>134</v>
      </c>
      <c r="N78" s="48">
        <v>23</v>
      </c>
    </row>
    <row r="79" spans="1:14" ht="21" customHeight="1">
      <c r="A79" s="324"/>
      <c r="B79" s="324"/>
      <c r="C79" s="324">
        <v>101</v>
      </c>
      <c r="D79" s="327" t="s">
        <v>2075</v>
      </c>
      <c r="E79" s="48">
        <v>3</v>
      </c>
      <c r="F79" s="48">
        <v>1</v>
      </c>
      <c r="G79" s="48">
        <v>1</v>
      </c>
      <c r="H79" s="48" t="s">
        <v>134</v>
      </c>
      <c r="I79" s="48" t="s">
        <v>134</v>
      </c>
      <c r="J79" s="48" t="s">
        <v>134</v>
      </c>
      <c r="K79" s="48" t="s">
        <v>134</v>
      </c>
      <c r="L79" s="48">
        <v>1</v>
      </c>
      <c r="M79" s="48" t="s">
        <v>134</v>
      </c>
      <c r="N79" s="48">
        <v>237</v>
      </c>
    </row>
    <row r="80" spans="1:14" ht="21" customHeight="1">
      <c r="A80" s="324" t="s">
        <v>1217</v>
      </c>
      <c r="B80" s="324" t="s">
        <v>1217</v>
      </c>
      <c r="C80" s="324">
        <v>102</v>
      </c>
      <c r="D80" s="327" t="s">
        <v>2073</v>
      </c>
      <c r="E80" s="48">
        <v>3</v>
      </c>
      <c r="F80" s="48">
        <v>1</v>
      </c>
      <c r="G80" s="48" t="s">
        <v>134</v>
      </c>
      <c r="H80" s="48" t="s">
        <v>134</v>
      </c>
      <c r="I80" s="48" t="s">
        <v>134</v>
      </c>
      <c r="J80" s="48" t="s">
        <v>134</v>
      </c>
      <c r="K80" s="48" t="s">
        <v>134</v>
      </c>
      <c r="L80" s="48">
        <v>2</v>
      </c>
      <c r="M80" s="48" t="s">
        <v>134</v>
      </c>
      <c r="N80" s="48">
        <v>2679</v>
      </c>
    </row>
    <row r="81" spans="1:14" ht="21" customHeight="1">
      <c r="A81" s="324" t="s">
        <v>1217</v>
      </c>
      <c r="B81" s="324"/>
      <c r="C81" s="324">
        <v>103</v>
      </c>
      <c r="D81" s="327" t="s">
        <v>2071</v>
      </c>
      <c r="E81" s="48">
        <v>4</v>
      </c>
      <c r="F81" s="48">
        <v>1</v>
      </c>
      <c r="G81" s="48">
        <v>3</v>
      </c>
      <c r="H81" s="48" t="s">
        <v>134</v>
      </c>
      <c r="I81" s="48" t="s">
        <v>134</v>
      </c>
      <c r="J81" s="48" t="s">
        <v>134</v>
      </c>
      <c r="K81" s="48" t="s">
        <v>134</v>
      </c>
      <c r="L81" s="48" t="s">
        <v>134</v>
      </c>
      <c r="M81" s="48" t="s">
        <v>134</v>
      </c>
      <c r="N81" s="48">
        <v>23</v>
      </c>
    </row>
    <row r="82" spans="1:14" ht="21" customHeight="1">
      <c r="A82" s="324" t="s">
        <v>1217</v>
      </c>
      <c r="B82" s="324" t="s">
        <v>1217</v>
      </c>
      <c r="C82" s="324">
        <v>104</v>
      </c>
      <c r="D82" s="327" t="s">
        <v>818</v>
      </c>
      <c r="E82" s="48" t="s">
        <v>134</v>
      </c>
      <c r="F82" s="48" t="s">
        <v>134</v>
      </c>
      <c r="G82" s="48" t="s">
        <v>134</v>
      </c>
      <c r="H82" s="48" t="s">
        <v>134</v>
      </c>
      <c r="I82" s="48" t="s">
        <v>134</v>
      </c>
      <c r="J82" s="48" t="s">
        <v>134</v>
      </c>
      <c r="K82" s="48" t="s">
        <v>134</v>
      </c>
      <c r="L82" s="48" t="s">
        <v>134</v>
      </c>
      <c r="M82" s="48" t="s">
        <v>134</v>
      </c>
      <c r="N82" s="48" t="s">
        <v>134</v>
      </c>
    </row>
    <row r="83" spans="1:14" ht="21" customHeight="1">
      <c r="A83" s="324" t="s">
        <v>1217</v>
      </c>
      <c r="B83" s="323"/>
      <c r="C83" s="324">
        <v>105</v>
      </c>
      <c r="D83" s="327" t="s">
        <v>2069</v>
      </c>
      <c r="E83" s="48" t="s">
        <v>134</v>
      </c>
      <c r="F83" s="48" t="s">
        <v>134</v>
      </c>
      <c r="G83" s="48" t="s">
        <v>134</v>
      </c>
      <c r="H83" s="48" t="s">
        <v>134</v>
      </c>
      <c r="I83" s="48" t="s">
        <v>134</v>
      </c>
      <c r="J83" s="48" t="s">
        <v>134</v>
      </c>
      <c r="K83" s="48" t="s">
        <v>134</v>
      </c>
      <c r="L83" s="48" t="s">
        <v>134</v>
      </c>
      <c r="M83" s="48" t="s">
        <v>134</v>
      </c>
      <c r="N83" s="48" t="s">
        <v>134</v>
      </c>
    </row>
    <row r="84" spans="1:14" ht="21" customHeight="1">
      <c r="A84" s="324"/>
      <c r="B84" s="323"/>
      <c r="C84" s="324">
        <v>106</v>
      </c>
      <c r="D84" s="327" t="s">
        <v>2067</v>
      </c>
      <c r="E84" s="48">
        <v>1</v>
      </c>
      <c r="F84" s="48">
        <v>1</v>
      </c>
      <c r="G84" s="48" t="s">
        <v>134</v>
      </c>
      <c r="H84" s="48" t="s">
        <v>134</v>
      </c>
      <c r="I84" s="48" t="s">
        <v>134</v>
      </c>
      <c r="J84" s="48" t="s">
        <v>134</v>
      </c>
      <c r="K84" s="48" t="s">
        <v>134</v>
      </c>
      <c r="L84" s="48" t="s">
        <v>134</v>
      </c>
      <c r="M84" s="48" t="s">
        <v>134</v>
      </c>
      <c r="N84" s="48">
        <v>2</v>
      </c>
    </row>
    <row r="85" spans="1:14" ht="21" customHeight="1">
      <c r="A85" s="324" t="s">
        <v>1217</v>
      </c>
      <c r="B85" s="323">
        <v>11</v>
      </c>
      <c r="C85" s="323" t="s">
        <v>2051</v>
      </c>
      <c r="D85" s="328"/>
      <c r="E85" s="168">
        <v>44</v>
      </c>
      <c r="F85" s="168">
        <v>24</v>
      </c>
      <c r="G85" s="168">
        <v>15</v>
      </c>
      <c r="H85" s="168">
        <v>3</v>
      </c>
      <c r="I85" s="168" t="s">
        <v>134</v>
      </c>
      <c r="J85" s="168" t="s">
        <v>134</v>
      </c>
      <c r="K85" s="168">
        <v>2</v>
      </c>
      <c r="L85" s="168" t="s">
        <v>134</v>
      </c>
      <c r="M85" s="168" t="s">
        <v>134</v>
      </c>
      <c r="N85" s="168">
        <v>319</v>
      </c>
    </row>
    <row r="86" spans="1:14" ht="21" customHeight="1">
      <c r="A86" s="324" t="s">
        <v>1217</v>
      </c>
      <c r="B86" s="324" t="s">
        <v>1217</v>
      </c>
      <c r="C86" s="324" t="s">
        <v>2063</v>
      </c>
      <c r="D86" s="327" t="s">
        <v>3303</v>
      </c>
      <c r="E86" s="48">
        <v>1</v>
      </c>
      <c r="F86" s="48" t="s">
        <v>134</v>
      </c>
      <c r="G86" s="48">
        <v>1</v>
      </c>
      <c r="H86" s="48" t="s">
        <v>134</v>
      </c>
      <c r="I86" s="48" t="s">
        <v>134</v>
      </c>
      <c r="J86" s="48" t="s">
        <v>134</v>
      </c>
      <c r="K86" s="48" t="s">
        <v>134</v>
      </c>
      <c r="L86" s="48" t="s">
        <v>134</v>
      </c>
      <c r="M86" s="48" t="s">
        <v>134</v>
      </c>
      <c r="N86" s="48">
        <v>8</v>
      </c>
    </row>
    <row r="87" spans="1:14" ht="21" customHeight="1">
      <c r="A87" s="324" t="s">
        <v>1217</v>
      </c>
      <c r="B87" s="324" t="s">
        <v>1217</v>
      </c>
      <c r="C87" s="324" t="s">
        <v>2060</v>
      </c>
      <c r="D87" s="327" t="s">
        <v>3640</v>
      </c>
      <c r="E87" s="48" t="s">
        <v>134</v>
      </c>
      <c r="F87" s="48" t="s">
        <v>134</v>
      </c>
      <c r="G87" s="48" t="s">
        <v>134</v>
      </c>
      <c r="H87" s="48" t="s">
        <v>134</v>
      </c>
      <c r="I87" s="48" t="s">
        <v>134</v>
      </c>
      <c r="J87" s="48" t="s">
        <v>134</v>
      </c>
      <c r="K87" s="48" t="s">
        <v>134</v>
      </c>
      <c r="L87" s="48" t="s">
        <v>134</v>
      </c>
      <c r="M87" s="48" t="s">
        <v>134</v>
      </c>
      <c r="N87" s="48" t="s">
        <v>134</v>
      </c>
    </row>
    <row r="88" spans="1:14" ht="21" customHeight="1">
      <c r="A88" s="324" t="s">
        <v>1217</v>
      </c>
      <c r="B88" s="324" t="s">
        <v>1217</v>
      </c>
      <c r="C88" s="324" t="s">
        <v>919</v>
      </c>
      <c r="D88" s="327" t="s">
        <v>118</v>
      </c>
      <c r="E88" s="48" t="s">
        <v>134</v>
      </c>
      <c r="F88" s="48" t="s">
        <v>134</v>
      </c>
      <c r="G88" s="48" t="s">
        <v>134</v>
      </c>
      <c r="H88" s="48" t="s">
        <v>134</v>
      </c>
      <c r="I88" s="48" t="s">
        <v>134</v>
      </c>
      <c r="J88" s="48" t="s">
        <v>134</v>
      </c>
      <c r="K88" s="48" t="s">
        <v>134</v>
      </c>
      <c r="L88" s="48" t="s">
        <v>134</v>
      </c>
      <c r="M88" s="48" t="s">
        <v>134</v>
      </c>
      <c r="N88" s="48" t="s">
        <v>134</v>
      </c>
    </row>
    <row r="89" spans="1:14" ht="21" customHeight="1">
      <c r="A89" s="324" t="s">
        <v>1217</v>
      </c>
      <c r="B89" s="324" t="s">
        <v>1217</v>
      </c>
      <c r="C89" s="324" t="s">
        <v>2058</v>
      </c>
      <c r="D89" s="327" t="s">
        <v>2057</v>
      </c>
      <c r="E89" s="48" t="s">
        <v>134</v>
      </c>
      <c r="F89" s="48" t="s">
        <v>134</v>
      </c>
      <c r="G89" s="48" t="s">
        <v>134</v>
      </c>
      <c r="H89" s="48" t="s">
        <v>134</v>
      </c>
      <c r="I89" s="48" t="s">
        <v>134</v>
      </c>
      <c r="J89" s="48" t="s">
        <v>134</v>
      </c>
      <c r="K89" s="48" t="s">
        <v>134</v>
      </c>
      <c r="L89" s="48" t="s">
        <v>134</v>
      </c>
      <c r="M89" s="48" t="s">
        <v>134</v>
      </c>
      <c r="N89" s="48" t="s">
        <v>134</v>
      </c>
    </row>
    <row r="90" spans="1:14" ht="21" customHeight="1">
      <c r="A90" s="324" t="s">
        <v>1217</v>
      </c>
      <c r="B90" s="324" t="s">
        <v>1217</v>
      </c>
      <c r="C90" s="324" t="s">
        <v>106</v>
      </c>
      <c r="D90" s="327" t="s">
        <v>750</v>
      </c>
      <c r="E90" s="48">
        <v>1</v>
      </c>
      <c r="F90" s="48" t="s">
        <v>134</v>
      </c>
      <c r="G90" s="48" t="s">
        <v>134</v>
      </c>
      <c r="H90" s="48">
        <v>1</v>
      </c>
      <c r="I90" s="48" t="s">
        <v>134</v>
      </c>
      <c r="J90" s="48" t="s">
        <v>134</v>
      </c>
      <c r="K90" s="48" t="s">
        <v>134</v>
      </c>
      <c r="L90" s="48" t="s">
        <v>134</v>
      </c>
      <c r="M90" s="48" t="s">
        <v>134</v>
      </c>
      <c r="N90" s="48">
        <v>13</v>
      </c>
    </row>
    <row r="91" spans="1:14" ht="21" customHeight="1">
      <c r="A91" s="324"/>
      <c r="B91" s="324"/>
      <c r="C91" s="324" t="s">
        <v>2056</v>
      </c>
      <c r="D91" s="327" t="s">
        <v>1405</v>
      </c>
      <c r="E91" s="48">
        <v>1</v>
      </c>
      <c r="F91" s="48">
        <v>1</v>
      </c>
      <c r="G91" s="48" t="s">
        <v>134</v>
      </c>
      <c r="H91" s="48" t="s">
        <v>134</v>
      </c>
      <c r="I91" s="48" t="s">
        <v>134</v>
      </c>
      <c r="J91" s="48" t="s">
        <v>134</v>
      </c>
      <c r="K91" s="48" t="s">
        <v>134</v>
      </c>
      <c r="L91" s="48" t="s">
        <v>134</v>
      </c>
      <c r="M91" s="48" t="s">
        <v>134</v>
      </c>
      <c r="N91" s="48">
        <v>3</v>
      </c>
    </row>
    <row r="92" spans="1:14" ht="21" customHeight="1">
      <c r="A92" s="324" t="s">
        <v>1217</v>
      </c>
      <c r="B92" s="324" t="s">
        <v>1217</v>
      </c>
      <c r="C92" s="324">
        <v>116</v>
      </c>
      <c r="D92" s="327" t="s">
        <v>2054</v>
      </c>
      <c r="E92" s="48">
        <v>22</v>
      </c>
      <c r="F92" s="48">
        <v>12</v>
      </c>
      <c r="G92" s="48">
        <v>7</v>
      </c>
      <c r="H92" s="48">
        <v>1</v>
      </c>
      <c r="I92" s="48" t="s">
        <v>134</v>
      </c>
      <c r="J92" s="48" t="s">
        <v>134</v>
      </c>
      <c r="K92" s="48">
        <v>2</v>
      </c>
      <c r="L92" s="48" t="s">
        <v>134</v>
      </c>
      <c r="M92" s="48" t="s">
        <v>134</v>
      </c>
      <c r="N92" s="48">
        <v>210</v>
      </c>
    </row>
    <row r="93" spans="1:14" ht="21" customHeight="1">
      <c r="A93" s="324" t="s">
        <v>1217</v>
      </c>
      <c r="B93" s="324" t="s">
        <v>1217</v>
      </c>
      <c r="C93" s="324">
        <v>117</v>
      </c>
      <c r="D93" s="327" t="s">
        <v>2052</v>
      </c>
      <c r="E93" s="48" t="s">
        <v>134</v>
      </c>
      <c r="F93" s="48" t="s">
        <v>134</v>
      </c>
      <c r="G93" s="48" t="s">
        <v>134</v>
      </c>
      <c r="H93" s="48" t="s">
        <v>134</v>
      </c>
      <c r="I93" s="48" t="s">
        <v>134</v>
      </c>
      <c r="J93" s="48" t="s">
        <v>134</v>
      </c>
      <c r="K93" s="48" t="s">
        <v>134</v>
      </c>
      <c r="L93" s="48" t="s">
        <v>134</v>
      </c>
      <c r="M93" s="48" t="s">
        <v>134</v>
      </c>
      <c r="N93" s="48" t="s">
        <v>134</v>
      </c>
    </row>
    <row r="94" spans="1:14" ht="21" customHeight="1">
      <c r="A94" s="324" t="s">
        <v>1217</v>
      </c>
      <c r="B94" s="323"/>
      <c r="C94" s="324" t="s">
        <v>765</v>
      </c>
      <c r="D94" s="327" t="s">
        <v>1503</v>
      </c>
      <c r="E94" s="48">
        <v>11</v>
      </c>
      <c r="F94" s="48">
        <v>6</v>
      </c>
      <c r="G94" s="48">
        <v>5</v>
      </c>
      <c r="H94" s="48" t="s">
        <v>134</v>
      </c>
      <c r="I94" s="48" t="s">
        <v>134</v>
      </c>
      <c r="J94" s="48" t="s">
        <v>134</v>
      </c>
      <c r="K94" s="48" t="s">
        <v>134</v>
      </c>
      <c r="L94" s="48" t="s">
        <v>134</v>
      </c>
      <c r="M94" s="48" t="s">
        <v>134</v>
      </c>
      <c r="N94" s="48">
        <v>44</v>
      </c>
    </row>
    <row r="95" spans="1:14" ht="21" customHeight="1">
      <c r="A95" s="324"/>
      <c r="B95" s="323"/>
      <c r="C95" s="324" t="s">
        <v>323</v>
      </c>
      <c r="D95" s="327" t="s">
        <v>2049</v>
      </c>
      <c r="E95" s="48">
        <v>8</v>
      </c>
      <c r="F95" s="48">
        <v>5</v>
      </c>
      <c r="G95" s="48">
        <v>2</v>
      </c>
      <c r="H95" s="48">
        <v>1</v>
      </c>
      <c r="I95" s="48" t="s">
        <v>134</v>
      </c>
      <c r="J95" s="48" t="s">
        <v>134</v>
      </c>
      <c r="K95" s="48" t="s">
        <v>134</v>
      </c>
      <c r="L95" s="48" t="s">
        <v>134</v>
      </c>
      <c r="M95" s="48" t="s">
        <v>134</v>
      </c>
      <c r="N95" s="48">
        <v>41</v>
      </c>
    </row>
    <row r="96" spans="1:14" ht="21" customHeight="1">
      <c r="A96" s="324" t="s">
        <v>1217</v>
      </c>
      <c r="B96" s="323">
        <v>12</v>
      </c>
      <c r="C96" s="323" t="s">
        <v>610</v>
      </c>
      <c r="D96" s="328"/>
      <c r="E96" s="168">
        <v>5</v>
      </c>
      <c r="F96" s="168">
        <v>5</v>
      </c>
      <c r="G96" s="168" t="s">
        <v>134</v>
      </c>
      <c r="H96" s="168" t="s">
        <v>134</v>
      </c>
      <c r="I96" s="168" t="s">
        <v>134</v>
      </c>
      <c r="J96" s="168" t="s">
        <v>134</v>
      </c>
      <c r="K96" s="168" t="s">
        <v>134</v>
      </c>
      <c r="L96" s="168" t="s">
        <v>134</v>
      </c>
      <c r="M96" s="168" t="s">
        <v>134</v>
      </c>
      <c r="N96" s="168">
        <v>8</v>
      </c>
    </row>
    <row r="97" spans="1:14" ht="21" customHeight="1">
      <c r="A97" s="324"/>
      <c r="B97" s="324"/>
      <c r="C97" s="324" t="s">
        <v>2044</v>
      </c>
      <c r="D97" s="327" t="s">
        <v>3303</v>
      </c>
      <c r="E97" s="48" t="s">
        <v>134</v>
      </c>
      <c r="F97" s="48" t="s">
        <v>134</v>
      </c>
      <c r="G97" s="48" t="s">
        <v>134</v>
      </c>
      <c r="H97" s="48" t="s">
        <v>134</v>
      </c>
      <c r="I97" s="48" t="s">
        <v>134</v>
      </c>
      <c r="J97" s="48" t="s">
        <v>134</v>
      </c>
      <c r="K97" s="48" t="s">
        <v>134</v>
      </c>
      <c r="L97" s="48" t="s">
        <v>134</v>
      </c>
      <c r="M97" s="48" t="s">
        <v>134</v>
      </c>
      <c r="N97" s="48" t="s">
        <v>134</v>
      </c>
    </row>
    <row r="98" spans="1:14" ht="21" customHeight="1">
      <c r="A98" s="324" t="s">
        <v>1217</v>
      </c>
      <c r="B98" s="324" t="s">
        <v>1217</v>
      </c>
      <c r="C98" s="324" t="s">
        <v>2043</v>
      </c>
      <c r="D98" s="327" t="s">
        <v>1207</v>
      </c>
      <c r="E98" s="48">
        <v>1</v>
      </c>
      <c r="F98" s="48">
        <v>1</v>
      </c>
      <c r="G98" s="48" t="s">
        <v>134</v>
      </c>
      <c r="H98" s="48" t="s">
        <v>134</v>
      </c>
      <c r="I98" s="48" t="s">
        <v>134</v>
      </c>
      <c r="J98" s="48" t="s">
        <v>134</v>
      </c>
      <c r="K98" s="48" t="s">
        <v>134</v>
      </c>
      <c r="L98" s="48" t="s">
        <v>134</v>
      </c>
      <c r="M98" s="48" t="s">
        <v>134</v>
      </c>
      <c r="N98" s="48">
        <v>1</v>
      </c>
    </row>
    <row r="99" spans="1:14" ht="21" customHeight="1">
      <c r="A99" s="324"/>
      <c r="B99" s="324"/>
      <c r="C99" s="324" t="s">
        <v>2042</v>
      </c>
      <c r="D99" s="327" t="s">
        <v>2039</v>
      </c>
      <c r="E99" s="48">
        <v>1</v>
      </c>
      <c r="F99" s="48">
        <v>1</v>
      </c>
      <c r="G99" s="48" t="s">
        <v>134</v>
      </c>
      <c r="H99" s="48" t="s">
        <v>134</v>
      </c>
      <c r="I99" s="48" t="s">
        <v>134</v>
      </c>
      <c r="J99" s="48" t="s">
        <v>134</v>
      </c>
      <c r="K99" s="48" t="s">
        <v>134</v>
      </c>
      <c r="L99" s="48" t="s">
        <v>134</v>
      </c>
      <c r="M99" s="48" t="s">
        <v>134</v>
      </c>
      <c r="N99" s="48">
        <v>1</v>
      </c>
    </row>
    <row r="100" spans="1:14" ht="21" customHeight="1">
      <c r="A100" s="324" t="s">
        <v>1217</v>
      </c>
      <c r="B100" s="324" t="s">
        <v>1217</v>
      </c>
      <c r="C100" s="324" t="s">
        <v>899</v>
      </c>
      <c r="D100" s="327" t="s">
        <v>1417</v>
      </c>
      <c r="E100" s="48">
        <v>1</v>
      </c>
      <c r="F100" s="48">
        <v>1</v>
      </c>
      <c r="G100" s="48" t="s">
        <v>134</v>
      </c>
      <c r="H100" s="48" t="s">
        <v>134</v>
      </c>
      <c r="I100" s="48" t="s">
        <v>134</v>
      </c>
      <c r="J100" s="48" t="s">
        <v>134</v>
      </c>
      <c r="K100" s="48" t="s">
        <v>134</v>
      </c>
      <c r="L100" s="48" t="s">
        <v>134</v>
      </c>
      <c r="M100" s="48" t="s">
        <v>134</v>
      </c>
      <c r="N100" s="48">
        <v>1</v>
      </c>
    </row>
    <row r="101" spans="1:14" ht="21" customHeight="1">
      <c r="A101" s="324"/>
      <c r="B101" s="323"/>
      <c r="C101" s="324" t="s">
        <v>2035</v>
      </c>
      <c r="D101" s="327" t="s">
        <v>3639</v>
      </c>
      <c r="E101" s="48">
        <v>2</v>
      </c>
      <c r="F101" s="48">
        <v>2</v>
      </c>
      <c r="G101" s="48" t="s">
        <v>134</v>
      </c>
      <c r="H101" s="48" t="s">
        <v>134</v>
      </c>
      <c r="I101" s="48" t="s">
        <v>134</v>
      </c>
      <c r="J101" s="48" t="s">
        <v>134</v>
      </c>
      <c r="K101" s="48" t="s">
        <v>134</v>
      </c>
      <c r="L101" s="48" t="s">
        <v>134</v>
      </c>
      <c r="M101" s="48" t="s">
        <v>134</v>
      </c>
      <c r="N101" s="48">
        <v>5</v>
      </c>
    </row>
    <row r="102" spans="1:14" ht="21" customHeight="1">
      <c r="A102" s="324" t="s">
        <v>1217</v>
      </c>
      <c r="B102" s="323">
        <v>13</v>
      </c>
      <c r="C102" s="323" t="s">
        <v>1818</v>
      </c>
      <c r="D102" s="328"/>
      <c r="E102" s="168">
        <v>18</v>
      </c>
      <c r="F102" s="168">
        <v>17</v>
      </c>
      <c r="G102" s="168">
        <v>1</v>
      </c>
      <c r="H102" s="168" t="s">
        <v>134</v>
      </c>
      <c r="I102" s="168" t="s">
        <v>134</v>
      </c>
      <c r="J102" s="168" t="s">
        <v>134</v>
      </c>
      <c r="K102" s="168" t="s">
        <v>134</v>
      </c>
      <c r="L102" s="168" t="s">
        <v>134</v>
      </c>
      <c r="M102" s="168" t="s">
        <v>134</v>
      </c>
      <c r="N102" s="168">
        <v>45</v>
      </c>
    </row>
    <row r="103" spans="1:14" ht="21" customHeight="1">
      <c r="A103" s="324"/>
      <c r="B103" s="324"/>
      <c r="C103" s="324" t="s">
        <v>2033</v>
      </c>
      <c r="D103" s="327" t="s">
        <v>3303</v>
      </c>
      <c r="E103" s="48" t="s">
        <v>134</v>
      </c>
      <c r="F103" s="48" t="s">
        <v>134</v>
      </c>
      <c r="G103" s="48" t="s">
        <v>134</v>
      </c>
      <c r="H103" s="48" t="s">
        <v>134</v>
      </c>
      <c r="I103" s="48" t="s">
        <v>134</v>
      </c>
      <c r="J103" s="48" t="s">
        <v>134</v>
      </c>
      <c r="K103" s="48" t="s">
        <v>134</v>
      </c>
      <c r="L103" s="48" t="s">
        <v>134</v>
      </c>
      <c r="M103" s="48" t="s">
        <v>134</v>
      </c>
      <c r="N103" s="48" t="s">
        <v>134</v>
      </c>
    </row>
    <row r="104" spans="1:14" ht="21" customHeight="1">
      <c r="A104" s="324" t="s">
        <v>1217</v>
      </c>
      <c r="B104" s="324" t="s">
        <v>1217</v>
      </c>
      <c r="C104" s="324" t="s">
        <v>1850</v>
      </c>
      <c r="D104" s="327" t="s">
        <v>2032</v>
      </c>
      <c r="E104" s="48">
        <v>9</v>
      </c>
      <c r="F104" s="48">
        <v>8</v>
      </c>
      <c r="G104" s="48">
        <v>1</v>
      </c>
      <c r="H104" s="48" t="s">
        <v>134</v>
      </c>
      <c r="I104" s="48" t="s">
        <v>134</v>
      </c>
      <c r="J104" s="48" t="s">
        <v>134</v>
      </c>
      <c r="K104" s="48" t="s">
        <v>134</v>
      </c>
      <c r="L104" s="48" t="s">
        <v>134</v>
      </c>
      <c r="M104" s="48" t="s">
        <v>134</v>
      </c>
      <c r="N104" s="48">
        <v>27</v>
      </c>
    </row>
    <row r="105" spans="1:14" ht="21" customHeight="1">
      <c r="A105" s="324" t="s">
        <v>1217</v>
      </c>
      <c r="B105" s="324" t="s">
        <v>1217</v>
      </c>
      <c r="C105" s="324" t="s">
        <v>2031</v>
      </c>
      <c r="D105" s="327" t="s">
        <v>2030</v>
      </c>
      <c r="E105" s="48">
        <v>2</v>
      </c>
      <c r="F105" s="48">
        <v>2</v>
      </c>
      <c r="G105" s="48" t="s">
        <v>134</v>
      </c>
      <c r="H105" s="48" t="s">
        <v>134</v>
      </c>
      <c r="I105" s="48" t="s">
        <v>134</v>
      </c>
      <c r="J105" s="48" t="s">
        <v>134</v>
      </c>
      <c r="K105" s="48" t="s">
        <v>134</v>
      </c>
      <c r="L105" s="48" t="s">
        <v>134</v>
      </c>
      <c r="M105" s="48" t="s">
        <v>134</v>
      </c>
      <c r="N105" s="48">
        <v>2</v>
      </c>
    </row>
    <row r="106" spans="1:14" ht="21" customHeight="1">
      <c r="A106" s="324" t="s">
        <v>1217</v>
      </c>
      <c r="B106" s="324" t="s">
        <v>1217</v>
      </c>
      <c r="C106" s="324" t="s">
        <v>784</v>
      </c>
      <c r="D106" s="327" t="s">
        <v>1709</v>
      </c>
      <c r="E106" s="48">
        <v>7</v>
      </c>
      <c r="F106" s="48">
        <v>7</v>
      </c>
      <c r="G106" s="48" t="s">
        <v>134</v>
      </c>
      <c r="H106" s="48" t="s">
        <v>134</v>
      </c>
      <c r="I106" s="48" t="s">
        <v>134</v>
      </c>
      <c r="J106" s="48" t="s">
        <v>134</v>
      </c>
      <c r="K106" s="48" t="s">
        <v>134</v>
      </c>
      <c r="L106" s="48" t="s">
        <v>134</v>
      </c>
      <c r="M106" s="48" t="s">
        <v>134</v>
      </c>
      <c r="N106" s="48">
        <v>16</v>
      </c>
    </row>
    <row r="107" spans="1:14" ht="21" customHeight="1">
      <c r="A107" s="324"/>
      <c r="B107" s="324"/>
      <c r="C107" s="324" t="s">
        <v>2028</v>
      </c>
      <c r="D107" s="327" t="s">
        <v>613</v>
      </c>
      <c r="E107" s="48" t="s">
        <v>134</v>
      </c>
      <c r="F107" s="48" t="s">
        <v>134</v>
      </c>
      <c r="G107" s="48" t="s">
        <v>134</v>
      </c>
      <c r="H107" s="48" t="s">
        <v>134</v>
      </c>
      <c r="I107" s="48" t="s">
        <v>134</v>
      </c>
      <c r="J107" s="48" t="s">
        <v>134</v>
      </c>
      <c r="K107" s="48" t="s">
        <v>134</v>
      </c>
      <c r="L107" s="48" t="s">
        <v>134</v>
      </c>
      <c r="M107" s="48" t="s">
        <v>134</v>
      </c>
      <c r="N107" s="48" t="s">
        <v>134</v>
      </c>
    </row>
    <row r="108" spans="1:14" ht="21" customHeight="1">
      <c r="A108" s="324" t="s">
        <v>1217</v>
      </c>
      <c r="B108" s="323" t="s">
        <v>1182</v>
      </c>
      <c r="C108" s="323" t="s">
        <v>1009</v>
      </c>
      <c r="D108" s="328"/>
      <c r="E108" s="168">
        <v>6</v>
      </c>
      <c r="F108" s="168">
        <v>4</v>
      </c>
      <c r="G108" s="168" t="s">
        <v>134</v>
      </c>
      <c r="H108" s="168">
        <v>1</v>
      </c>
      <c r="I108" s="168" t="s">
        <v>134</v>
      </c>
      <c r="J108" s="168">
        <v>1</v>
      </c>
      <c r="K108" s="168" t="s">
        <v>134</v>
      </c>
      <c r="L108" s="168" t="s">
        <v>134</v>
      </c>
      <c r="M108" s="168" t="s">
        <v>134</v>
      </c>
      <c r="N108" s="168">
        <v>51</v>
      </c>
    </row>
    <row r="109" spans="1:14" ht="21" customHeight="1">
      <c r="A109" s="324" t="s">
        <v>1217</v>
      </c>
      <c r="B109" s="324" t="s">
        <v>1217</v>
      </c>
      <c r="C109" s="324" t="s">
        <v>2145</v>
      </c>
      <c r="D109" s="327" t="s">
        <v>3303</v>
      </c>
      <c r="E109" s="48" t="s">
        <v>134</v>
      </c>
      <c r="F109" s="48" t="s">
        <v>134</v>
      </c>
      <c r="G109" s="48" t="s">
        <v>134</v>
      </c>
      <c r="H109" s="48" t="s">
        <v>134</v>
      </c>
      <c r="I109" s="48" t="s">
        <v>134</v>
      </c>
      <c r="J109" s="48" t="s">
        <v>134</v>
      </c>
      <c r="K109" s="48" t="s">
        <v>134</v>
      </c>
      <c r="L109" s="48" t="s">
        <v>134</v>
      </c>
      <c r="M109" s="48" t="s">
        <v>134</v>
      </c>
      <c r="N109" s="48" t="s">
        <v>134</v>
      </c>
    </row>
    <row r="110" spans="1:14" ht="21" customHeight="1">
      <c r="A110" s="324" t="s">
        <v>1217</v>
      </c>
      <c r="B110" s="324" t="s">
        <v>1217</v>
      </c>
      <c r="C110" s="324" t="s">
        <v>2140</v>
      </c>
      <c r="D110" s="327" t="s">
        <v>3642</v>
      </c>
      <c r="E110" s="48" t="s">
        <v>134</v>
      </c>
      <c r="F110" s="48" t="s">
        <v>134</v>
      </c>
      <c r="G110" s="48" t="s">
        <v>134</v>
      </c>
      <c r="H110" s="48" t="s">
        <v>134</v>
      </c>
      <c r="I110" s="48" t="s">
        <v>134</v>
      </c>
      <c r="J110" s="48" t="s">
        <v>134</v>
      </c>
      <c r="K110" s="48" t="s">
        <v>134</v>
      </c>
      <c r="L110" s="48" t="s">
        <v>134</v>
      </c>
      <c r="M110" s="48" t="s">
        <v>134</v>
      </c>
      <c r="N110" s="48" t="s">
        <v>134</v>
      </c>
    </row>
    <row r="111" spans="1:14" ht="21" customHeight="1">
      <c r="A111" s="324" t="s">
        <v>1217</v>
      </c>
      <c r="B111" s="324" t="s">
        <v>1217</v>
      </c>
      <c r="C111" s="324" t="s">
        <v>1508</v>
      </c>
      <c r="D111" s="327" t="s">
        <v>434</v>
      </c>
      <c r="E111" s="48" t="s">
        <v>134</v>
      </c>
      <c r="F111" s="48" t="s">
        <v>134</v>
      </c>
      <c r="G111" s="48" t="s">
        <v>134</v>
      </c>
      <c r="H111" s="48" t="s">
        <v>134</v>
      </c>
      <c r="I111" s="48" t="s">
        <v>134</v>
      </c>
      <c r="J111" s="48" t="s">
        <v>134</v>
      </c>
      <c r="K111" s="48" t="s">
        <v>134</v>
      </c>
      <c r="L111" s="48" t="s">
        <v>134</v>
      </c>
      <c r="M111" s="48" t="s">
        <v>134</v>
      </c>
      <c r="N111" s="48" t="s">
        <v>134</v>
      </c>
    </row>
    <row r="112" spans="1:14" ht="21" customHeight="1">
      <c r="A112" s="324" t="s">
        <v>1217</v>
      </c>
      <c r="B112" s="324" t="s">
        <v>1217</v>
      </c>
      <c r="C112" s="324" t="s">
        <v>1116</v>
      </c>
      <c r="D112" s="327" t="s">
        <v>674</v>
      </c>
      <c r="E112" s="48">
        <v>1</v>
      </c>
      <c r="F112" s="48" t="s">
        <v>134</v>
      </c>
      <c r="G112" s="48" t="s">
        <v>134</v>
      </c>
      <c r="H112" s="48">
        <v>1</v>
      </c>
      <c r="I112" s="48" t="s">
        <v>134</v>
      </c>
      <c r="J112" s="48" t="s">
        <v>134</v>
      </c>
      <c r="K112" s="48" t="s">
        <v>134</v>
      </c>
      <c r="L112" s="48" t="s">
        <v>134</v>
      </c>
      <c r="M112" s="48" t="s">
        <v>134</v>
      </c>
      <c r="N112" s="48">
        <v>13</v>
      </c>
    </row>
    <row r="113" spans="1:14" ht="21" customHeight="1">
      <c r="A113" s="324" t="s">
        <v>1217</v>
      </c>
      <c r="B113" s="323"/>
      <c r="C113" s="324" t="s">
        <v>2138</v>
      </c>
      <c r="D113" s="327" t="s">
        <v>2136</v>
      </c>
      <c r="E113" s="48">
        <v>2</v>
      </c>
      <c r="F113" s="48">
        <v>2</v>
      </c>
      <c r="G113" s="48" t="s">
        <v>134</v>
      </c>
      <c r="H113" s="48" t="s">
        <v>134</v>
      </c>
      <c r="I113" s="48" t="s">
        <v>134</v>
      </c>
      <c r="J113" s="48" t="s">
        <v>134</v>
      </c>
      <c r="K113" s="48" t="s">
        <v>134</v>
      </c>
      <c r="L113" s="48" t="s">
        <v>134</v>
      </c>
      <c r="M113" s="48" t="s">
        <v>134</v>
      </c>
      <c r="N113" s="48">
        <v>2</v>
      </c>
    </row>
    <row r="114" spans="1:14" ht="21" customHeight="1">
      <c r="A114" s="324" t="s">
        <v>1217</v>
      </c>
      <c r="B114" s="324" t="s">
        <v>1217</v>
      </c>
      <c r="C114" s="324" t="s">
        <v>2135</v>
      </c>
      <c r="D114" s="327" t="s">
        <v>2134</v>
      </c>
      <c r="E114" s="48">
        <v>3</v>
      </c>
      <c r="F114" s="48">
        <v>2</v>
      </c>
      <c r="G114" s="48" t="s">
        <v>134</v>
      </c>
      <c r="H114" s="48" t="s">
        <v>134</v>
      </c>
      <c r="I114" s="48" t="s">
        <v>134</v>
      </c>
      <c r="J114" s="48">
        <v>1</v>
      </c>
      <c r="K114" s="48" t="s">
        <v>134</v>
      </c>
      <c r="L114" s="48" t="s">
        <v>134</v>
      </c>
      <c r="M114" s="48" t="s">
        <v>134</v>
      </c>
      <c r="N114" s="48">
        <v>36</v>
      </c>
    </row>
    <row r="115" spans="1:14" ht="21" customHeight="1">
      <c r="A115" s="324" t="s">
        <v>1217</v>
      </c>
      <c r="B115" s="324" t="s">
        <v>1217</v>
      </c>
      <c r="C115" s="324" t="s">
        <v>2133</v>
      </c>
      <c r="D115" s="327" t="s">
        <v>805</v>
      </c>
      <c r="E115" s="48" t="s">
        <v>134</v>
      </c>
      <c r="F115" s="48" t="s">
        <v>134</v>
      </c>
      <c r="G115" s="48" t="s">
        <v>134</v>
      </c>
      <c r="H115" s="48" t="s">
        <v>134</v>
      </c>
      <c r="I115" s="48" t="s">
        <v>134</v>
      </c>
      <c r="J115" s="48" t="s">
        <v>134</v>
      </c>
      <c r="K115" s="48" t="s">
        <v>134</v>
      </c>
      <c r="L115" s="48" t="s">
        <v>134</v>
      </c>
      <c r="M115" s="48" t="s">
        <v>134</v>
      </c>
      <c r="N115" s="48" t="s">
        <v>134</v>
      </c>
    </row>
    <row r="116" spans="1:14" ht="21" customHeight="1">
      <c r="A116" s="324" t="s">
        <v>1217</v>
      </c>
      <c r="B116" s="323">
        <v>15</v>
      </c>
      <c r="C116" s="323" t="s">
        <v>1239</v>
      </c>
      <c r="D116" s="328"/>
      <c r="E116" s="168">
        <v>78</v>
      </c>
      <c r="F116" s="168">
        <v>55</v>
      </c>
      <c r="G116" s="168">
        <v>13</v>
      </c>
      <c r="H116" s="168">
        <v>7</v>
      </c>
      <c r="I116" s="168">
        <v>1</v>
      </c>
      <c r="J116" s="168">
        <v>1</v>
      </c>
      <c r="K116" s="168">
        <v>1</v>
      </c>
      <c r="L116" s="168" t="s">
        <v>134</v>
      </c>
      <c r="M116" s="168" t="s">
        <v>134</v>
      </c>
      <c r="N116" s="168">
        <v>449</v>
      </c>
    </row>
    <row r="117" spans="1:14" ht="21" customHeight="1">
      <c r="A117" s="324" t="s">
        <v>1217</v>
      </c>
      <c r="B117" s="324" t="s">
        <v>1217</v>
      </c>
      <c r="C117" s="324" t="s">
        <v>2132</v>
      </c>
      <c r="D117" s="327" t="s">
        <v>3303</v>
      </c>
      <c r="E117" s="48" t="s">
        <v>134</v>
      </c>
      <c r="F117" s="48" t="s">
        <v>134</v>
      </c>
      <c r="G117" s="48" t="s">
        <v>134</v>
      </c>
      <c r="H117" s="48" t="s">
        <v>134</v>
      </c>
      <c r="I117" s="48" t="s">
        <v>134</v>
      </c>
      <c r="J117" s="48" t="s">
        <v>134</v>
      </c>
      <c r="K117" s="48" t="s">
        <v>134</v>
      </c>
      <c r="L117" s="48" t="s">
        <v>134</v>
      </c>
      <c r="M117" s="48" t="s">
        <v>134</v>
      </c>
      <c r="N117" s="48" t="s">
        <v>134</v>
      </c>
    </row>
    <row r="118" spans="1:14" ht="21" customHeight="1">
      <c r="A118" s="324" t="s">
        <v>1217</v>
      </c>
      <c r="B118" s="324" t="s">
        <v>1217</v>
      </c>
      <c r="C118" s="324" t="s">
        <v>2130</v>
      </c>
      <c r="D118" s="327" t="s">
        <v>1560</v>
      </c>
      <c r="E118" s="48">
        <v>64</v>
      </c>
      <c r="F118" s="48">
        <v>46</v>
      </c>
      <c r="G118" s="48">
        <v>10</v>
      </c>
      <c r="H118" s="48">
        <v>6</v>
      </c>
      <c r="I118" s="48" t="s">
        <v>134</v>
      </c>
      <c r="J118" s="48">
        <v>1</v>
      </c>
      <c r="K118" s="48">
        <v>1</v>
      </c>
      <c r="L118" s="48" t="s">
        <v>134</v>
      </c>
      <c r="M118" s="48" t="s">
        <v>134</v>
      </c>
      <c r="N118" s="48">
        <v>364</v>
      </c>
    </row>
    <row r="119" spans="1:14" ht="21" customHeight="1">
      <c r="A119" s="324"/>
      <c r="B119" s="324"/>
      <c r="C119" s="324" t="s">
        <v>1184</v>
      </c>
      <c r="D119" s="327" t="s">
        <v>1353</v>
      </c>
      <c r="E119" s="48">
        <v>2</v>
      </c>
      <c r="F119" s="48" t="s">
        <v>134</v>
      </c>
      <c r="G119" s="48">
        <v>2</v>
      </c>
      <c r="H119" s="48" t="s">
        <v>134</v>
      </c>
      <c r="I119" s="48" t="s">
        <v>134</v>
      </c>
      <c r="J119" s="48" t="s">
        <v>134</v>
      </c>
      <c r="K119" s="48" t="s">
        <v>134</v>
      </c>
      <c r="L119" s="48" t="s">
        <v>134</v>
      </c>
      <c r="M119" s="48" t="s">
        <v>134</v>
      </c>
      <c r="N119" s="48">
        <v>13</v>
      </c>
    </row>
    <row r="120" spans="1:14" ht="21" customHeight="1">
      <c r="A120" s="324" t="s">
        <v>1217</v>
      </c>
      <c r="B120" s="323"/>
      <c r="C120" s="324" t="s">
        <v>25</v>
      </c>
      <c r="D120" s="327" t="s">
        <v>141</v>
      </c>
      <c r="E120" s="48">
        <v>9</v>
      </c>
      <c r="F120" s="48">
        <v>7</v>
      </c>
      <c r="G120" s="48">
        <v>1</v>
      </c>
      <c r="H120" s="48">
        <v>1</v>
      </c>
      <c r="I120" s="48" t="s">
        <v>134</v>
      </c>
      <c r="J120" s="48" t="s">
        <v>134</v>
      </c>
      <c r="K120" s="48" t="s">
        <v>134</v>
      </c>
      <c r="L120" s="48" t="s">
        <v>134</v>
      </c>
      <c r="M120" s="48" t="s">
        <v>134</v>
      </c>
      <c r="N120" s="48">
        <v>45</v>
      </c>
    </row>
    <row r="121" spans="1:14" ht="21" customHeight="1">
      <c r="A121" s="324" t="s">
        <v>1217</v>
      </c>
      <c r="B121" s="324" t="s">
        <v>1217</v>
      </c>
      <c r="C121" s="324" t="s">
        <v>363</v>
      </c>
      <c r="D121" s="327" t="s">
        <v>767</v>
      </c>
      <c r="E121" s="48">
        <v>3</v>
      </c>
      <c r="F121" s="48">
        <v>2</v>
      </c>
      <c r="G121" s="48" t="s">
        <v>134</v>
      </c>
      <c r="H121" s="48" t="s">
        <v>134</v>
      </c>
      <c r="I121" s="48">
        <v>1</v>
      </c>
      <c r="J121" s="48" t="s">
        <v>134</v>
      </c>
      <c r="K121" s="48" t="s">
        <v>134</v>
      </c>
      <c r="L121" s="48" t="s">
        <v>134</v>
      </c>
      <c r="M121" s="48" t="s">
        <v>134</v>
      </c>
      <c r="N121" s="48">
        <v>27</v>
      </c>
    </row>
    <row r="122" spans="1:14" ht="21" customHeight="1">
      <c r="A122" s="324" t="s">
        <v>1217</v>
      </c>
      <c r="B122" s="323">
        <v>16</v>
      </c>
      <c r="C122" s="323" t="s">
        <v>1817</v>
      </c>
      <c r="D122" s="328"/>
      <c r="E122" s="168">
        <v>15</v>
      </c>
      <c r="F122" s="168">
        <v>3</v>
      </c>
      <c r="G122" s="168">
        <v>4</v>
      </c>
      <c r="H122" s="168">
        <v>5</v>
      </c>
      <c r="I122" s="168" t="s">
        <v>134</v>
      </c>
      <c r="J122" s="168">
        <v>2</v>
      </c>
      <c r="K122" s="168">
        <v>1</v>
      </c>
      <c r="L122" s="168" t="s">
        <v>134</v>
      </c>
      <c r="M122" s="168" t="s">
        <v>134</v>
      </c>
      <c r="N122" s="168">
        <v>263</v>
      </c>
    </row>
    <row r="123" spans="1:14" ht="21" customHeight="1">
      <c r="A123" s="324" t="s">
        <v>1217</v>
      </c>
      <c r="B123" s="324" t="s">
        <v>1217</v>
      </c>
      <c r="C123" s="324">
        <v>160</v>
      </c>
      <c r="D123" s="327" t="s">
        <v>3303</v>
      </c>
      <c r="E123" s="48">
        <v>1</v>
      </c>
      <c r="F123" s="48" t="s">
        <v>134</v>
      </c>
      <c r="G123" s="48" t="s">
        <v>134</v>
      </c>
      <c r="H123" s="48" t="s">
        <v>134</v>
      </c>
      <c r="I123" s="48" t="s">
        <v>134</v>
      </c>
      <c r="J123" s="48">
        <v>1</v>
      </c>
      <c r="K123" s="48" t="s">
        <v>134</v>
      </c>
      <c r="L123" s="48" t="s">
        <v>134</v>
      </c>
      <c r="M123" s="48" t="s">
        <v>134</v>
      </c>
      <c r="N123" s="48">
        <v>41</v>
      </c>
    </row>
    <row r="124" spans="1:14" ht="21" customHeight="1">
      <c r="A124" s="324" t="s">
        <v>1217</v>
      </c>
      <c r="B124" s="324" t="s">
        <v>1217</v>
      </c>
      <c r="C124" s="324">
        <v>161</v>
      </c>
      <c r="D124" s="327" t="s">
        <v>442</v>
      </c>
      <c r="E124" s="48" t="s">
        <v>134</v>
      </c>
      <c r="F124" s="48" t="s">
        <v>134</v>
      </c>
      <c r="G124" s="48" t="s">
        <v>134</v>
      </c>
      <c r="H124" s="48" t="s">
        <v>134</v>
      </c>
      <c r="I124" s="48" t="s">
        <v>134</v>
      </c>
      <c r="J124" s="48" t="s">
        <v>134</v>
      </c>
      <c r="K124" s="48" t="s">
        <v>134</v>
      </c>
      <c r="L124" s="48" t="s">
        <v>134</v>
      </c>
      <c r="M124" s="48" t="s">
        <v>134</v>
      </c>
      <c r="N124" s="48" t="s">
        <v>134</v>
      </c>
    </row>
    <row r="125" spans="1:14" ht="21" customHeight="1">
      <c r="A125" s="324" t="s">
        <v>1217</v>
      </c>
      <c r="B125" s="323"/>
      <c r="C125" s="324">
        <v>162</v>
      </c>
      <c r="D125" s="327" t="s">
        <v>3643</v>
      </c>
      <c r="E125" s="48" t="s">
        <v>134</v>
      </c>
      <c r="F125" s="48" t="s">
        <v>134</v>
      </c>
      <c r="G125" s="48" t="s">
        <v>134</v>
      </c>
      <c r="H125" s="48" t="s">
        <v>134</v>
      </c>
      <c r="I125" s="48" t="s">
        <v>134</v>
      </c>
      <c r="J125" s="48" t="s">
        <v>134</v>
      </c>
      <c r="K125" s="48" t="s">
        <v>134</v>
      </c>
      <c r="L125" s="48" t="s">
        <v>134</v>
      </c>
      <c r="M125" s="48" t="s">
        <v>134</v>
      </c>
      <c r="N125" s="48" t="s">
        <v>134</v>
      </c>
    </row>
    <row r="126" spans="1:14" ht="21" customHeight="1">
      <c r="A126" s="324" t="s">
        <v>1217</v>
      </c>
      <c r="B126" s="324" t="s">
        <v>1217</v>
      </c>
      <c r="C126" s="324">
        <v>163</v>
      </c>
      <c r="D126" s="327" t="s">
        <v>2129</v>
      </c>
      <c r="E126" s="48" t="s">
        <v>134</v>
      </c>
      <c r="F126" s="48" t="s">
        <v>134</v>
      </c>
      <c r="G126" s="48" t="s">
        <v>134</v>
      </c>
      <c r="H126" s="48" t="s">
        <v>134</v>
      </c>
      <c r="I126" s="48" t="s">
        <v>134</v>
      </c>
      <c r="J126" s="48" t="s">
        <v>134</v>
      </c>
      <c r="K126" s="48" t="s">
        <v>134</v>
      </c>
      <c r="L126" s="48" t="s">
        <v>134</v>
      </c>
      <c r="M126" s="48" t="s">
        <v>134</v>
      </c>
      <c r="N126" s="48" t="s">
        <v>134</v>
      </c>
    </row>
    <row r="127" spans="1:14" ht="21" customHeight="1">
      <c r="A127" s="324" t="s">
        <v>1217</v>
      </c>
      <c r="B127" s="324" t="s">
        <v>1217</v>
      </c>
      <c r="C127" s="324">
        <v>164</v>
      </c>
      <c r="D127" s="327" t="s">
        <v>3644</v>
      </c>
      <c r="E127" s="48">
        <v>2</v>
      </c>
      <c r="F127" s="48">
        <v>1</v>
      </c>
      <c r="G127" s="48" t="s">
        <v>134</v>
      </c>
      <c r="H127" s="48">
        <v>1</v>
      </c>
      <c r="I127" s="48" t="s">
        <v>134</v>
      </c>
      <c r="J127" s="48" t="s">
        <v>134</v>
      </c>
      <c r="K127" s="48" t="s">
        <v>134</v>
      </c>
      <c r="L127" s="48" t="s">
        <v>134</v>
      </c>
      <c r="M127" s="48" t="s">
        <v>134</v>
      </c>
      <c r="N127" s="48">
        <v>23</v>
      </c>
    </row>
    <row r="128" spans="1:14" ht="21" customHeight="1">
      <c r="A128" s="324" t="s">
        <v>1217</v>
      </c>
      <c r="B128" s="324"/>
      <c r="C128" s="324">
        <v>165</v>
      </c>
      <c r="D128" s="327" t="s">
        <v>236</v>
      </c>
      <c r="E128" s="48">
        <v>4</v>
      </c>
      <c r="F128" s="48">
        <v>1</v>
      </c>
      <c r="G128" s="48">
        <v>1</v>
      </c>
      <c r="H128" s="48">
        <v>1</v>
      </c>
      <c r="I128" s="48" t="s">
        <v>134</v>
      </c>
      <c r="J128" s="48" t="s">
        <v>134</v>
      </c>
      <c r="K128" s="48">
        <v>1</v>
      </c>
      <c r="L128" s="48" t="s">
        <v>134</v>
      </c>
      <c r="M128" s="48" t="s">
        <v>134</v>
      </c>
      <c r="N128" s="48">
        <v>113</v>
      </c>
    </row>
    <row r="129" spans="1:14" ht="21" customHeight="1">
      <c r="A129" s="324" t="s">
        <v>1217</v>
      </c>
      <c r="B129" s="324" t="s">
        <v>1217</v>
      </c>
      <c r="C129" s="324">
        <v>166</v>
      </c>
      <c r="D129" s="327" t="s">
        <v>1496</v>
      </c>
      <c r="E129" s="48">
        <v>8</v>
      </c>
      <c r="F129" s="48">
        <v>1</v>
      </c>
      <c r="G129" s="48">
        <v>3</v>
      </c>
      <c r="H129" s="48">
        <v>3</v>
      </c>
      <c r="I129" s="48" t="s">
        <v>134</v>
      </c>
      <c r="J129" s="48">
        <v>1</v>
      </c>
      <c r="K129" s="48" t="s">
        <v>134</v>
      </c>
      <c r="L129" s="48" t="s">
        <v>134</v>
      </c>
      <c r="M129" s="48" t="s">
        <v>134</v>
      </c>
      <c r="N129" s="48">
        <v>86</v>
      </c>
    </row>
    <row r="130" spans="1:14" ht="21" customHeight="1">
      <c r="A130" s="324" t="s">
        <v>1217</v>
      </c>
      <c r="B130" s="324" t="s">
        <v>1217</v>
      </c>
      <c r="C130" s="324">
        <v>169</v>
      </c>
      <c r="D130" s="327" t="s">
        <v>2128</v>
      </c>
      <c r="E130" s="48" t="s">
        <v>134</v>
      </c>
      <c r="F130" s="48" t="s">
        <v>134</v>
      </c>
      <c r="G130" s="48" t="s">
        <v>134</v>
      </c>
      <c r="H130" s="48" t="s">
        <v>134</v>
      </c>
      <c r="I130" s="48" t="s">
        <v>134</v>
      </c>
      <c r="J130" s="48" t="s">
        <v>134</v>
      </c>
      <c r="K130" s="48" t="s">
        <v>134</v>
      </c>
      <c r="L130" s="48" t="s">
        <v>134</v>
      </c>
      <c r="M130" s="48" t="s">
        <v>134</v>
      </c>
      <c r="N130" s="48" t="s">
        <v>134</v>
      </c>
    </row>
    <row r="131" spans="1:14" ht="21" customHeight="1">
      <c r="A131" s="324" t="s">
        <v>1217</v>
      </c>
      <c r="B131" s="323">
        <v>17</v>
      </c>
      <c r="C131" s="323" t="s">
        <v>1815</v>
      </c>
      <c r="D131" s="328"/>
      <c r="E131" s="168" t="s">
        <v>134</v>
      </c>
      <c r="F131" s="168" t="s">
        <v>134</v>
      </c>
      <c r="G131" s="168" t="s">
        <v>134</v>
      </c>
      <c r="H131" s="168" t="s">
        <v>134</v>
      </c>
      <c r="I131" s="168" t="s">
        <v>134</v>
      </c>
      <c r="J131" s="168" t="s">
        <v>134</v>
      </c>
      <c r="K131" s="168" t="s">
        <v>134</v>
      </c>
      <c r="L131" s="168" t="s">
        <v>134</v>
      </c>
      <c r="M131" s="168" t="s">
        <v>134</v>
      </c>
      <c r="N131" s="168" t="s">
        <v>134</v>
      </c>
    </row>
    <row r="132" spans="1:14" ht="21" customHeight="1">
      <c r="A132" s="324"/>
      <c r="B132" s="324"/>
      <c r="C132" s="324">
        <v>170</v>
      </c>
      <c r="D132" s="327" t="s">
        <v>3303</v>
      </c>
      <c r="E132" s="48" t="s">
        <v>134</v>
      </c>
      <c r="F132" s="48" t="s">
        <v>134</v>
      </c>
      <c r="G132" s="48" t="s">
        <v>134</v>
      </c>
      <c r="H132" s="48" t="s">
        <v>134</v>
      </c>
      <c r="I132" s="48" t="s">
        <v>134</v>
      </c>
      <c r="J132" s="48" t="s">
        <v>134</v>
      </c>
      <c r="K132" s="48" t="s">
        <v>134</v>
      </c>
      <c r="L132" s="48" t="s">
        <v>134</v>
      </c>
      <c r="M132" s="48" t="s">
        <v>134</v>
      </c>
      <c r="N132" s="48" t="s">
        <v>134</v>
      </c>
    </row>
    <row r="133" spans="1:14" ht="21" customHeight="1">
      <c r="A133" s="324" t="s">
        <v>1217</v>
      </c>
      <c r="B133" s="324" t="s">
        <v>1217</v>
      </c>
      <c r="C133" s="324">
        <v>171</v>
      </c>
      <c r="D133" s="327" t="s">
        <v>2126</v>
      </c>
      <c r="E133" s="48" t="s">
        <v>134</v>
      </c>
      <c r="F133" s="48" t="s">
        <v>134</v>
      </c>
      <c r="G133" s="48" t="s">
        <v>134</v>
      </c>
      <c r="H133" s="48" t="s">
        <v>134</v>
      </c>
      <c r="I133" s="48" t="s">
        <v>134</v>
      </c>
      <c r="J133" s="48" t="s">
        <v>134</v>
      </c>
      <c r="K133" s="48" t="s">
        <v>134</v>
      </c>
      <c r="L133" s="48" t="s">
        <v>134</v>
      </c>
      <c r="M133" s="48" t="s">
        <v>134</v>
      </c>
      <c r="N133" s="48" t="s">
        <v>134</v>
      </c>
    </row>
    <row r="134" spans="1:14" ht="21" customHeight="1">
      <c r="A134" s="324" t="s">
        <v>1217</v>
      </c>
      <c r="B134" s="323"/>
      <c r="C134" s="324">
        <v>172</v>
      </c>
      <c r="D134" s="327" t="s">
        <v>3130</v>
      </c>
      <c r="E134" s="48" t="s">
        <v>134</v>
      </c>
      <c r="F134" s="48" t="s">
        <v>134</v>
      </c>
      <c r="G134" s="48" t="s">
        <v>134</v>
      </c>
      <c r="H134" s="48" t="s">
        <v>134</v>
      </c>
      <c r="I134" s="48" t="s">
        <v>134</v>
      </c>
      <c r="J134" s="48" t="s">
        <v>134</v>
      </c>
      <c r="K134" s="48" t="s">
        <v>134</v>
      </c>
      <c r="L134" s="48" t="s">
        <v>134</v>
      </c>
      <c r="M134" s="48" t="s">
        <v>134</v>
      </c>
      <c r="N134" s="48" t="s">
        <v>134</v>
      </c>
    </row>
    <row r="135" spans="1:14" ht="21" customHeight="1">
      <c r="A135" s="324" t="s">
        <v>1217</v>
      </c>
      <c r="B135" s="324" t="s">
        <v>1217</v>
      </c>
      <c r="C135" s="324">
        <v>173</v>
      </c>
      <c r="D135" s="327" t="s">
        <v>883</v>
      </c>
      <c r="E135" s="48" t="s">
        <v>134</v>
      </c>
      <c r="F135" s="48" t="s">
        <v>134</v>
      </c>
      <c r="G135" s="48" t="s">
        <v>134</v>
      </c>
      <c r="H135" s="48" t="s">
        <v>134</v>
      </c>
      <c r="I135" s="48" t="s">
        <v>134</v>
      </c>
      <c r="J135" s="48" t="s">
        <v>134</v>
      </c>
      <c r="K135" s="48" t="s">
        <v>134</v>
      </c>
      <c r="L135" s="48" t="s">
        <v>134</v>
      </c>
      <c r="M135" s="48" t="s">
        <v>134</v>
      </c>
      <c r="N135" s="48" t="s">
        <v>134</v>
      </c>
    </row>
    <row r="136" spans="1:14" ht="21" customHeight="1">
      <c r="A136" s="324"/>
      <c r="B136" s="324"/>
      <c r="C136" s="324">
        <v>174</v>
      </c>
      <c r="D136" s="327" t="s">
        <v>1616</v>
      </c>
      <c r="E136" s="48" t="s">
        <v>134</v>
      </c>
      <c r="F136" s="48" t="s">
        <v>134</v>
      </c>
      <c r="G136" s="48" t="s">
        <v>134</v>
      </c>
      <c r="H136" s="48" t="s">
        <v>134</v>
      </c>
      <c r="I136" s="48" t="s">
        <v>134</v>
      </c>
      <c r="J136" s="48" t="s">
        <v>134</v>
      </c>
      <c r="K136" s="48" t="s">
        <v>134</v>
      </c>
      <c r="L136" s="48" t="s">
        <v>134</v>
      </c>
      <c r="M136" s="48" t="s">
        <v>134</v>
      </c>
      <c r="N136" s="48" t="s">
        <v>134</v>
      </c>
    </row>
    <row r="137" spans="1:14" ht="21" customHeight="1">
      <c r="A137" s="324" t="s">
        <v>1217</v>
      </c>
      <c r="B137" s="324" t="s">
        <v>1217</v>
      </c>
      <c r="C137" s="324">
        <v>179</v>
      </c>
      <c r="D137" s="327" t="s">
        <v>2125</v>
      </c>
      <c r="E137" s="48" t="s">
        <v>134</v>
      </c>
      <c r="F137" s="48" t="s">
        <v>134</v>
      </c>
      <c r="G137" s="48" t="s">
        <v>134</v>
      </c>
      <c r="H137" s="48" t="s">
        <v>134</v>
      </c>
      <c r="I137" s="48" t="s">
        <v>134</v>
      </c>
      <c r="J137" s="48" t="s">
        <v>134</v>
      </c>
      <c r="K137" s="48" t="s">
        <v>134</v>
      </c>
      <c r="L137" s="48" t="s">
        <v>134</v>
      </c>
      <c r="M137" s="48" t="s">
        <v>134</v>
      </c>
      <c r="N137" s="48" t="s">
        <v>134</v>
      </c>
    </row>
    <row r="138" spans="1:14" ht="21" customHeight="1">
      <c r="A138" s="324" t="s">
        <v>1217</v>
      </c>
      <c r="B138" s="323">
        <v>18</v>
      </c>
      <c r="C138" s="323" t="s">
        <v>2123</v>
      </c>
      <c r="D138" s="328"/>
      <c r="E138" s="168">
        <v>9</v>
      </c>
      <c r="F138" s="168">
        <v>5</v>
      </c>
      <c r="G138" s="168">
        <v>2</v>
      </c>
      <c r="H138" s="168">
        <v>2</v>
      </c>
      <c r="I138" s="168" t="s">
        <v>134</v>
      </c>
      <c r="J138" s="168" t="s">
        <v>134</v>
      </c>
      <c r="K138" s="168" t="s">
        <v>134</v>
      </c>
      <c r="L138" s="168" t="s">
        <v>134</v>
      </c>
      <c r="M138" s="168" t="s">
        <v>134</v>
      </c>
      <c r="N138" s="168">
        <v>48</v>
      </c>
    </row>
    <row r="139" spans="1:14" ht="21" customHeight="1">
      <c r="A139" s="324" t="s">
        <v>1217</v>
      </c>
      <c r="B139" s="324" t="s">
        <v>1217</v>
      </c>
      <c r="C139" s="324">
        <v>180</v>
      </c>
      <c r="D139" s="327" t="s">
        <v>3303</v>
      </c>
      <c r="E139" s="48">
        <v>2</v>
      </c>
      <c r="F139" s="48">
        <v>1</v>
      </c>
      <c r="G139" s="48" t="s">
        <v>134</v>
      </c>
      <c r="H139" s="48">
        <v>1</v>
      </c>
      <c r="I139" s="48" t="s">
        <v>134</v>
      </c>
      <c r="J139" s="48" t="s">
        <v>134</v>
      </c>
      <c r="K139" s="48" t="s">
        <v>134</v>
      </c>
      <c r="L139" s="48" t="s">
        <v>134</v>
      </c>
      <c r="M139" s="48" t="s">
        <v>134</v>
      </c>
      <c r="N139" s="48">
        <v>13</v>
      </c>
    </row>
    <row r="140" spans="1:14" ht="21" customHeight="1">
      <c r="A140" s="324"/>
      <c r="B140" s="324"/>
      <c r="C140" s="324">
        <v>181</v>
      </c>
      <c r="D140" s="327" t="s">
        <v>3645</v>
      </c>
      <c r="E140" s="48">
        <v>2</v>
      </c>
      <c r="F140" s="48">
        <v>1</v>
      </c>
      <c r="G140" s="48">
        <v>1</v>
      </c>
      <c r="H140" s="48" t="s">
        <v>134</v>
      </c>
      <c r="I140" s="48" t="s">
        <v>134</v>
      </c>
      <c r="J140" s="48" t="s">
        <v>134</v>
      </c>
      <c r="K140" s="48" t="s">
        <v>134</v>
      </c>
      <c r="L140" s="48" t="s">
        <v>134</v>
      </c>
      <c r="M140" s="48" t="s">
        <v>134</v>
      </c>
      <c r="N140" s="48">
        <v>6</v>
      </c>
    </row>
    <row r="141" spans="1:14" ht="21" customHeight="1">
      <c r="A141" s="324"/>
      <c r="B141" s="323"/>
      <c r="C141" s="324">
        <v>182</v>
      </c>
      <c r="D141" s="327" t="s">
        <v>1391</v>
      </c>
      <c r="E141" s="48">
        <v>3</v>
      </c>
      <c r="F141" s="48">
        <v>3</v>
      </c>
      <c r="G141" s="48" t="s">
        <v>134</v>
      </c>
      <c r="H141" s="48" t="s">
        <v>134</v>
      </c>
      <c r="I141" s="48" t="s">
        <v>134</v>
      </c>
      <c r="J141" s="48" t="s">
        <v>134</v>
      </c>
      <c r="K141" s="48" t="s">
        <v>134</v>
      </c>
      <c r="L141" s="48" t="s">
        <v>134</v>
      </c>
      <c r="M141" s="48" t="s">
        <v>134</v>
      </c>
      <c r="N141" s="48">
        <v>8</v>
      </c>
    </row>
    <row r="142" spans="1:14" ht="21" customHeight="1">
      <c r="A142" s="324"/>
      <c r="B142" s="324"/>
      <c r="C142" s="324">
        <v>183</v>
      </c>
      <c r="D142" s="327" t="s">
        <v>2119</v>
      </c>
      <c r="E142" s="48" t="s">
        <v>134</v>
      </c>
      <c r="F142" s="48" t="s">
        <v>134</v>
      </c>
      <c r="G142" s="48" t="s">
        <v>134</v>
      </c>
      <c r="H142" s="48" t="s">
        <v>134</v>
      </c>
      <c r="I142" s="48" t="s">
        <v>134</v>
      </c>
      <c r="J142" s="48" t="s">
        <v>134</v>
      </c>
      <c r="K142" s="48" t="s">
        <v>134</v>
      </c>
      <c r="L142" s="48" t="s">
        <v>134</v>
      </c>
      <c r="M142" s="48" t="s">
        <v>134</v>
      </c>
      <c r="N142" s="48" t="s">
        <v>134</v>
      </c>
    </row>
    <row r="143" spans="1:14" ht="21" customHeight="1">
      <c r="A143" s="324" t="s">
        <v>1217</v>
      </c>
      <c r="B143" s="324" t="s">
        <v>1217</v>
      </c>
      <c r="C143" s="324">
        <v>184</v>
      </c>
      <c r="D143" s="327" t="s">
        <v>1516</v>
      </c>
      <c r="E143" s="48" t="s">
        <v>134</v>
      </c>
      <c r="F143" s="48" t="s">
        <v>134</v>
      </c>
      <c r="G143" s="48" t="s">
        <v>134</v>
      </c>
      <c r="H143" s="48" t="s">
        <v>134</v>
      </c>
      <c r="I143" s="48" t="s">
        <v>134</v>
      </c>
      <c r="J143" s="48" t="s">
        <v>134</v>
      </c>
      <c r="K143" s="48" t="s">
        <v>134</v>
      </c>
      <c r="L143" s="48" t="s">
        <v>134</v>
      </c>
      <c r="M143" s="48" t="s">
        <v>134</v>
      </c>
      <c r="N143" s="48" t="s">
        <v>134</v>
      </c>
    </row>
    <row r="144" spans="1:14" ht="21" customHeight="1">
      <c r="A144" s="324"/>
      <c r="B144" s="324"/>
      <c r="C144" s="324">
        <v>185</v>
      </c>
      <c r="D144" s="327" t="s">
        <v>665</v>
      </c>
      <c r="E144" s="48" t="s">
        <v>134</v>
      </c>
      <c r="F144" s="48" t="s">
        <v>134</v>
      </c>
      <c r="G144" s="48" t="s">
        <v>134</v>
      </c>
      <c r="H144" s="48" t="s">
        <v>134</v>
      </c>
      <c r="I144" s="48" t="s">
        <v>134</v>
      </c>
      <c r="J144" s="48" t="s">
        <v>134</v>
      </c>
      <c r="K144" s="48" t="s">
        <v>134</v>
      </c>
      <c r="L144" s="48" t="s">
        <v>134</v>
      </c>
      <c r="M144" s="48" t="s">
        <v>134</v>
      </c>
      <c r="N144" s="48" t="s">
        <v>134</v>
      </c>
    </row>
    <row r="145" spans="1:14" ht="21" customHeight="1">
      <c r="A145" s="324" t="s">
        <v>1217</v>
      </c>
      <c r="B145" s="324" t="s">
        <v>1217</v>
      </c>
      <c r="C145" s="324">
        <v>189</v>
      </c>
      <c r="D145" s="327" t="s">
        <v>934</v>
      </c>
      <c r="E145" s="48">
        <v>2</v>
      </c>
      <c r="F145" s="48" t="s">
        <v>134</v>
      </c>
      <c r="G145" s="48">
        <v>1</v>
      </c>
      <c r="H145" s="48">
        <v>1</v>
      </c>
      <c r="I145" s="48" t="s">
        <v>134</v>
      </c>
      <c r="J145" s="48" t="s">
        <v>134</v>
      </c>
      <c r="K145" s="48" t="s">
        <v>134</v>
      </c>
      <c r="L145" s="48" t="s">
        <v>134</v>
      </c>
      <c r="M145" s="48" t="s">
        <v>134</v>
      </c>
      <c r="N145" s="48">
        <v>21</v>
      </c>
    </row>
    <row r="146" spans="1:14" ht="21" customHeight="1">
      <c r="A146" s="324"/>
      <c r="B146" s="323">
        <v>19</v>
      </c>
      <c r="C146" s="323" t="s">
        <v>1813</v>
      </c>
      <c r="D146" s="328"/>
      <c r="E146" s="168">
        <v>2</v>
      </c>
      <c r="F146" s="168">
        <v>1</v>
      </c>
      <c r="G146" s="168">
        <v>1</v>
      </c>
      <c r="H146" s="168" t="s">
        <v>134</v>
      </c>
      <c r="I146" s="168" t="s">
        <v>134</v>
      </c>
      <c r="J146" s="168" t="s">
        <v>134</v>
      </c>
      <c r="K146" s="168" t="s">
        <v>134</v>
      </c>
      <c r="L146" s="168" t="s">
        <v>134</v>
      </c>
      <c r="M146" s="168" t="s">
        <v>134</v>
      </c>
      <c r="N146" s="168">
        <v>9</v>
      </c>
    </row>
    <row r="147" spans="1:14" ht="21" customHeight="1">
      <c r="A147" s="324" t="s">
        <v>1217</v>
      </c>
      <c r="B147" s="324" t="s">
        <v>1217</v>
      </c>
      <c r="C147" s="324">
        <v>190</v>
      </c>
      <c r="D147" s="327" t="s">
        <v>3303</v>
      </c>
      <c r="E147" s="48" t="s">
        <v>134</v>
      </c>
      <c r="F147" s="48" t="s">
        <v>134</v>
      </c>
      <c r="G147" s="48" t="s">
        <v>134</v>
      </c>
      <c r="H147" s="48" t="s">
        <v>134</v>
      </c>
      <c r="I147" s="48" t="s">
        <v>134</v>
      </c>
      <c r="J147" s="48" t="s">
        <v>134</v>
      </c>
      <c r="K147" s="48" t="s">
        <v>134</v>
      </c>
      <c r="L147" s="48" t="s">
        <v>134</v>
      </c>
      <c r="M147" s="48" t="s">
        <v>134</v>
      </c>
      <c r="N147" s="48" t="s">
        <v>134</v>
      </c>
    </row>
    <row r="148" spans="1:14" ht="21" customHeight="1">
      <c r="A148" s="324"/>
      <c r="B148" s="324"/>
      <c r="C148" s="324">
        <v>191</v>
      </c>
      <c r="D148" s="327" t="s">
        <v>2116</v>
      </c>
      <c r="E148" s="48" t="s">
        <v>134</v>
      </c>
      <c r="F148" s="48" t="s">
        <v>134</v>
      </c>
      <c r="G148" s="48" t="s">
        <v>134</v>
      </c>
      <c r="H148" s="48" t="s">
        <v>134</v>
      </c>
      <c r="I148" s="48" t="s">
        <v>134</v>
      </c>
      <c r="J148" s="48" t="s">
        <v>134</v>
      </c>
      <c r="K148" s="48" t="s">
        <v>134</v>
      </c>
      <c r="L148" s="48" t="s">
        <v>134</v>
      </c>
      <c r="M148" s="48" t="s">
        <v>134</v>
      </c>
      <c r="N148" s="48" t="s">
        <v>134</v>
      </c>
    </row>
    <row r="149" spans="1:14" ht="21" customHeight="1">
      <c r="A149" s="324" t="s">
        <v>1217</v>
      </c>
      <c r="B149" s="324" t="s">
        <v>1217</v>
      </c>
      <c r="C149" s="324">
        <v>192</v>
      </c>
      <c r="D149" s="327" t="s">
        <v>3646</v>
      </c>
      <c r="E149" s="48" t="s">
        <v>134</v>
      </c>
      <c r="F149" s="48" t="s">
        <v>134</v>
      </c>
      <c r="G149" s="48" t="s">
        <v>134</v>
      </c>
      <c r="H149" s="48" t="s">
        <v>134</v>
      </c>
      <c r="I149" s="48" t="s">
        <v>134</v>
      </c>
      <c r="J149" s="48" t="s">
        <v>134</v>
      </c>
      <c r="K149" s="48" t="s">
        <v>134</v>
      </c>
      <c r="L149" s="48" t="s">
        <v>134</v>
      </c>
      <c r="M149" s="48" t="s">
        <v>134</v>
      </c>
      <c r="N149" s="48" t="s">
        <v>134</v>
      </c>
    </row>
    <row r="150" spans="1:14" ht="21" customHeight="1">
      <c r="A150" s="324" t="s">
        <v>1217</v>
      </c>
      <c r="B150" s="323"/>
      <c r="C150" s="324">
        <v>193</v>
      </c>
      <c r="D150" s="327" t="s">
        <v>3647</v>
      </c>
      <c r="E150" s="48">
        <v>1</v>
      </c>
      <c r="F150" s="48" t="s">
        <v>134</v>
      </c>
      <c r="G150" s="48">
        <v>1</v>
      </c>
      <c r="H150" s="48" t="s">
        <v>134</v>
      </c>
      <c r="I150" s="48" t="s">
        <v>134</v>
      </c>
      <c r="J150" s="48" t="s">
        <v>134</v>
      </c>
      <c r="K150" s="48" t="s">
        <v>134</v>
      </c>
      <c r="L150" s="48" t="s">
        <v>134</v>
      </c>
      <c r="M150" s="48" t="s">
        <v>134</v>
      </c>
      <c r="N150" s="48">
        <v>8</v>
      </c>
    </row>
    <row r="151" spans="1:14" ht="21" customHeight="1">
      <c r="A151" s="324"/>
      <c r="B151" s="324" t="s">
        <v>1217</v>
      </c>
      <c r="C151" s="324">
        <v>199</v>
      </c>
      <c r="D151" s="327" t="s">
        <v>2112</v>
      </c>
      <c r="E151" s="48">
        <v>1</v>
      </c>
      <c r="F151" s="48">
        <v>1</v>
      </c>
      <c r="G151" s="48" t="s">
        <v>134</v>
      </c>
      <c r="H151" s="48" t="s">
        <v>134</v>
      </c>
      <c r="I151" s="48" t="s">
        <v>134</v>
      </c>
      <c r="J151" s="48" t="s">
        <v>134</v>
      </c>
      <c r="K151" s="48" t="s">
        <v>134</v>
      </c>
      <c r="L151" s="48" t="s">
        <v>134</v>
      </c>
      <c r="M151" s="48" t="s">
        <v>134</v>
      </c>
      <c r="N151" s="48">
        <v>1</v>
      </c>
    </row>
    <row r="152" spans="1:14" ht="21" customHeight="1">
      <c r="A152" s="324"/>
      <c r="B152" s="323">
        <v>20</v>
      </c>
      <c r="C152" s="323" t="s">
        <v>29</v>
      </c>
      <c r="D152" s="328"/>
      <c r="E152" s="168">
        <v>3</v>
      </c>
      <c r="F152" s="168">
        <v>1</v>
      </c>
      <c r="G152" s="168">
        <v>2</v>
      </c>
      <c r="H152" s="168" t="s">
        <v>134</v>
      </c>
      <c r="I152" s="168" t="s">
        <v>134</v>
      </c>
      <c r="J152" s="168" t="s">
        <v>134</v>
      </c>
      <c r="K152" s="168" t="s">
        <v>134</v>
      </c>
      <c r="L152" s="168" t="s">
        <v>134</v>
      </c>
      <c r="M152" s="168" t="s">
        <v>134</v>
      </c>
      <c r="N152" s="168">
        <v>15</v>
      </c>
    </row>
    <row r="153" spans="1:14" ht="21" customHeight="1">
      <c r="A153" s="324" t="s">
        <v>1217</v>
      </c>
      <c r="B153" s="324" t="s">
        <v>1217</v>
      </c>
      <c r="C153" s="324">
        <v>200</v>
      </c>
      <c r="D153" s="327" t="s">
        <v>3303</v>
      </c>
      <c r="E153" s="48" t="s">
        <v>134</v>
      </c>
      <c r="F153" s="48" t="s">
        <v>134</v>
      </c>
      <c r="G153" s="48" t="s">
        <v>134</v>
      </c>
      <c r="H153" s="48" t="s">
        <v>134</v>
      </c>
      <c r="I153" s="48" t="s">
        <v>134</v>
      </c>
      <c r="J153" s="48" t="s">
        <v>134</v>
      </c>
      <c r="K153" s="48" t="s">
        <v>134</v>
      </c>
      <c r="L153" s="48" t="s">
        <v>134</v>
      </c>
      <c r="M153" s="48" t="s">
        <v>134</v>
      </c>
      <c r="N153" s="48" t="s">
        <v>134</v>
      </c>
    </row>
    <row r="154" spans="1:14" ht="21" customHeight="1">
      <c r="A154" s="324"/>
      <c r="B154" s="324"/>
      <c r="C154" s="324">
        <v>201</v>
      </c>
      <c r="D154" s="327" t="s">
        <v>2111</v>
      </c>
      <c r="E154" s="48" t="s">
        <v>134</v>
      </c>
      <c r="F154" s="48" t="s">
        <v>134</v>
      </c>
      <c r="G154" s="48" t="s">
        <v>134</v>
      </c>
      <c r="H154" s="48" t="s">
        <v>134</v>
      </c>
      <c r="I154" s="48" t="s">
        <v>134</v>
      </c>
      <c r="J154" s="48" t="s">
        <v>134</v>
      </c>
      <c r="K154" s="48" t="s">
        <v>134</v>
      </c>
      <c r="L154" s="48" t="s">
        <v>134</v>
      </c>
      <c r="M154" s="48" t="s">
        <v>134</v>
      </c>
      <c r="N154" s="48" t="s">
        <v>134</v>
      </c>
    </row>
    <row r="155" spans="1:14" ht="21" customHeight="1">
      <c r="A155" s="324" t="s">
        <v>1217</v>
      </c>
      <c r="B155" s="323"/>
      <c r="C155" s="324">
        <v>202</v>
      </c>
      <c r="D155" s="327" t="s">
        <v>2181</v>
      </c>
      <c r="E155" s="48" t="s">
        <v>134</v>
      </c>
      <c r="F155" s="48" t="s">
        <v>134</v>
      </c>
      <c r="G155" s="48" t="s">
        <v>134</v>
      </c>
      <c r="H155" s="48" t="s">
        <v>134</v>
      </c>
      <c r="I155" s="48" t="s">
        <v>134</v>
      </c>
      <c r="J155" s="48" t="s">
        <v>134</v>
      </c>
      <c r="K155" s="48" t="s">
        <v>134</v>
      </c>
      <c r="L155" s="48" t="s">
        <v>134</v>
      </c>
      <c r="M155" s="48" t="s">
        <v>134</v>
      </c>
      <c r="N155" s="48" t="s">
        <v>134</v>
      </c>
    </row>
    <row r="156" spans="1:14" ht="21" customHeight="1">
      <c r="A156" s="324" t="s">
        <v>1217</v>
      </c>
      <c r="B156" s="324" t="s">
        <v>1217</v>
      </c>
      <c r="C156" s="324">
        <v>203</v>
      </c>
      <c r="D156" s="327" t="s">
        <v>232</v>
      </c>
      <c r="E156" s="48" t="s">
        <v>134</v>
      </c>
      <c r="F156" s="48" t="s">
        <v>134</v>
      </c>
      <c r="G156" s="48" t="s">
        <v>134</v>
      </c>
      <c r="H156" s="48" t="s">
        <v>134</v>
      </c>
      <c r="I156" s="48" t="s">
        <v>134</v>
      </c>
      <c r="J156" s="48" t="s">
        <v>134</v>
      </c>
      <c r="K156" s="48" t="s">
        <v>134</v>
      </c>
      <c r="L156" s="48" t="s">
        <v>134</v>
      </c>
      <c r="M156" s="48" t="s">
        <v>134</v>
      </c>
      <c r="N156" s="48" t="s">
        <v>134</v>
      </c>
    </row>
    <row r="157" spans="1:14" ht="21" customHeight="1">
      <c r="A157" s="324" t="s">
        <v>1217</v>
      </c>
      <c r="B157" s="324" t="s">
        <v>1217</v>
      </c>
      <c r="C157" s="324">
        <v>204</v>
      </c>
      <c r="D157" s="327" t="s">
        <v>3650</v>
      </c>
      <c r="E157" s="48">
        <v>1</v>
      </c>
      <c r="F157" s="48" t="s">
        <v>134</v>
      </c>
      <c r="G157" s="48">
        <v>1</v>
      </c>
      <c r="H157" s="48" t="s">
        <v>134</v>
      </c>
      <c r="I157" s="48" t="s">
        <v>134</v>
      </c>
      <c r="J157" s="48" t="s">
        <v>134</v>
      </c>
      <c r="K157" s="48" t="s">
        <v>134</v>
      </c>
      <c r="L157" s="48" t="s">
        <v>134</v>
      </c>
      <c r="M157" s="48" t="s">
        <v>134</v>
      </c>
      <c r="N157" s="48">
        <v>7</v>
      </c>
    </row>
    <row r="158" spans="1:14" ht="21" customHeight="1">
      <c r="A158" s="324"/>
      <c r="B158" s="324"/>
      <c r="C158" s="324">
        <v>205</v>
      </c>
      <c r="D158" s="327" t="s">
        <v>2177</v>
      </c>
      <c r="E158" s="48" t="s">
        <v>134</v>
      </c>
      <c r="F158" s="48" t="s">
        <v>134</v>
      </c>
      <c r="G158" s="48" t="s">
        <v>134</v>
      </c>
      <c r="H158" s="48" t="s">
        <v>134</v>
      </c>
      <c r="I158" s="48" t="s">
        <v>134</v>
      </c>
      <c r="J158" s="48" t="s">
        <v>134</v>
      </c>
      <c r="K158" s="48" t="s">
        <v>134</v>
      </c>
      <c r="L158" s="48" t="s">
        <v>134</v>
      </c>
      <c r="M158" s="48" t="s">
        <v>134</v>
      </c>
      <c r="N158" s="48" t="s">
        <v>134</v>
      </c>
    </row>
    <row r="159" spans="1:14" ht="21" customHeight="1">
      <c r="A159" s="324" t="s">
        <v>1217</v>
      </c>
      <c r="B159" s="324" t="s">
        <v>1217</v>
      </c>
      <c r="C159" s="324">
        <v>206</v>
      </c>
      <c r="D159" s="327" t="s">
        <v>2176</v>
      </c>
      <c r="E159" s="48">
        <v>1</v>
      </c>
      <c r="F159" s="48">
        <v>1</v>
      </c>
      <c r="G159" s="48" t="s">
        <v>134</v>
      </c>
      <c r="H159" s="48" t="s">
        <v>134</v>
      </c>
      <c r="I159" s="48" t="s">
        <v>134</v>
      </c>
      <c r="J159" s="48" t="s">
        <v>134</v>
      </c>
      <c r="K159" s="48" t="s">
        <v>134</v>
      </c>
      <c r="L159" s="48" t="s">
        <v>134</v>
      </c>
      <c r="M159" s="48" t="s">
        <v>134</v>
      </c>
      <c r="N159" s="48">
        <v>1</v>
      </c>
    </row>
    <row r="160" spans="1:14" ht="21" customHeight="1">
      <c r="A160" s="324"/>
      <c r="B160" s="324"/>
      <c r="C160" s="324">
        <v>207</v>
      </c>
      <c r="D160" s="327" t="s">
        <v>1934</v>
      </c>
      <c r="E160" s="48">
        <v>1</v>
      </c>
      <c r="F160" s="48" t="s">
        <v>134</v>
      </c>
      <c r="G160" s="48">
        <v>1</v>
      </c>
      <c r="H160" s="48" t="s">
        <v>134</v>
      </c>
      <c r="I160" s="48" t="s">
        <v>134</v>
      </c>
      <c r="J160" s="48" t="s">
        <v>134</v>
      </c>
      <c r="K160" s="48" t="s">
        <v>134</v>
      </c>
      <c r="L160" s="48" t="s">
        <v>134</v>
      </c>
      <c r="M160" s="48" t="s">
        <v>134</v>
      </c>
      <c r="N160" s="48">
        <v>7</v>
      </c>
    </row>
    <row r="161" spans="1:14" ht="21" customHeight="1">
      <c r="A161" s="324" t="s">
        <v>1217</v>
      </c>
      <c r="B161" s="324" t="s">
        <v>1217</v>
      </c>
      <c r="C161" s="324">
        <v>208</v>
      </c>
      <c r="D161" s="327" t="s">
        <v>1720</v>
      </c>
      <c r="E161" s="48" t="s">
        <v>134</v>
      </c>
      <c r="F161" s="48" t="s">
        <v>134</v>
      </c>
      <c r="G161" s="48" t="s">
        <v>134</v>
      </c>
      <c r="H161" s="48" t="s">
        <v>134</v>
      </c>
      <c r="I161" s="48" t="s">
        <v>134</v>
      </c>
      <c r="J161" s="48" t="s">
        <v>134</v>
      </c>
      <c r="K161" s="48" t="s">
        <v>134</v>
      </c>
      <c r="L161" s="48" t="s">
        <v>134</v>
      </c>
      <c r="M161" s="48" t="s">
        <v>134</v>
      </c>
      <c r="N161" s="48" t="s">
        <v>134</v>
      </c>
    </row>
    <row r="162" spans="1:14" ht="21" customHeight="1">
      <c r="A162" s="324" t="s">
        <v>1217</v>
      </c>
      <c r="B162" s="324" t="s">
        <v>1217</v>
      </c>
      <c r="C162" s="324">
        <v>209</v>
      </c>
      <c r="D162" s="327" t="s">
        <v>2173</v>
      </c>
      <c r="E162" s="48" t="s">
        <v>134</v>
      </c>
      <c r="F162" s="48" t="s">
        <v>134</v>
      </c>
      <c r="G162" s="48" t="s">
        <v>134</v>
      </c>
      <c r="H162" s="48" t="s">
        <v>134</v>
      </c>
      <c r="I162" s="48" t="s">
        <v>134</v>
      </c>
      <c r="J162" s="48" t="s">
        <v>134</v>
      </c>
      <c r="K162" s="48" t="s">
        <v>134</v>
      </c>
      <c r="L162" s="48" t="s">
        <v>134</v>
      </c>
      <c r="M162" s="48" t="s">
        <v>134</v>
      </c>
      <c r="N162" s="48" t="s">
        <v>134</v>
      </c>
    </row>
    <row r="163" spans="1:14" ht="21" customHeight="1">
      <c r="A163" s="324" t="s">
        <v>1217</v>
      </c>
      <c r="B163" s="323">
        <v>21</v>
      </c>
      <c r="C163" s="323" t="s">
        <v>274</v>
      </c>
      <c r="D163" s="328"/>
      <c r="E163" s="168">
        <v>8</v>
      </c>
      <c r="F163" s="168">
        <v>3</v>
      </c>
      <c r="G163" s="168">
        <v>1</v>
      </c>
      <c r="H163" s="168">
        <v>3</v>
      </c>
      <c r="I163" s="168" t="s">
        <v>134</v>
      </c>
      <c r="J163" s="168" t="s">
        <v>134</v>
      </c>
      <c r="K163" s="168" t="s">
        <v>134</v>
      </c>
      <c r="L163" s="168" t="s">
        <v>134</v>
      </c>
      <c r="M163" s="168">
        <v>1</v>
      </c>
      <c r="N163" s="168">
        <v>56</v>
      </c>
    </row>
    <row r="164" spans="1:14" ht="21" customHeight="1">
      <c r="A164" s="324" t="s">
        <v>1217</v>
      </c>
      <c r="B164" s="324" t="s">
        <v>1217</v>
      </c>
      <c r="C164" s="324">
        <v>210</v>
      </c>
      <c r="D164" s="327" t="s">
        <v>3303</v>
      </c>
      <c r="E164" s="48" t="s">
        <v>134</v>
      </c>
      <c r="F164" s="48" t="s">
        <v>134</v>
      </c>
      <c r="G164" s="48" t="s">
        <v>134</v>
      </c>
      <c r="H164" s="48" t="s">
        <v>134</v>
      </c>
      <c r="I164" s="48" t="s">
        <v>134</v>
      </c>
      <c r="J164" s="48" t="s">
        <v>134</v>
      </c>
      <c r="K164" s="48" t="s">
        <v>134</v>
      </c>
      <c r="L164" s="48" t="s">
        <v>134</v>
      </c>
      <c r="M164" s="48" t="s">
        <v>134</v>
      </c>
      <c r="N164" s="48" t="s">
        <v>134</v>
      </c>
    </row>
    <row r="165" spans="1:14" ht="21" customHeight="1">
      <c r="A165" s="324" t="s">
        <v>1217</v>
      </c>
      <c r="B165" s="324" t="s">
        <v>1217</v>
      </c>
      <c r="C165" s="324">
        <v>211</v>
      </c>
      <c r="D165" s="327" t="s">
        <v>2171</v>
      </c>
      <c r="E165" s="48">
        <v>3</v>
      </c>
      <c r="F165" s="48">
        <v>2</v>
      </c>
      <c r="G165" s="48">
        <v>1</v>
      </c>
      <c r="H165" s="48" t="s">
        <v>134</v>
      </c>
      <c r="I165" s="48" t="s">
        <v>134</v>
      </c>
      <c r="J165" s="48" t="s">
        <v>134</v>
      </c>
      <c r="K165" s="48" t="s">
        <v>134</v>
      </c>
      <c r="L165" s="48" t="s">
        <v>134</v>
      </c>
      <c r="M165" s="48" t="s">
        <v>134</v>
      </c>
      <c r="N165" s="48">
        <v>10</v>
      </c>
    </row>
    <row r="166" spans="1:14" ht="21" customHeight="1">
      <c r="A166" s="324" t="s">
        <v>1217</v>
      </c>
      <c r="B166" s="323"/>
      <c r="C166" s="324">
        <v>212</v>
      </c>
      <c r="D166" s="327" t="s">
        <v>2170</v>
      </c>
      <c r="E166" s="48">
        <v>2</v>
      </c>
      <c r="F166" s="48" t="s">
        <v>134</v>
      </c>
      <c r="G166" s="48" t="s">
        <v>134</v>
      </c>
      <c r="H166" s="48">
        <v>2</v>
      </c>
      <c r="I166" s="48" t="s">
        <v>134</v>
      </c>
      <c r="J166" s="48" t="s">
        <v>134</v>
      </c>
      <c r="K166" s="48" t="s">
        <v>134</v>
      </c>
      <c r="L166" s="48" t="s">
        <v>134</v>
      </c>
      <c r="M166" s="48" t="s">
        <v>134</v>
      </c>
      <c r="N166" s="48">
        <v>31</v>
      </c>
    </row>
    <row r="167" spans="1:14" ht="21" customHeight="1">
      <c r="A167" s="324" t="s">
        <v>1217</v>
      </c>
      <c r="B167" s="323"/>
      <c r="C167" s="324">
        <v>213</v>
      </c>
      <c r="D167" s="327" t="s">
        <v>3648</v>
      </c>
      <c r="E167" s="48" t="s">
        <v>134</v>
      </c>
      <c r="F167" s="48" t="s">
        <v>134</v>
      </c>
      <c r="G167" s="48" t="s">
        <v>134</v>
      </c>
      <c r="H167" s="48" t="s">
        <v>134</v>
      </c>
      <c r="I167" s="48" t="s">
        <v>134</v>
      </c>
      <c r="J167" s="48" t="s">
        <v>134</v>
      </c>
      <c r="K167" s="48" t="s">
        <v>134</v>
      </c>
      <c r="L167" s="48" t="s">
        <v>134</v>
      </c>
      <c r="M167" s="48" t="s">
        <v>134</v>
      </c>
      <c r="N167" s="48" t="s">
        <v>134</v>
      </c>
    </row>
    <row r="168" spans="1:14" ht="21" customHeight="1">
      <c r="A168" s="324" t="s">
        <v>1217</v>
      </c>
      <c r="B168" s="324" t="s">
        <v>1217</v>
      </c>
      <c r="C168" s="324">
        <v>214</v>
      </c>
      <c r="D168" s="327" t="s">
        <v>1539</v>
      </c>
      <c r="E168" s="48" t="s">
        <v>134</v>
      </c>
      <c r="F168" s="48" t="s">
        <v>134</v>
      </c>
      <c r="G168" s="48" t="s">
        <v>134</v>
      </c>
      <c r="H168" s="48" t="s">
        <v>134</v>
      </c>
      <c r="I168" s="48" t="s">
        <v>134</v>
      </c>
      <c r="J168" s="48" t="s">
        <v>134</v>
      </c>
      <c r="K168" s="48" t="s">
        <v>134</v>
      </c>
      <c r="L168" s="48" t="s">
        <v>134</v>
      </c>
      <c r="M168" s="48" t="s">
        <v>134</v>
      </c>
      <c r="N168" s="48" t="s">
        <v>134</v>
      </c>
    </row>
    <row r="169" spans="1:14" ht="21" customHeight="1">
      <c r="A169" s="324" t="s">
        <v>1217</v>
      </c>
      <c r="B169" s="324" t="s">
        <v>1217</v>
      </c>
      <c r="C169" s="324">
        <v>215</v>
      </c>
      <c r="D169" s="327" t="s">
        <v>2166</v>
      </c>
      <c r="E169" s="48" t="s">
        <v>134</v>
      </c>
      <c r="F169" s="48" t="s">
        <v>134</v>
      </c>
      <c r="G169" s="48" t="s">
        <v>134</v>
      </c>
      <c r="H169" s="48" t="s">
        <v>134</v>
      </c>
      <c r="I169" s="48" t="s">
        <v>134</v>
      </c>
      <c r="J169" s="48" t="s">
        <v>134</v>
      </c>
      <c r="K169" s="48" t="s">
        <v>134</v>
      </c>
      <c r="L169" s="48" t="s">
        <v>134</v>
      </c>
      <c r="M169" s="48" t="s">
        <v>134</v>
      </c>
      <c r="N169" s="48" t="s">
        <v>134</v>
      </c>
    </row>
    <row r="170" spans="1:14" ht="21" customHeight="1">
      <c r="A170" s="324"/>
      <c r="B170" s="324"/>
      <c r="C170" s="324">
        <v>216</v>
      </c>
      <c r="D170" s="327" t="s">
        <v>49</v>
      </c>
      <c r="E170" s="48" t="s">
        <v>134</v>
      </c>
      <c r="F170" s="48" t="s">
        <v>134</v>
      </c>
      <c r="G170" s="48" t="s">
        <v>134</v>
      </c>
      <c r="H170" s="48" t="s">
        <v>134</v>
      </c>
      <c r="I170" s="48" t="s">
        <v>134</v>
      </c>
      <c r="J170" s="48" t="s">
        <v>134</v>
      </c>
      <c r="K170" s="48" t="s">
        <v>134</v>
      </c>
      <c r="L170" s="48" t="s">
        <v>134</v>
      </c>
      <c r="M170" s="48" t="s">
        <v>134</v>
      </c>
      <c r="N170" s="48" t="s">
        <v>134</v>
      </c>
    </row>
    <row r="171" spans="1:14" ht="21" customHeight="1">
      <c r="A171" s="324" t="s">
        <v>1217</v>
      </c>
      <c r="B171" s="324" t="s">
        <v>1217</v>
      </c>
      <c r="C171" s="324">
        <v>217</v>
      </c>
      <c r="D171" s="327" t="s">
        <v>2164</v>
      </c>
      <c r="E171" s="48">
        <v>1</v>
      </c>
      <c r="F171" s="48" t="s">
        <v>134</v>
      </c>
      <c r="G171" s="48" t="s">
        <v>134</v>
      </c>
      <c r="H171" s="48" t="s">
        <v>134</v>
      </c>
      <c r="I171" s="48" t="s">
        <v>134</v>
      </c>
      <c r="J171" s="48" t="s">
        <v>134</v>
      </c>
      <c r="K171" s="48" t="s">
        <v>134</v>
      </c>
      <c r="L171" s="48" t="s">
        <v>134</v>
      </c>
      <c r="M171" s="48">
        <v>1</v>
      </c>
      <c r="N171" s="48" t="s">
        <v>134</v>
      </c>
    </row>
    <row r="172" spans="1:14" ht="21" customHeight="1">
      <c r="A172" s="324" t="s">
        <v>1217</v>
      </c>
      <c r="B172" s="324" t="s">
        <v>1217</v>
      </c>
      <c r="C172" s="324">
        <v>218</v>
      </c>
      <c r="D172" s="327" t="s">
        <v>3649</v>
      </c>
      <c r="E172" s="48">
        <v>1</v>
      </c>
      <c r="F172" s="48" t="s">
        <v>134</v>
      </c>
      <c r="G172" s="48" t="s">
        <v>134</v>
      </c>
      <c r="H172" s="48">
        <v>1</v>
      </c>
      <c r="I172" s="48" t="s">
        <v>134</v>
      </c>
      <c r="J172" s="48" t="s">
        <v>134</v>
      </c>
      <c r="K172" s="48" t="s">
        <v>134</v>
      </c>
      <c r="L172" s="48" t="s">
        <v>134</v>
      </c>
      <c r="M172" s="48" t="s">
        <v>134</v>
      </c>
      <c r="N172" s="48">
        <v>11</v>
      </c>
    </row>
    <row r="173" spans="1:14" ht="21" customHeight="1">
      <c r="A173" s="324" t="s">
        <v>1217</v>
      </c>
      <c r="B173" s="324" t="s">
        <v>1217</v>
      </c>
      <c r="C173" s="324">
        <v>219</v>
      </c>
      <c r="D173" s="327" t="s">
        <v>2161</v>
      </c>
      <c r="E173" s="48">
        <v>1</v>
      </c>
      <c r="F173" s="48">
        <v>1</v>
      </c>
      <c r="G173" s="48" t="s">
        <v>134</v>
      </c>
      <c r="H173" s="48" t="s">
        <v>134</v>
      </c>
      <c r="I173" s="48" t="s">
        <v>134</v>
      </c>
      <c r="J173" s="48" t="s">
        <v>134</v>
      </c>
      <c r="K173" s="48" t="s">
        <v>134</v>
      </c>
      <c r="L173" s="48" t="s">
        <v>134</v>
      </c>
      <c r="M173" s="48" t="s">
        <v>134</v>
      </c>
      <c r="N173" s="48">
        <v>4</v>
      </c>
    </row>
    <row r="174" spans="1:14" ht="21" customHeight="1">
      <c r="A174" s="324" t="s">
        <v>1217</v>
      </c>
      <c r="B174" s="323">
        <v>22</v>
      </c>
      <c r="C174" s="323" t="s">
        <v>1808</v>
      </c>
      <c r="D174" s="328"/>
      <c r="E174" s="168" t="s">
        <v>134</v>
      </c>
      <c r="F174" s="168" t="s">
        <v>134</v>
      </c>
      <c r="G174" s="168" t="s">
        <v>134</v>
      </c>
      <c r="H174" s="168" t="s">
        <v>134</v>
      </c>
      <c r="I174" s="168" t="s">
        <v>134</v>
      </c>
      <c r="J174" s="168" t="s">
        <v>134</v>
      </c>
      <c r="K174" s="168" t="s">
        <v>134</v>
      </c>
      <c r="L174" s="168" t="s">
        <v>134</v>
      </c>
      <c r="M174" s="168" t="s">
        <v>134</v>
      </c>
      <c r="N174" s="168" t="s">
        <v>134</v>
      </c>
    </row>
    <row r="175" spans="1:14" ht="21" customHeight="1">
      <c r="A175" s="324" t="s">
        <v>1217</v>
      </c>
      <c r="B175" s="324" t="s">
        <v>1217</v>
      </c>
      <c r="C175" s="324">
        <v>220</v>
      </c>
      <c r="D175" s="327" t="s">
        <v>3303</v>
      </c>
      <c r="E175" s="48" t="s">
        <v>134</v>
      </c>
      <c r="F175" s="48" t="s">
        <v>134</v>
      </c>
      <c r="G175" s="48" t="s">
        <v>134</v>
      </c>
      <c r="H175" s="48" t="s">
        <v>134</v>
      </c>
      <c r="I175" s="48" t="s">
        <v>134</v>
      </c>
      <c r="J175" s="48" t="s">
        <v>134</v>
      </c>
      <c r="K175" s="48" t="s">
        <v>134</v>
      </c>
      <c r="L175" s="48" t="s">
        <v>134</v>
      </c>
      <c r="M175" s="48" t="s">
        <v>134</v>
      </c>
      <c r="N175" s="48" t="s">
        <v>134</v>
      </c>
    </row>
    <row r="176" spans="1:14" ht="21" customHeight="1">
      <c r="A176" s="324" t="s">
        <v>1217</v>
      </c>
      <c r="B176" s="324" t="s">
        <v>1217</v>
      </c>
      <c r="C176" s="324">
        <v>221</v>
      </c>
      <c r="D176" s="327" t="s">
        <v>3304</v>
      </c>
      <c r="E176" s="48" t="s">
        <v>134</v>
      </c>
      <c r="F176" s="48" t="s">
        <v>134</v>
      </c>
      <c r="G176" s="48" t="s">
        <v>134</v>
      </c>
      <c r="H176" s="48" t="s">
        <v>134</v>
      </c>
      <c r="I176" s="48" t="s">
        <v>134</v>
      </c>
      <c r="J176" s="48" t="s">
        <v>134</v>
      </c>
      <c r="K176" s="48" t="s">
        <v>134</v>
      </c>
      <c r="L176" s="48" t="s">
        <v>134</v>
      </c>
      <c r="M176" s="48" t="s">
        <v>134</v>
      </c>
      <c r="N176" s="48" t="s">
        <v>134</v>
      </c>
    </row>
    <row r="177" spans="1:14" ht="21" customHeight="1">
      <c r="A177" s="324" t="s">
        <v>1217</v>
      </c>
      <c r="B177" s="323"/>
      <c r="C177" s="324">
        <v>222</v>
      </c>
      <c r="D177" s="327" t="s">
        <v>245</v>
      </c>
      <c r="E177" s="48" t="s">
        <v>134</v>
      </c>
      <c r="F177" s="48" t="s">
        <v>134</v>
      </c>
      <c r="G177" s="48" t="s">
        <v>134</v>
      </c>
      <c r="H177" s="48" t="s">
        <v>134</v>
      </c>
      <c r="I177" s="48" t="s">
        <v>134</v>
      </c>
      <c r="J177" s="48" t="s">
        <v>134</v>
      </c>
      <c r="K177" s="48" t="s">
        <v>134</v>
      </c>
      <c r="L177" s="48" t="s">
        <v>134</v>
      </c>
      <c r="M177" s="48" t="s">
        <v>134</v>
      </c>
      <c r="N177" s="48" t="s">
        <v>134</v>
      </c>
    </row>
    <row r="178" spans="1:14" ht="21" customHeight="1">
      <c r="A178" s="324" t="s">
        <v>1217</v>
      </c>
      <c r="B178" s="324" t="s">
        <v>1217</v>
      </c>
      <c r="C178" s="324">
        <v>223</v>
      </c>
      <c r="D178" s="327" t="s">
        <v>3561</v>
      </c>
      <c r="E178" s="48" t="s">
        <v>134</v>
      </c>
      <c r="F178" s="48" t="s">
        <v>134</v>
      </c>
      <c r="G178" s="48" t="s">
        <v>134</v>
      </c>
      <c r="H178" s="48" t="s">
        <v>134</v>
      </c>
      <c r="I178" s="48" t="s">
        <v>134</v>
      </c>
      <c r="J178" s="48" t="s">
        <v>134</v>
      </c>
      <c r="K178" s="48" t="s">
        <v>134</v>
      </c>
      <c r="L178" s="48" t="s">
        <v>134</v>
      </c>
      <c r="M178" s="48" t="s">
        <v>134</v>
      </c>
      <c r="N178" s="48" t="s">
        <v>134</v>
      </c>
    </row>
    <row r="179" spans="1:14" ht="21" customHeight="1">
      <c r="A179" s="324" t="s">
        <v>1217</v>
      </c>
      <c r="B179" s="324" t="s">
        <v>1217</v>
      </c>
      <c r="C179" s="324">
        <v>224</v>
      </c>
      <c r="D179" s="327" t="s">
        <v>2160</v>
      </c>
      <c r="E179" s="48" t="s">
        <v>134</v>
      </c>
      <c r="F179" s="48" t="s">
        <v>134</v>
      </c>
      <c r="G179" s="48" t="s">
        <v>134</v>
      </c>
      <c r="H179" s="48" t="s">
        <v>134</v>
      </c>
      <c r="I179" s="48" t="s">
        <v>134</v>
      </c>
      <c r="J179" s="48" t="s">
        <v>134</v>
      </c>
      <c r="K179" s="48" t="s">
        <v>134</v>
      </c>
      <c r="L179" s="48" t="s">
        <v>134</v>
      </c>
      <c r="M179" s="48" t="s">
        <v>134</v>
      </c>
      <c r="N179" s="48" t="s">
        <v>134</v>
      </c>
    </row>
    <row r="180" spans="1:14" ht="21" customHeight="1">
      <c r="A180" s="324"/>
      <c r="B180" s="324"/>
      <c r="C180" s="324">
        <v>225</v>
      </c>
      <c r="D180" s="327" t="s">
        <v>2156</v>
      </c>
      <c r="E180" s="48" t="s">
        <v>134</v>
      </c>
      <c r="F180" s="48" t="s">
        <v>134</v>
      </c>
      <c r="G180" s="48" t="s">
        <v>134</v>
      </c>
      <c r="H180" s="48" t="s">
        <v>134</v>
      </c>
      <c r="I180" s="48" t="s">
        <v>134</v>
      </c>
      <c r="J180" s="48" t="s">
        <v>134</v>
      </c>
      <c r="K180" s="48" t="s">
        <v>134</v>
      </c>
      <c r="L180" s="48" t="s">
        <v>134</v>
      </c>
      <c r="M180" s="48" t="s">
        <v>134</v>
      </c>
      <c r="N180" s="48" t="s">
        <v>134</v>
      </c>
    </row>
    <row r="181" spans="1:14" ht="21" customHeight="1">
      <c r="A181" s="324" t="s">
        <v>1217</v>
      </c>
      <c r="B181" s="324" t="s">
        <v>1217</v>
      </c>
      <c r="C181" s="324">
        <v>229</v>
      </c>
      <c r="D181" s="327" t="s">
        <v>1617</v>
      </c>
      <c r="E181" s="48" t="s">
        <v>134</v>
      </c>
      <c r="F181" s="48" t="s">
        <v>134</v>
      </c>
      <c r="G181" s="48" t="s">
        <v>134</v>
      </c>
      <c r="H181" s="48" t="s">
        <v>134</v>
      </c>
      <c r="I181" s="48" t="s">
        <v>134</v>
      </c>
      <c r="J181" s="48" t="s">
        <v>134</v>
      </c>
      <c r="K181" s="48" t="s">
        <v>134</v>
      </c>
      <c r="L181" s="48" t="s">
        <v>134</v>
      </c>
      <c r="M181" s="48" t="s">
        <v>134</v>
      </c>
      <c r="N181" s="48" t="s">
        <v>134</v>
      </c>
    </row>
    <row r="182" spans="1:14" ht="21" customHeight="1">
      <c r="A182" s="324" t="s">
        <v>1217</v>
      </c>
      <c r="B182" s="323">
        <v>23</v>
      </c>
      <c r="C182" s="323" t="s">
        <v>1812</v>
      </c>
      <c r="D182" s="328"/>
      <c r="E182" s="168">
        <v>2</v>
      </c>
      <c r="F182" s="168">
        <v>1</v>
      </c>
      <c r="G182" s="168" t="s">
        <v>134</v>
      </c>
      <c r="H182" s="168" t="s">
        <v>134</v>
      </c>
      <c r="I182" s="168" t="s">
        <v>134</v>
      </c>
      <c r="J182" s="168" t="s">
        <v>134</v>
      </c>
      <c r="K182" s="168">
        <v>1</v>
      </c>
      <c r="L182" s="168" t="s">
        <v>134</v>
      </c>
      <c r="M182" s="168" t="s">
        <v>134</v>
      </c>
      <c r="N182" s="168">
        <v>80</v>
      </c>
    </row>
    <row r="183" spans="1:14" ht="21" customHeight="1">
      <c r="A183" s="324" t="s">
        <v>1217</v>
      </c>
      <c r="B183" s="324" t="s">
        <v>1217</v>
      </c>
      <c r="C183" s="324">
        <v>230</v>
      </c>
      <c r="D183" s="327" t="s">
        <v>3303</v>
      </c>
      <c r="E183" s="48" t="s">
        <v>134</v>
      </c>
      <c r="F183" s="48" t="s">
        <v>134</v>
      </c>
      <c r="G183" s="48" t="s">
        <v>134</v>
      </c>
      <c r="H183" s="48" t="s">
        <v>134</v>
      </c>
      <c r="I183" s="48" t="s">
        <v>134</v>
      </c>
      <c r="J183" s="48" t="s">
        <v>134</v>
      </c>
      <c r="K183" s="48" t="s">
        <v>134</v>
      </c>
      <c r="L183" s="48" t="s">
        <v>134</v>
      </c>
      <c r="M183" s="48" t="s">
        <v>134</v>
      </c>
      <c r="N183" s="48" t="s">
        <v>134</v>
      </c>
    </row>
    <row r="184" spans="1:14" ht="21" customHeight="1">
      <c r="A184" s="324" t="s">
        <v>1217</v>
      </c>
      <c r="B184" s="323"/>
      <c r="C184" s="324">
        <v>231</v>
      </c>
      <c r="D184" s="327" t="s">
        <v>2737</v>
      </c>
      <c r="E184" s="48" t="s">
        <v>134</v>
      </c>
      <c r="F184" s="48" t="s">
        <v>134</v>
      </c>
      <c r="G184" s="48" t="s">
        <v>134</v>
      </c>
      <c r="H184" s="48" t="s">
        <v>134</v>
      </c>
      <c r="I184" s="48" t="s">
        <v>134</v>
      </c>
      <c r="J184" s="48" t="s">
        <v>134</v>
      </c>
      <c r="K184" s="48" t="s">
        <v>134</v>
      </c>
      <c r="L184" s="48" t="s">
        <v>134</v>
      </c>
      <c r="M184" s="48" t="s">
        <v>134</v>
      </c>
      <c r="N184" s="48" t="s">
        <v>134</v>
      </c>
    </row>
    <row r="185" spans="1:14" ht="21" customHeight="1">
      <c r="A185" s="324" t="s">
        <v>1217</v>
      </c>
      <c r="B185" s="324" t="s">
        <v>1217</v>
      </c>
      <c r="C185" s="324">
        <v>232</v>
      </c>
      <c r="D185" s="327" t="s">
        <v>735</v>
      </c>
      <c r="E185" s="48" t="s">
        <v>134</v>
      </c>
      <c r="F185" s="48" t="s">
        <v>134</v>
      </c>
      <c r="G185" s="48" t="s">
        <v>134</v>
      </c>
      <c r="H185" s="48" t="s">
        <v>134</v>
      </c>
      <c r="I185" s="48" t="s">
        <v>134</v>
      </c>
      <c r="J185" s="48" t="s">
        <v>134</v>
      </c>
      <c r="K185" s="48" t="s">
        <v>134</v>
      </c>
      <c r="L185" s="48" t="s">
        <v>134</v>
      </c>
      <c r="M185" s="48" t="s">
        <v>134</v>
      </c>
      <c r="N185" s="48" t="s">
        <v>134</v>
      </c>
    </row>
    <row r="186" spans="1:14" ht="21" customHeight="1">
      <c r="A186" s="324"/>
      <c r="B186" s="324"/>
      <c r="C186" s="324">
        <v>233</v>
      </c>
      <c r="D186" s="327" t="s">
        <v>683</v>
      </c>
      <c r="E186" s="48" t="s">
        <v>134</v>
      </c>
      <c r="F186" s="48" t="s">
        <v>134</v>
      </c>
      <c r="G186" s="48" t="s">
        <v>134</v>
      </c>
      <c r="H186" s="48" t="s">
        <v>134</v>
      </c>
      <c r="I186" s="48" t="s">
        <v>134</v>
      </c>
      <c r="J186" s="48" t="s">
        <v>134</v>
      </c>
      <c r="K186" s="48" t="s">
        <v>134</v>
      </c>
      <c r="L186" s="48" t="s">
        <v>134</v>
      </c>
      <c r="M186" s="48" t="s">
        <v>134</v>
      </c>
      <c r="N186" s="48" t="s">
        <v>134</v>
      </c>
    </row>
    <row r="187" spans="1:14" ht="21" customHeight="1">
      <c r="A187" s="324"/>
      <c r="B187" s="324"/>
      <c r="C187" s="324">
        <v>234</v>
      </c>
      <c r="D187" s="327" t="s">
        <v>2154</v>
      </c>
      <c r="E187" s="48" t="s">
        <v>134</v>
      </c>
      <c r="F187" s="48" t="s">
        <v>134</v>
      </c>
      <c r="G187" s="48" t="s">
        <v>134</v>
      </c>
      <c r="H187" s="48" t="s">
        <v>134</v>
      </c>
      <c r="I187" s="48" t="s">
        <v>134</v>
      </c>
      <c r="J187" s="48" t="s">
        <v>134</v>
      </c>
      <c r="K187" s="48" t="s">
        <v>134</v>
      </c>
      <c r="L187" s="48" t="s">
        <v>134</v>
      </c>
      <c r="M187" s="48" t="s">
        <v>134</v>
      </c>
      <c r="N187" s="48" t="s">
        <v>134</v>
      </c>
    </row>
    <row r="188" spans="1:14" ht="21" customHeight="1">
      <c r="A188" s="324" t="s">
        <v>1217</v>
      </c>
      <c r="B188" s="324" t="s">
        <v>1217</v>
      </c>
      <c r="C188" s="324">
        <v>235</v>
      </c>
      <c r="D188" s="327" t="s">
        <v>2018</v>
      </c>
      <c r="E188" s="48">
        <v>1</v>
      </c>
      <c r="F188" s="48" t="s">
        <v>134</v>
      </c>
      <c r="G188" s="48" t="s">
        <v>134</v>
      </c>
      <c r="H188" s="48" t="s">
        <v>134</v>
      </c>
      <c r="I188" s="48" t="s">
        <v>134</v>
      </c>
      <c r="J188" s="48" t="s">
        <v>134</v>
      </c>
      <c r="K188" s="48">
        <v>1</v>
      </c>
      <c r="L188" s="48" t="s">
        <v>134</v>
      </c>
      <c r="M188" s="48" t="s">
        <v>134</v>
      </c>
      <c r="N188" s="48">
        <v>78</v>
      </c>
    </row>
    <row r="189" spans="1:14" ht="21" customHeight="1">
      <c r="A189" s="324" t="s">
        <v>1217</v>
      </c>
      <c r="B189" s="324" t="s">
        <v>1217</v>
      </c>
      <c r="C189" s="324">
        <v>239</v>
      </c>
      <c r="D189" s="327" t="s">
        <v>248</v>
      </c>
      <c r="E189" s="48">
        <v>1</v>
      </c>
      <c r="F189" s="48">
        <v>1</v>
      </c>
      <c r="G189" s="48" t="s">
        <v>134</v>
      </c>
      <c r="H189" s="48" t="s">
        <v>134</v>
      </c>
      <c r="I189" s="48" t="s">
        <v>134</v>
      </c>
      <c r="J189" s="48" t="s">
        <v>134</v>
      </c>
      <c r="K189" s="48" t="s">
        <v>134</v>
      </c>
      <c r="L189" s="48" t="s">
        <v>134</v>
      </c>
      <c r="M189" s="48" t="s">
        <v>134</v>
      </c>
      <c r="N189" s="48">
        <v>2</v>
      </c>
    </row>
    <row r="190" spans="1:14" ht="21" customHeight="1">
      <c r="A190" s="324" t="s">
        <v>1217</v>
      </c>
      <c r="B190" s="323">
        <v>24</v>
      </c>
      <c r="C190" s="323" t="s">
        <v>1303</v>
      </c>
      <c r="D190" s="328"/>
      <c r="E190" s="168">
        <v>26</v>
      </c>
      <c r="F190" s="168">
        <v>17</v>
      </c>
      <c r="G190" s="168">
        <v>5</v>
      </c>
      <c r="H190" s="168">
        <v>1</v>
      </c>
      <c r="I190" s="168">
        <v>2</v>
      </c>
      <c r="J190" s="168">
        <v>1</v>
      </c>
      <c r="K190" s="168" t="s">
        <v>134</v>
      </c>
      <c r="L190" s="168" t="s">
        <v>134</v>
      </c>
      <c r="M190" s="168" t="s">
        <v>134</v>
      </c>
      <c r="N190" s="168">
        <v>158</v>
      </c>
    </row>
    <row r="191" spans="1:14" ht="21" customHeight="1">
      <c r="A191" s="324" t="s">
        <v>1217</v>
      </c>
      <c r="B191" s="323"/>
      <c r="C191" s="324">
        <v>240</v>
      </c>
      <c r="D191" s="327" t="s">
        <v>3303</v>
      </c>
      <c r="E191" s="48">
        <v>2</v>
      </c>
      <c r="F191" s="48">
        <v>1</v>
      </c>
      <c r="G191" s="48">
        <v>1</v>
      </c>
      <c r="H191" s="48" t="s">
        <v>134</v>
      </c>
      <c r="I191" s="48" t="s">
        <v>134</v>
      </c>
      <c r="J191" s="48" t="s">
        <v>134</v>
      </c>
      <c r="K191" s="48" t="s">
        <v>134</v>
      </c>
      <c r="L191" s="48" t="s">
        <v>134</v>
      </c>
      <c r="M191" s="48" t="s">
        <v>134</v>
      </c>
      <c r="N191" s="48">
        <v>7</v>
      </c>
    </row>
    <row r="192" spans="1:14" ht="21" customHeight="1">
      <c r="A192" s="324" t="s">
        <v>1217</v>
      </c>
      <c r="B192" s="324" t="s">
        <v>1217</v>
      </c>
      <c r="C192" s="324">
        <v>241</v>
      </c>
      <c r="D192" s="327" t="s">
        <v>1179</v>
      </c>
      <c r="E192" s="48" t="s">
        <v>134</v>
      </c>
      <c r="F192" s="48" t="s">
        <v>134</v>
      </c>
      <c r="G192" s="48" t="s">
        <v>134</v>
      </c>
      <c r="H192" s="48" t="s">
        <v>134</v>
      </c>
      <c r="I192" s="48" t="s">
        <v>134</v>
      </c>
      <c r="J192" s="48" t="s">
        <v>134</v>
      </c>
      <c r="K192" s="48" t="s">
        <v>134</v>
      </c>
      <c r="L192" s="48" t="s">
        <v>134</v>
      </c>
      <c r="M192" s="48" t="s">
        <v>134</v>
      </c>
      <c r="N192" s="48" t="s">
        <v>134</v>
      </c>
    </row>
    <row r="193" spans="1:14" ht="21" customHeight="1">
      <c r="A193" s="324" t="s">
        <v>1217</v>
      </c>
      <c r="B193" s="324" t="s">
        <v>1217</v>
      </c>
      <c r="C193" s="324">
        <v>242</v>
      </c>
      <c r="D193" s="327" t="s">
        <v>2673</v>
      </c>
      <c r="E193" s="48">
        <v>1</v>
      </c>
      <c r="F193" s="48">
        <v>1</v>
      </c>
      <c r="G193" s="48" t="s">
        <v>134</v>
      </c>
      <c r="H193" s="48" t="s">
        <v>134</v>
      </c>
      <c r="I193" s="48" t="s">
        <v>134</v>
      </c>
      <c r="J193" s="48" t="s">
        <v>134</v>
      </c>
      <c r="K193" s="48" t="s">
        <v>134</v>
      </c>
      <c r="L193" s="48" t="s">
        <v>134</v>
      </c>
      <c r="M193" s="48" t="s">
        <v>134</v>
      </c>
      <c r="N193" s="48">
        <v>2</v>
      </c>
    </row>
    <row r="194" spans="1:14" ht="21" customHeight="1">
      <c r="A194" s="324" t="s">
        <v>1217</v>
      </c>
      <c r="B194" s="324" t="s">
        <v>1217</v>
      </c>
      <c r="C194" s="324">
        <v>243</v>
      </c>
      <c r="D194" s="327" t="s">
        <v>3651</v>
      </c>
      <c r="E194" s="48">
        <v>2</v>
      </c>
      <c r="F194" s="48">
        <v>2</v>
      </c>
      <c r="G194" s="48" t="s">
        <v>134</v>
      </c>
      <c r="H194" s="48" t="s">
        <v>134</v>
      </c>
      <c r="I194" s="48" t="s">
        <v>134</v>
      </c>
      <c r="J194" s="48" t="s">
        <v>134</v>
      </c>
      <c r="K194" s="48" t="s">
        <v>134</v>
      </c>
      <c r="L194" s="48" t="s">
        <v>134</v>
      </c>
      <c r="M194" s="48" t="s">
        <v>134</v>
      </c>
      <c r="N194" s="48">
        <v>5</v>
      </c>
    </row>
    <row r="195" spans="1:14" ht="21" customHeight="1">
      <c r="A195" s="324" t="s">
        <v>1217</v>
      </c>
      <c r="B195" s="324" t="s">
        <v>1217</v>
      </c>
      <c r="C195" s="324">
        <v>244</v>
      </c>
      <c r="D195" s="327" t="s">
        <v>1467</v>
      </c>
      <c r="E195" s="48">
        <v>8</v>
      </c>
      <c r="F195" s="48">
        <v>6</v>
      </c>
      <c r="G195" s="48">
        <v>1</v>
      </c>
      <c r="H195" s="48" t="s">
        <v>134</v>
      </c>
      <c r="I195" s="48">
        <v>1</v>
      </c>
      <c r="J195" s="48" t="s">
        <v>134</v>
      </c>
      <c r="K195" s="48" t="s">
        <v>134</v>
      </c>
      <c r="L195" s="48" t="s">
        <v>134</v>
      </c>
      <c r="M195" s="48" t="s">
        <v>134</v>
      </c>
      <c r="N195" s="48">
        <v>42</v>
      </c>
    </row>
    <row r="196" spans="1:14" ht="21" customHeight="1">
      <c r="A196" s="324" t="s">
        <v>1217</v>
      </c>
      <c r="B196" s="324" t="s">
        <v>1217</v>
      </c>
      <c r="C196" s="324">
        <v>245</v>
      </c>
      <c r="D196" s="327" t="s">
        <v>2152</v>
      </c>
      <c r="E196" s="48">
        <v>2</v>
      </c>
      <c r="F196" s="48">
        <v>2</v>
      </c>
      <c r="G196" s="48" t="s">
        <v>134</v>
      </c>
      <c r="H196" s="48" t="s">
        <v>134</v>
      </c>
      <c r="I196" s="48" t="s">
        <v>134</v>
      </c>
      <c r="J196" s="48" t="s">
        <v>134</v>
      </c>
      <c r="K196" s="48" t="s">
        <v>134</v>
      </c>
      <c r="L196" s="48" t="s">
        <v>134</v>
      </c>
      <c r="M196" s="48" t="s">
        <v>134</v>
      </c>
      <c r="N196" s="48">
        <v>6</v>
      </c>
    </row>
    <row r="197" spans="1:14" ht="21" customHeight="1">
      <c r="A197" s="324" t="s">
        <v>1217</v>
      </c>
      <c r="B197" s="324" t="s">
        <v>1217</v>
      </c>
      <c r="C197" s="324">
        <v>246</v>
      </c>
      <c r="D197" s="327" t="s">
        <v>3652</v>
      </c>
      <c r="E197" s="48">
        <v>9</v>
      </c>
      <c r="F197" s="48">
        <v>3</v>
      </c>
      <c r="G197" s="48">
        <v>3</v>
      </c>
      <c r="H197" s="48">
        <v>1</v>
      </c>
      <c r="I197" s="48">
        <v>1</v>
      </c>
      <c r="J197" s="48">
        <v>1</v>
      </c>
      <c r="K197" s="48" t="s">
        <v>134</v>
      </c>
      <c r="L197" s="48" t="s">
        <v>134</v>
      </c>
      <c r="M197" s="48" t="s">
        <v>134</v>
      </c>
      <c r="N197" s="48">
        <v>93</v>
      </c>
    </row>
    <row r="198" spans="1:14" ht="21" customHeight="1">
      <c r="A198" s="324" t="s">
        <v>1217</v>
      </c>
      <c r="B198" s="324" t="s">
        <v>1217</v>
      </c>
      <c r="C198" s="324">
        <v>247</v>
      </c>
      <c r="D198" s="327" t="s">
        <v>2150</v>
      </c>
      <c r="E198" s="48">
        <v>1</v>
      </c>
      <c r="F198" s="48">
        <v>1</v>
      </c>
      <c r="G198" s="48" t="s">
        <v>134</v>
      </c>
      <c r="H198" s="48" t="s">
        <v>134</v>
      </c>
      <c r="I198" s="48" t="s">
        <v>134</v>
      </c>
      <c r="J198" s="48" t="s">
        <v>134</v>
      </c>
      <c r="K198" s="48" t="s">
        <v>134</v>
      </c>
      <c r="L198" s="48" t="s">
        <v>134</v>
      </c>
      <c r="M198" s="48" t="s">
        <v>134</v>
      </c>
      <c r="N198" s="48">
        <v>1</v>
      </c>
    </row>
    <row r="199" spans="1:14" ht="21" customHeight="1">
      <c r="A199" s="324"/>
      <c r="B199" s="324"/>
      <c r="C199" s="324">
        <v>248</v>
      </c>
      <c r="D199" s="327" t="s">
        <v>2514</v>
      </c>
      <c r="E199" s="48" t="s">
        <v>134</v>
      </c>
      <c r="F199" s="48" t="s">
        <v>134</v>
      </c>
      <c r="G199" s="48" t="s">
        <v>134</v>
      </c>
      <c r="H199" s="48" t="s">
        <v>134</v>
      </c>
      <c r="I199" s="48" t="s">
        <v>134</v>
      </c>
      <c r="J199" s="48" t="s">
        <v>134</v>
      </c>
      <c r="K199" s="48" t="s">
        <v>134</v>
      </c>
      <c r="L199" s="48" t="s">
        <v>134</v>
      </c>
      <c r="M199" s="48" t="s">
        <v>134</v>
      </c>
      <c r="N199" s="48" t="s">
        <v>134</v>
      </c>
    </row>
    <row r="200" spans="1:14" ht="21" customHeight="1">
      <c r="A200" s="324"/>
      <c r="B200" s="324"/>
      <c r="C200" s="324">
        <v>249</v>
      </c>
      <c r="D200" s="327" t="s">
        <v>2147</v>
      </c>
      <c r="E200" s="48">
        <v>1</v>
      </c>
      <c r="F200" s="48">
        <v>1</v>
      </c>
      <c r="G200" s="48" t="s">
        <v>134</v>
      </c>
      <c r="H200" s="48" t="s">
        <v>134</v>
      </c>
      <c r="I200" s="48" t="s">
        <v>134</v>
      </c>
      <c r="J200" s="48" t="s">
        <v>134</v>
      </c>
      <c r="K200" s="48" t="s">
        <v>134</v>
      </c>
      <c r="L200" s="48" t="s">
        <v>134</v>
      </c>
      <c r="M200" s="48" t="s">
        <v>134</v>
      </c>
      <c r="N200" s="48">
        <v>2</v>
      </c>
    </row>
    <row r="201" spans="1:14" ht="21" customHeight="1">
      <c r="A201" s="324" t="s">
        <v>1217</v>
      </c>
      <c r="B201" s="323">
        <v>25</v>
      </c>
      <c r="C201" s="323" t="s">
        <v>2260</v>
      </c>
      <c r="D201" s="328"/>
      <c r="E201" s="168">
        <v>4</v>
      </c>
      <c r="F201" s="168">
        <v>3</v>
      </c>
      <c r="G201" s="168" t="s">
        <v>134</v>
      </c>
      <c r="H201" s="168">
        <v>1</v>
      </c>
      <c r="I201" s="168" t="s">
        <v>134</v>
      </c>
      <c r="J201" s="168" t="s">
        <v>134</v>
      </c>
      <c r="K201" s="168" t="s">
        <v>134</v>
      </c>
      <c r="L201" s="168" t="s">
        <v>134</v>
      </c>
      <c r="M201" s="168" t="s">
        <v>134</v>
      </c>
      <c r="N201" s="168">
        <v>20</v>
      </c>
    </row>
    <row r="202" spans="1:14" ht="21" customHeight="1">
      <c r="A202" s="324" t="s">
        <v>1217</v>
      </c>
      <c r="B202" s="324" t="s">
        <v>1217</v>
      </c>
      <c r="C202" s="324" t="s">
        <v>508</v>
      </c>
      <c r="D202" s="327" t="s">
        <v>3303</v>
      </c>
      <c r="E202" s="48" t="s">
        <v>134</v>
      </c>
      <c r="F202" s="48" t="s">
        <v>134</v>
      </c>
      <c r="G202" s="48" t="s">
        <v>134</v>
      </c>
      <c r="H202" s="48" t="s">
        <v>134</v>
      </c>
      <c r="I202" s="48" t="s">
        <v>134</v>
      </c>
      <c r="J202" s="48" t="s">
        <v>134</v>
      </c>
      <c r="K202" s="48" t="s">
        <v>134</v>
      </c>
      <c r="L202" s="48" t="s">
        <v>134</v>
      </c>
      <c r="M202" s="48" t="s">
        <v>134</v>
      </c>
      <c r="N202" s="48" t="s">
        <v>134</v>
      </c>
    </row>
    <row r="203" spans="1:14" ht="21" customHeight="1">
      <c r="A203" s="324" t="s">
        <v>1217</v>
      </c>
      <c r="B203" s="324" t="s">
        <v>1217</v>
      </c>
      <c r="C203" s="324" t="s">
        <v>2258</v>
      </c>
      <c r="D203" s="327" t="s">
        <v>1047</v>
      </c>
      <c r="E203" s="48" t="s">
        <v>134</v>
      </c>
      <c r="F203" s="48" t="s">
        <v>134</v>
      </c>
      <c r="G203" s="48" t="s">
        <v>134</v>
      </c>
      <c r="H203" s="48" t="s">
        <v>134</v>
      </c>
      <c r="I203" s="48" t="s">
        <v>134</v>
      </c>
      <c r="J203" s="48" t="s">
        <v>134</v>
      </c>
      <c r="K203" s="48" t="s">
        <v>134</v>
      </c>
      <c r="L203" s="48" t="s">
        <v>134</v>
      </c>
      <c r="M203" s="48" t="s">
        <v>134</v>
      </c>
      <c r="N203" s="48" t="s">
        <v>134</v>
      </c>
    </row>
    <row r="204" spans="1:14" ht="21" customHeight="1">
      <c r="A204" s="324"/>
      <c r="B204" s="324"/>
      <c r="C204" s="324" t="s">
        <v>1251</v>
      </c>
      <c r="D204" s="327" t="s">
        <v>1450</v>
      </c>
      <c r="E204" s="48" t="s">
        <v>134</v>
      </c>
      <c r="F204" s="48" t="s">
        <v>134</v>
      </c>
      <c r="G204" s="48" t="s">
        <v>134</v>
      </c>
      <c r="H204" s="48" t="s">
        <v>134</v>
      </c>
      <c r="I204" s="48" t="s">
        <v>134</v>
      </c>
      <c r="J204" s="48" t="s">
        <v>134</v>
      </c>
      <c r="K204" s="48" t="s">
        <v>134</v>
      </c>
      <c r="L204" s="48" t="s">
        <v>134</v>
      </c>
      <c r="M204" s="48" t="s">
        <v>134</v>
      </c>
      <c r="N204" s="48" t="s">
        <v>134</v>
      </c>
    </row>
    <row r="205" spans="1:14" ht="21" customHeight="1">
      <c r="A205" s="324" t="s">
        <v>1217</v>
      </c>
      <c r="B205" s="324" t="s">
        <v>1217</v>
      </c>
      <c r="C205" s="324" t="s">
        <v>2257</v>
      </c>
      <c r="D205" s="327" t="s">
        <v>1302</v>
      </c>
      <c r="E205" s="48">
        <v>3</v>
      </c>
      <c r="F205" s="48">
        <v>2</v>
      </c>
      <c r="G205" s="48" t="s">
        <v>134</v>
      </c>
      <c r="H205" s="48">
        <v>1</v>
      </c>
      <c r="I205" s="48" t="s">
        <v>134</v>
      </c>
      <c r="J205" s="48" t="s">
        <v>134</v>
      </c>
      <c r="K205" s="48" t="s">
        <v>134</v>
      </c>
      <c r="L205" s="48" t="s">
        <v>134</v>
      </c>
      <c r="M205" s="48" t="s">
        <v>134</v>
      </c>
      <c r="N205" s="48">
        <v>16</v>
      </c>
    </row>
    <row r="206" spans="1:14" ht="21" customHeight="1">
      <c r="A206" s="324" t="s">
        <v>1217</v>
      </c>
      <c r="B206" s="324" t="s">
        <v>1217</v>
      </c>
      <c r="C206" s="324" t="s">
        <v>1057</v>
      </c>
      <c r="D206" s="327" t="s">
        <v>335</v>
      </c>
      <c r="E206" s="48">
        <v>1</v>
      </c>
      <c r="F206" s="48">
        <v>1</v>
      </c>
      <c r="G206" s="48" t="s">
        <v>134</v>
      </c>
      <c r="H206" s="48" t="s">
        <v>134</v>
      </c>
      <c r="I206" s="48" t="s">
        <v>134</v>
      </c>
      <c r="J206" s="48" t="s">
        <v>134</v>
      </c>
      <c r="K206" s="48" t="s">
        <v>134</v>
      </c>
      <c r="L206" s="48" t="s">
        <v>134</v>
      </c>
      <c r="M206" s="48" t="s">
        <v>134</v>
      </c>
      <c r="N206" s="48">
        <v>4</v>
      </c>
    </row>
    <row r="207" spans="1:14" ht="21" customHeight="1">
      <c r="A207" s="324" t="s">
        <v>1217</v>
      </c>
      <c r="B207" s="323">
        <v>26</v>
      </c>
      <c r="C207" s="323" t="s">
        <v>1712</v>
      </c>
      <c r="D207" s="328"/>
      <c r="E207" s="168">
        <v>10</v>
      </c>
      <c r="F207" s="168">
        <v>6</v>
      </c>
      <c r="G207" s="168">
        <v>2</v>
      </c>
      <c r="H207" s="168">
        <v>1</v>
      </c>
      <c r="I207" s="168" t="s">
        <v>134</v>
      </c>
      <c r="J207" s="168">
        <v>1</v>
      </c>
      <c r="K207" s="168" t="s">
        <v>134</v>
      </c>
      <c r="L207" s="168" t="s">
        <v>134</v>
      </c>
      <c r="M207" s="168" t="s">
        <v>134</v>
      </c>
      <c r="N207" s="168">
        <v>73</v>
      </c>
    </row>
    <row r="208" spans="1:14" ht="21" customHeight="1">
      <c r="A208" s="324" t="s">
        <v>1217</v>
      </c>
      <c r="B208" s="324" t="s">
        <v>1217</v>
      </c>
      <c r="C208" s="324" t="s">
        <v>2256</v>
      </c>
      <c r="D208" s="327" t="s">
        <v>3303</v>
      </c>
      <c r="E208" s="48" t="s">
        <v>134</v>
      </c>
      <c r="F208" s="48" t="s">
        <v>134</v>
      </c>
      <c r="G208" s="48" t="s">
        <v>134</v>
      </c>
      <c r="H208" s="48" t="s">
        <v>134</v>
      </c>
      <c r="I208" s="48" t="s">
        <v>134</v>
      </c>
      <c r="J208" s="48" t="s">
        <v>134</v>
      </c>
      <c r="K208" s="48" t="s">
        <v>134</v>
      </c>
      <c r="L208" s="48" t="s">
        <v>134</v>
      </c>
      <c r="M208" s="48" t="s">
        <v>134</v>
      </c>
      <c r="N208" s="48" t="s">
        <v>134</v>
      </c>
    </row>
    <row r="209" spans="1:14" ht="21" customHeight="1">
      <c r="A209" s="324" t="s">
        <v>1217</v>
      </c>
      <c r="B209" s="324" t="s">
        <v>1217</v>
      </c>
      <c r="C209" s="324" t="s">
        <v>2250</v>
      </c>
      <c r="D209" s="327" t="s">
        <v>2249</v>
      </c>
      <c r="E209" s="48" t="s">
        <v>134</v>
      </c>
      <c r="F209" s="48" t="s">
        <v>134</v>
      </c>
      <c r="G209" s="48" t="s">
        <v>134</v>
      </c>
      <c r="H209" s="48" t="s">
        <v>134</v>
      </c>
      <c r="I209" s="48" t="s">
        <v>134</v>
      </c>
      <c r="J209" s="48" t="s">
        <v>134</v>
      </c>
      <c r="K209" s="48" t="s">
        <v>134</v>
      </c>
      <c r="L209" s="48" t="s">
        <v>134</v>
      </c>
      <c r="M209" s="48" t="s">
        <v>134</v>
      </c>
      <c r="N209" s="48" t="s">
        <v>134</v>
      </c>
    </row>
    <row r="210" spans="1:14" ht="21" customHeight="1">
      <c r="A210" s="324"/>
      <c r="B210" s="324"/>
      <c r="C210" s="324" t="s">
        <v>2246</v>
      </c>
      <c r="D210" s="327" t="s">
        <v>1346</v>
      </c>
      <c r="E210" s="48" t="s">
        <v>134</v>
      </c>
      <c r="F210" s="48" t="s">
        <v>134</v>
      </c>
      <c r="G210" s="48" t="s">
        <v>134</v>
      </c>
      <c r="H210" s="48" t="s">
        <v>134</v>
      </c>
      <c r="I210" s="48" t="s">
        <v>134</v>
      </c>
      <c r="J210" s="48" t="s">
        <v>134</v>
      </c>
      <c r="K210" s="48" t="s">
        <v>134</v>
      </c>
      <c r="L210" s="48" t="s">
        <v>134</v>
      </c>
      <c r="M210" s="48" t="s">
        <v>134</v>
      </c>
      <c r="N210" s="48" t="s">
        <v>134</v>
      </c>
    </row>
    <row r="211" spans="1:14" ht="21" customHeight="1">
      <c r="A211" s="324" t="s">
        <v>1217</v>
      </c>
      <c r="B211" s="324" t="s">
        <v>1217</v>
      </c>
      <c r="C211" s="324" t="s">
        <v>1544</v>
      </c>
      <c r="D211" s="327" t="s">
        <v>2244</v>
      </c>
      <c r="E211" s="48" t="s">
        <v>134</v>
      </c>
      <c r="F211" s="48" t="s">
        <v>134</v>
      </c>
      <c r="G211" s="48" t="s">
        <v>134</v>
      </c>
      <c r="H211" s="48" t="s">
        <v>134</v>
      </c>
      <c r="I211" s="48" t="s">
        <v>134</v>
      </c>
      <c r="J211" s="48" t="s">
        <v>134</v>
      </c>
      <c r="K211" s="48" t="s">
        <v>134</v>
      </c>
      <c r="L211" s="48" t="s">
        <v>134</v>
      </c>
      <c r="M211" s="48" t="s">
        <v>134</v>
      </c>
      <c r="N211" s="48" t="s">
        <v>134</v>
      </c>
    </row>
    <row r="212" spans="1:14" ht="21" customHeight="1">
      <c r="A212" s="324" t="s">
        <v>1217</v>
      </c>
      <c r="B212" s="323"/>
      <c r="C212" s="324" t="s">
        <v>2241</v>
      </c>
      <c r="D212" s="327" t="s">
        <v>2238</v>
      </c>
      <c r="E212" s="48">
        <v>1</v>
      </c>
      <c r="F212" s="48" t="s">
        <v>134</v>
      </c>
      <c r="G212" s="48" t="s">
        <v>134</v>
      </c>
      <c r="H212" s="48">
        <v>1</v>
      </c>
      <c r="I212" s="48" t="s">
        <v>134</v>
      </c>
      <c r="J212" s="48" t="s">
        <v>134</v>
      </c>
      <c r="K212" s="48" t="s">
        <v>134</v>
      </c>
      <c r="L212" s="48" t="s">
        <v>134</v>
      </c>
      <c r="M212" s="48" t="s">
        <v>134</v>
      </c>
      <c r="N212" s="48">
        <v>10</v>
      </c>
    </row>
    <row r="213" spans="1:14" ht="21" customHeight="1">
      <c r="A213" s="324" t="s">
        <v>1217</v>
      </c>
      <c r="B213" s="324" t="s">
        <v>1217</v>
      </c>
      <c r="C213" s="324" t="s">
        <v>217</v>
      </c>
      <c r="D213" s="327" t="s">
        <v>1402</v>
      </c>
      <c r="E213" s="48">
        <v>1</v>
      </c>
      <c r="F213" s="48">
        <v>1</v>
      </c>
      <c r="G213" s="48" t="s">
        <v>134</v>
      </c>
      <c r="H213" s="48" t="s">
        <v>134</v>
      </c>
      <c r="I213" s="48" t="s">
        <v>134</v>
      </c>
      <c r="J213" s="48" t="s">
        <v>134</v>
      </c>
      <c r="K213" s="48" t="s">
        <v>134</v>
      </c>
      <c r="L213" s="48" t="s">
        <v>134</v>
      </c>
      <c r="M213" s="48" t="s">
        <v>134</v>
      </c>
      <c r="N213" s="48">
        <v>1</v>
      </c>
    </row>
    <row r="214" spans="1:14" ht="21" customHeight="1">
      <c r="A214" s="324"/>
      <c r="B214" s="324"/>
      <c r="C214" s="324" t="s">
        <v>2236</v>
      </c>
      <c r="D214" s="327" t="s">
        <v>2235</v>
      </c>
      <c r="E214" s="48">
        <v>3</v>
      </c>
      <c r="F214" s="48">
        <v>1</v>
      </c>
      <c r="G214" s="48">
        <v>1</v>
      </c>
      <c r="H214" s="48" t="s">
        <v>134</v>
      </c>
      <c r="I214" s="48" t="s">
        <v>134</v>
      </c>
      <c r="J214" s="48">
        <v>1</v>
      </c>
      <c r="K214" s="48" t="s">
        <v>134</v>
      </c>
      <c r="L214" s="48" t="s">
        <v>134</v>
      </c>
      <c r="M214" s="48" t="s">
        <v>134</v>
      </c>
      <c r="N214" s="48">
        <v>53</v>
      </c>
    </row>
    <row r="215" spans="1:14" ht="21" customHeight="1">
      <c r="A215" s="324" t="s">
        <v>1217</v>
      </c>
      <c r="B215" s="324" t="s">
        <v>1217</v>
      </c>
      <c r="C215" s="324">
        <v>267</v>
      </c>
      <c r="D215" s="327" t="s">
        <v>1688</v>
      </c>
      <c r="E215" s="48">
        <v>3</v>
      </c>
      <c r="F215" s="48">
        <v>2</v>
      </c>
      <c r="G215" s="48">
        <v>1</v>
      </c>
      <c r="H215" s="48" t="s">
        <v>134</v>
      </c>
      <c r="I215" s="48" t="s">
        <v>134</v>
      </c>
      <c r="J215" s="48" t="s">
        <v>134</v>
      </c>
      <c r="K215" s="48" t="s">
        <v>134</v>
      </c>
      <c r="L215" s="48" t="s">
        <v>134</v>
      </c>
      <c r="M215" s="48" t="s">
        <v>134</v>
      </c>
      <c r="N215" s="48">
        <v>7</v>
      </c>
    </row>
    <row r="216" spans="1:14" ht="21" customHeight="1">
      <c r="A216" s="324" t="s">
        <v>1217</v>
      </c>
      <c r="B216" s="324" t="s">
        <v>1217</v>
      </c>
      <c r="C216" s="324">
        <v>269</v>
      </c>
      <c r="D216" s="327" t="s">
        <v>1315</v>
      </c>
      <c r="E216" s="48">
        <v>2</v>
      </c>
      <c r="F216" s="48">
        <v>2</v>
      </c>
      <c r="G216" s="48" t="s">
        <v>134</v>
      </c>
      <c r="H216" s="48" t="s">
        <v>134</v>
      </c>
      <c r="I216" s="48" t="s">
        <v>134</v>
      </c>
      <c r="J216" s="48" t="s">
        <v>134</v>
      </c>
      <c r="K216" s="48" t="s">
        <v>134</v>
      </c>
      <c r="L216" s="48" t="s">
        <v>134</v>
      </c>
      <c r="M216" s="48" t="s">
        <v>134</v>
      </c>
      <c r="N216" s="48">
        <v>2</v>
      </c>
    </row>
    <row r="217" spans="1:14" ht="21" customHeight="1">
      <c r="A217" s="324" t="s">
        <v>1217</v>
      </c>
      <c r="B217" s="323">
        <v>27</v>
      </c>
      <c r="C217" s="323" t="s">
        <v>794</v>
      </c>
      <c r="D217" s="328"/>
      <c r="E217" s="168">
        <v>21</v>
      </c>
      <c r="F217" s="168">
        <v>15</v>
      </c>
      <c r="G217" s="168">
        <v>1</v>
      </c>
      <c r="H217" s="168">
        <v>4</v>
      </c>
      <c r="I217" s="168" t="s">
        <v>134</v>
      </c>
      <c r="J217" s="168" t="s">
        <v>134</v>
      </c>
      <c r="K217" s="168">
        <v>1</v>
      </c>
      <c r="L217" s="168" t="s">
        <v>134</v>
      </c>
      <c r="M217" s="168" t="s">
        <v>134</v>
      </c>
      <c r="N217" s="168">
        <v>157</v>
      </c>
    </row>
    <row r="218" spans="1:14" ht="21" customHeight="1">
      <c r="A218" s="324" t="s">
        <v>1217</v>
      </c>
      <c r="B218" s="324" t="s">
        <v>1217</v>
      </c>
      <c r="C218" s="324" t="s">
        <v>2231</v>
      </c>
      <c r="D218" s="327" t="s">
        <v>3303</v>
      </c>
      <c r="E218" s="48">
        <v>2</v>
      </c>
      <c r="F218" s="48">
        <v>1</v>
      </c>
      <c r="G218" s="48">
        <v>1</v>
      </c>
      <c r="H218" s="48" t="s">
        <v>134</v>
      </c>
      <c r="I218" s="48" t="s">
        <v>134</v>
      </c>
      <c r="J218" s="48" t="s">
        <v>134</v>
      </c>
      <c r="K218" s="48" t="s">
        <v>134</v>
      </c>
      <c r="L218" s="48" t="s">
        <v>134</v>
      </c>
      <c r="M218" s="48" t="s">
        <v>134</v>
      </c>
      <c r="N218" s="48">
        <v>6</v>
      </c>
    </row>
    <row r="219" spans="1:14" ht="21" customHeight="1">
      <c r="A219" s="324" t="s">
        <v>1217</v>
      </c>
      <c r="B219" s="323"/>
      <c r="C219" s="324" t="s">
        <v>1839</v>
      </c>
      <c r="D219" s="327" t="s">
        <v>2229</v>
      </c>
      <c r="E219" s="48" t="s">
        <v>134</v>
      </c>
      <c r="F219" s="48" t="s">
        <v>134</v>
      </c>
      <c r="G219" s="48" t="s">
        <v>134</v>
      </c>
      <c r="H219" s="48" t="s">
        <v>134</v>
      </c>
      <c r="I219" s="48" t="s">
        <v>134</v>
      </c>
      <c r="J219" s="48" t="s">
        <v>134</v>
      </c>
      <c r="K219" s="48" t="s">
        <v>134</v>
      </c>
      <c r="L219" s="48" t="s">
        <v>134</v>
      </c>
      <c r="M219" s="48" t="s">
        <v>134</v>
      </c>
      <c r="N219" s="48" t="s">
        <v>134</v>
      </c>
    </row>
    <row r="220" spans="1:14" ht="21" customHeight="1">
      <c r="A220" s="324" t="s">
        <v>1217</v>
      </c>
      <c r="B220" s="324" t="s">
        <v>1217</v>
      </c>
      <c r="C220" s="324" t="s">
        <v>1257</v>
      </c>
      <c r="D220" s="327" t="s">
        <v>1635</v>
      </c>
      <c r="E220" s="48">
        <v>2</v>
      </c>
      <c r="F220" s="48">
        <v>1</v>
      </c>
      <c r="G220" s="48" t="s">
        <v>134</v>
      </c>
      <c r="H220" s="48">
        <v>1</v>
      </c>
      <c r="I220" s="48" t="s">
        <v>134</v>
      </c>
      <c r="J220" s="48" t="s">
        <v>134</v>
      </c>
      <c r="K220" s="48" t="s">
        <v>134</v>
      </c>
      <c r="L220" s="48" t="s">
        <v>134</v>
      </c>
      <c r="M220" s="48" t="s">
        <v>134</v>
      </c>
      <c r="N220" s="48">
        <v>21</v>
      </c>
    </row>
    <row r="221" spans="1:14" ht="21" customHeight="1">
      <c r="A221" s="324"/>
      <c r="B221" s="324"/>
      <c r="C221" s="324">
        <v>273</v>
      </c>
      <c r="D221" s="327" t="s">
        <v>3654</v>
      </c>
      <c r="E221" s="48">
        <v>8</v>
      </c>
      <c r="F221" s="48">
        <v>6</v>
      </c>
      <c r="G221" s="48" t="s">
        <v>134</v>
      </c>
      <c r="H221" s="48">
        <v>2</v>
      </c>
      <c r="I221" s="48" t="s">
        <v>134</v>
      </c>
      <c r="J221" s="48" t="s">
        <v>134</v>
      </c>
      <c r="K221" s="48" t="s">
        <v>134</v>
      </c>
      <c r="L221" s="48" t="s">
        <v>134</v>
      </c>
      <c r="M221" s="48" t="s">
        <v>134</v>
      </c>
      <c r="N221" s="48">
        <v>37</v>
      </c>
    </row>
    <row r="222" spans="1:14" ht="21" customHeight="1">
      <c r="A222" s="324" t="s">
        <v>1217</v>
      </c>
      <c r="B222" s="323"/>
      <c r="C222" s="324">
        <v>274</v>
      </c>
      <c r="D222" s="327" t="s">
        <v>2228</v>
      </c>
      <c r="E222" s="48">
        <v>4</v>
      </c>
      <c r="F222" s="48">
        <v>3</v>
      </c>
      <c r="G222" s="48" t="s">
        <v>134</v>
      </c>
      <c r="H222" s="48">
        <v>1</v>
      </c>
      <c r="I222" s="48" t="s">
        <v>134</v>
      </c>
      <c r="J222" s="48" t="s">
        <v>134</v>
      </c>
      <c r="K222" s="48" t="s">
        <v>134</v>
      </c>
      <c r="L222" s="48" t="s">
        <v>134</v>
      </c>
      <c r="M222" s="48" t="s">
        <v>134</v>
      </c>
      <c r="N222" s="48">
        <v>15</v>
      </c>
    </row>
    <row r="223" spans="1:14" ht="21" customHeight="1">
      <c r="A223" s="324" t="s">
        <v>1217</v>
      </c>
      <c r="B223" s="324" t="s">
        <v>1217</v>
      </c>
      <c r="C223" s="324">
        <v>275</v>
      </c>
      <c r="D223" s="327" t="s">
        <v>1372</v>
      </c>
      <c r="E223" s="48">
        <v>5</v>
      </c>
      <c r="F223" s="48">
        <v>4</v>
      </c>
      <c r="G223" s="48" t="s">
        <v>134</v>
      </c>
      <c r="H223" s="48" t="s">
        <v>134</v>
      </c>
      <c r="I223" s="48" t="s">
        <v>134</v>
      </c>
      <c r="J223" s="48" t="s">
        <v>134</v>
      </c>
      <c r="K223" s="48">
        <v>1</v>
      </c>
      <c r="L223" s="48" t="s">
        <v>134</v>
      </c>
      <c r="M223" s="48" t="s">
        <v>134</v>
      </c>
      <c r="N223" s="48">
        <v>78</v>
      </c>
    </row>
    <row r="224" spans="1:14" ht="21" customHeight="1">
      <c r="A224" s="324" t="s">
        <v>1217</v>
      </c>
      <c r="B224" s="323"/>
      <c r="C224" s="324">
        <v>276</v>
      </c>
      <c r="D224" s="327" t="s">
        <v>1521</v>
      </c>
      <c r="E224" s="48" t="s">
        <v>134</v>
      </c>
      <c r="F224" s="48" t="s">
        <v>134</v>
      </c>
      <c r="G224" s="48" t="s">
        <v>134</v>
      </c>
      <c r="H224" s="48" t="s">
        <v>134</v>
      </c>
      <c r="I224" s="48" t="s">
        <v>134</v>
      </c>
      <c r="J224" s="48" t="s">
        <v>134</v>
      </c>
      <c r="K224" s="48" t="s">
        <v>134</v>
      </c>
      <c r="L224" s="48" t="s">
        <v>134</v>
      </c>
      <c r="M224" s="48" t="s">
        <v>134</v>
      </c>
      <c r="N224" s="48" t="s">
        <v>134</v>
      </c>
    </row>
    <row r="225" spans="1:14" ht="21" customHeight="1">
      <c r="A225" s="324" t="s">
        <v>1217</v>
      </c>
      <c r="B225" s="323">
        <v>28</v>
      </c>
      <c r="C225" s="323" t="s">
        <v>2225</v>
      </c>
      <c r="D225" s="328"/>
      <c r="E225" s="168">
        <v>12</v>
      </c>
      <c r="F225" s="168">
        <v>8</v>
      </c>
      <c r="G225" s="168">
        <v>2</v>
      </c>
      <c r="H225" s="168" t="s">
        <v>134</v>
      </c>
      <c r="I225" s="168">
        <v>1</v>
      </c>
      <c r="J225" s="168">
        <v>1</v>
      </c>
      <c r="K225" s="168" t="s">
        <v>134</v>
      </c>
      <c r="L225" s="168" t="s">
        <v>134</v>
      </c>
      <c r="M225" s="168" t="s">
        <v>134</v>
      </c>
      <c r="N225" s="168">
        <v>92</v>
      </c>
    </row>
    <row r="226" spans="1:14" ht="21" customHeight="1">
      <c r="A226" s="324" t="s">
        <v>1217</v>
      </c>
      <c r="B226" s="324" t="s">
        <v>1217</v>
      </c>
      <c r="C226" s="324" t="s">
        <v>2224</v>
      </c>
      <c r="D226" s="327" t="s">
        <v>3303</v>
      </c>
      <c r="E226" s="48">
        <v>3</v>
      </c>
      <c r="F226" s="48">
        <v>3</v>
      </c>
      <c r="G226" s="48" t="s">
        <v>134</v>
      </c>
      <c r="H226" s="48" t="s">
        <v>134</v>
      </c>
      <c r="I226" s="48" t="s">
        <v>134</v>
      </c>
      <c r="J226" s="48" t="s">
        <v>134</v>
      </c>
      <c r="K226" s="48" t="s">
        <v>134</v>
      </c>
      <c r="L226" s="48" t="s">
        <v>134</v>
      </c>
      <c r="M226" s="48" t="s">
        <v>134</v>
      </c>
      <c r="N226" s="48">
        <v>7</v>
      </c>
    </row>
    <row r="227" spans="1:14" ht="21" customHeight="1">
      <c r="A227" s="324" t="s">
        <v>1217</v>
      </c>
      <c r="B227" s="324" t="s">
        <v>1217</v>
      </c>
      <c r="C227" s="324" t="s">
        <v>421</v>
      </c>
      <c r="D227" s="327" t="s">
        <v>431</v>
      </c>
      <c r="E227" s="48">
        <v>1</v>
      </c>
      <c r="F227" s="48" t="s">
        <v>134</v>
      </c>
      <c r="G227" s="48" t="s">
        <v>134</v>
      </c>
      <c r="H227" s="48" t="s">
        <v>134</v>
      </c>
      <c r="I227" s="48" t="s">
        <v>134</v>
      </c>
      <c r="J227" s="48">
        <v>1</v>
      </c>
      <c r="K227" s="48" t="s">
        <v>134</v>
      </c>
      <c r="L227" s="48" t="s">
        <v>134</v>
      </c>
      <c r="M227" s="48" t="s">
        <v>134</v>
      </c>
      <c r="N227" s="48">
        <v>35</v>
      </c>
    </row>
    <row r="228" spans="1:14" ht="21" customHeight="1">
      <c r="A228" s="324" t="s">
        <v>1217</v>
      </c>
      <c r="B228" s="324" t="s">
        <v>1217</v>
      </c>
      <c r="C228" s="324" t="s">
        <v>1782</v>
      </c>
      <c r="D228" s="327" t="s">
        <v>357</v>
      </c>
      <c r="E228" s="48">
        <v>3</v>
      </c>
      <c r="F228" s="48">
        <v>1</v>
      </c>
      <c r="G228" s="48">
        <v>1</v>
      </c>
      <c r="H228" s="48" t="s">
        <v>134</v>
      </c>
      <c r="I228" s="48">
        <v>1</v>
      </c>
      <c r="J228" s="48" t="s">
        <v>134</v>
      </c>
      <c r="K228" s="48" t="s">
        <v>134</v>
      </c>
      <c r="L228" s="48" t="s">
        <v>134</v>
      </c>
      <c r="M228" s="48" t="s">
        <v>134</v>
      </c>
      <c r="N228" s="48">
        <v>34</v>
      </c>
    </row>
    <row r="229" spans="1:14" ht="21" customHeight="1">
      <c r="A229" s="324" t="s">
        <v>1217</v>
      </c>
      <c r="B229" s="324" t="s">
        <v>1217</v>
      </c>
      <c r="C229" s="324" t="s">
        <v>2222</v>
      </c>
      <c r="D229" s="327" t="s">
        <v>1131</v>
      </c>
      <c r="E229" s="48" t="s">
        <v>134</v>
      </c>
      <c r="F229" s="48" t="s">
        <v>134</v>
      </c>
      <c r="G229" s="48" t="s">
        <v>134</v>
      </c>
      <c r="H229" s="48" t="s">
        <v>134</v>
      </c>
      <c r="I229" s="48" t="s">
        <v>134</v>
      </c>
      <c r="J229" s="48" t="s">
        <v>134</v>
      </c>
      <c r="K229" s="48" t="s">
        <v>134</v>
      </c>
      <c r="L229" s="48" t="s">
        <v>134</v>
      </c>
      <c r="M229" s="48" t="s">
        <v>134</v>
      </c>
      <c r="N229" s="48" t="s">
        <v>134</v>
      </c>
    </row>
    <row r="230" spans="1:14" ht="21" customHeight="1">
      <c r="A230" s="324"/>
      <c r="B230" s="324"/>
      <c r="C230" s="324" t="s">
        <v>2221</v>
      </c>
      <c r="D230" s="327" t="s">
        <v>2217</v>
      </c>
      <c r="E230" s="48" t="s">
        <v>134</v>
      </c>
      <c r="F230" s="48" t="s">
        <v>134</v>
      </c>
      <c r="G230" s="48" t="s">
        <v>134</v>
      </c>
      <c r="H230" s="48" t="s">
        <v>134</v>
      </c>
      <c r="I230" s="48" t="s">
        <v>134</v>
      </c>
      <c r="J230" s="48" t="s">
        <v>134</v>
      </c>
      <c r="K230" s="48" t="s">
        <v>134</v>
      </c>
      <c r="L230" s="48" t="s">
        <v>134</v>
      </c>
      <c r="M230" s="48" t="s">
        <v>134</v>
      </c>
      <c r="N230" s="48" t="s">
        <v>134</v>
      </c>
    </row>
    <row r="231" spans="1:14" ht="21" customHeight="1">
      <c r="A231" s="324" t="s">
        <v>1217</v>
      </c>
      <c r="B231" s="324" t="s">
        <v>1217</v>
      </c>
      <c r="C231" s="324" t="s">
        <v>2215</v>
      </c>
      <c r="D231" s="327" t="s">
        <v>2213</v>
      </c>
      <c r="E231" s="48" t="s">
        <v>134</v>
      </c>
      <c r="F231" s="48" t="s">
        <v>134</v>
      </c>
      <c r="G231" s="48" t="s">
        <v>134</v>
      </c>
      <c r="H231" s="48" t="s">
        <v>134</v>
      </c>
      <c r="I231" s="48" t="s">
        <v>134</v>
      </c>
      <c r="J231" s="48" t="s">
        <v>134</v>
      </c>
      <c r="K231" s="48" t="s">
        <v>134</v>
      </c>
      <c r="L231" s="48" t="s">
        <v>134</v>
      </c>
      <c r="M231" s="48" t="s">
        <v>134</v>
      </c>
      <c r="N231" s="48" t="s">
        <v>134</v>
      </c>
    </row>
    <row r="232" spans="1:14" ht="21" customHeight="1">
      <c r="A232" s="324" t="s">
        <v>1217</v>
      </c>
      <c r="B232" s="323"/>
      <c r="C232" s="324">
        <v>289</v>
      </c>
      <c r="D232" s="327" t="s">
        <v>2191</v>
      </c>
      <c r="E232" s="48">
        <v>5</v>
      </c>
      <c r="F232" s="48">
        <v>4</v>
      </c>
      <c r="G232" s="48">
        <v>1</v>
      </c>
      <c r="H232" s="48" t="s">
        <v>134</v>
      </c>
      <c r="I232" s="48" t="s">
        <v>134</v>
      </c>
      <c r="J232" s="48" t="s">
        <v>134</v>
      </c>
      <c r="K232" s="48" t="s">
        <v>134</v>
      </c>
      <c r="L232" s="48" t="s">
        <v>134</v>
      </c>
      <c r="M232" s="48" t="s">
        <v>134</v>
      </c>
      <c r="N232" s="48">
        <v>16</v>
      </c>
    </row>
    <row r="233" spans="1:14" ht="21" customHeight="1">
      <c r="A233" s="324"/>
      <c r="B233" s="323">
        <v>29</v>
      </c>
      <c r="C233" s="323" t="s">
        <v>1664</v>
      </c>
      <c r="D233" s="328"/>
      <c r="E233" s="168">
        <v>19</v>
      </c>
      <c r="F233" s="168">
        <v>10</v>
      </c>
      <c r="G233" s="168">
        <v>6</v>
      </c>
      <c r="H233" s="168">
        <v>1</v>
      </c>
      <c r="I233" s="168">
        <v>1</v>
      </c>
      <c r="J233" s="168">
        <v>1</v>
      </c>
      <c r="K233" s="168" t="s">
        <v>134</v>
      </c>
      <c r="L233" s="168" t="s">
        <v>134</v>
      </c>
      <c r="M233" s="168" t="s">
        <v>134</v>
      </c>
      <c r="N233" s="168">
        <v>143</v>
      </c>
    </row>
    <row r="234" spans="1:14" ht="21" customHeight="1">
      <c r="A234" s="324" t="s">
        <v>1217</v>
      </c>
      <c r="B234" s="324" t="s">
        <v>1217</v>
      </c>
      <c r="C234" s="324">
        <v>290</v>
      </c>
      <c r="D234" s="327" t="s">
        <v>3303</v>
      </c>
      <c r="E234" s="48">
        <v>3</v>
      </c>
      <c r="F234" s="48">
        <v>3</v>
      </c>
      <c r="G234" s="48" t="s">
        <v>134</v>
      </c>
      <c r="H234" s="48" t="s">
        <v>134</v>
      </c>
      <c r="I234" s="48" t="s">
        <v>134</v>
      </c>
      <c r="J234" s="48" t="s">
        <v>134</v>
      </c>
      <c r="K234" s="48" t="s">
        <v>134</v>
      </c>
      <c r="L234" s="48" t="s">
        <v>134</v>
      </c>
      <c r="M234" s="48" t="s">
        <v>134</v>
      </c>
      <c r="N234" s="48">
        <v>7</v>
      </c>
    </row>
    <row r="235" spans="1:14" ht="21" customHeight="1">
      <c r="A235" s="324" t="s">
        <v>1217</v>
      </c>
      <c r="B235" s="324" t="s">
        <v>1217</v>
      </c>
      <c r="C235" s="324">
        <v>291</v>
      </c>
      <c r="D235" s="327" t="s">
        <v>3655</v>
      </c>
      <c r="E235" s="48">
        <v>6</v>
      </c>
      <c r="F235" s="48">
        <v>2</v>
      </c>
      <c r="G235" s="48">
        <v>1</v>
      </c>
      <c r="H235" s="48">
        <v>1</v>
      </c>
      <c r="I235" s="48">
        <v>1</v>
      </c>
      <c r="J235" s="48">
        <v>1</v>
      </c>
      <c r="K235" s="48" t="s">
        <v>134</v>
      </c>
      <c r="L235" s="48" t="s">
        <v>134</v>
      </c>
      <c r="M235" s="48" t="s">
        <v>134</v>
      </c>
      <c r="N235" s="48">
        <v>94</v>
      </c>
    </row>
    <row r="236" spans="1:14" ht="21" customHeight="1">
      <c r="A236" s="324" t="s">
        <v>1217</v>
      </c>
      <c r="B236" s="324" t="s">
        <v>1217</v>
      </c>
      <c r="C236" s="324" t="s">
        <v>2210</v>
      </c>
      <c r="D236" s="327" t="s">
        <v>2209</v>
      </c>
      <c r="E236" s="48">
        <v>1</v>
      </c>
      <c r="F236" s="48">
        <v>1</v>
      </c>
      <c r="G236" s="48" t="s">
        <v>134</v>
      </c>
      <c r="H236" s="48" t="s">
        <v>134</v>
      </c>
      <c r="I236" s="48" t="s">
        <v>134</v>
      </c>
      <c r="J236" s="48" t="s">
        <v>134</v>
      </c>
      <c r="K236" s="48" t="s">
        <v>134</v>
      </c>
      <c r="L236" s="48" t="s">
        <v>134</v>
      </c>
      <c r="M236" s="48" t="s">
        <v>134</v>
      </c>
      <c r="N236" s="48">
        <v>1</v>
      </c>
    </row>
    <row r="237" spans="1:14" ht="21" customHeight="1">
      <c r="A237" s="324" t="s">
        <v>1217</v>
      </c>
      <c r="B237" s="324" t="s">
        <v>1217</v>
      </c>
      <c r="C237" s="324" t="s">
        <v>2207</v>
      </c>
      <c r="D237" s="327" t="s">
        <v>2206</v>
      </c>
      <c r="E237" s="48">
        <v>1</v>
      </c>
      <c r="F237" s="48" t="s">
        <v>134</v>
      </c>
      <c r="G237" s="48">
        <v>1</v>
      </c>
      <c r="H237" s="48" t="s">
        <v>134</v>
      </c>
      <c r="I237" s="48" t="s">
        <v>134</v>
      </c>
      <c r="J237" s="48" t="s">
        <v>134</v>
      </c>
      <c r="K237" s="48" t="s">
        <v>134</v>
      </c>
      <c r="L237" s="48" t="s">
        <v>134</v>
      </c>
      <c r="M237" s="48" t="s">
        <v>134</v>
      </c>
      <c r="N237" s="48">
        <v>5</v>
      </c>
    </row>
    <row r="238" spans="1:14" ht="21" customHeight="1">
      <c r="A238" s="324" t="s">
        <v>1217</v>
      </c>
      <c r="B238" s="324" t="s">
        <v>1217</v>
      </c>
      <c r="C238" s="324" t="s">
        <v>2205</v>
      </c>
      <c r="D238" s="327" t="s">
        <v>2204</v>
      </c>
      <c r="E238" s="48">
        <v>3</v>
      </c>
      <c r="F238" s="48">
        <v>2</v>
      </c>
      <c r="G238" s="48">
        <v>1</v>
      </c>
      <c r="H238" s="48" t="s">
        <v>134</v>
      </c>
      <c r="I238" s="48" t="s">
        <v>134</v>
      </c>
      <c r="J238" s="48" t="s">
        <v>134</v>
      </c>
      <c r="K238" s="48" t="s">
        <v>134</v>
      </c>
      <c r="L238" s="48" t="s">
        <v>134</v>
      </c>
      <c r="M238" s="48" t="s">
        <v>134</v>
      </c>
      <c r="N238" s="48">
        <v>12</v>
      </c>
    </row>
    <row r="239" spans="1:14" ht="21" customHeight="1">
      <c r="A239" s="324" t="s">
        <v>1217</v>
      </c>
      <c r="B239" s="323"/>
      <c r="C239" s="324" t="s">
        <v>359</v>
      </c>
      <c r="D239" s="327" t="s">
        <v>2202</v>
      </c>
      <c r="E239" s="48" t="s">
        <v>134</v>
      </c>
      <c r="F239" s="48" t="s">
        <v>134</v>
      </c>
      <c r="G239" s="48" t="s">
        <v>134</v>
      </c>
      <c r="H239" s="48" t="s">
        <v>134</v>
      </c>
      <c r="I239" s="48" t="s">
        <v>134</v>
      </c>
      <c r="J239" s="48" t="s">
        <v>134</v>
      </c>
      <c r="K239" s="48" t="s">
        <v>134</v>
      </c>
      <c r="L239" s="48" t="s">
        <v>134</v>
      </c>
      <c r="M239" s="48" t="s">
        <v>134</v>
      </c>
      <c r="N239" s="48" t="s">
        <v>134</v>
      </c>
    </row>
    <row r="240" spans="1:14" ht="21" customHeight="1">
      <c r="A240" s="324" t="s">
        <v>1217</v>
      </c>
      <c r="B240" s="324" t="s">
        <v>1217</v>
      </c>
      <c r="C240" s="324" t="s">
        <v>699</v>
      </c>
      <c r="D240" s="327" t="s">
        <v>2200</v>
      </c>
      <c r="E240" s="48" t="s">
        <v>134</v>
      </c>
      <c r="F240" s="48" t="s">
        <v>134</v>
      </c>
      <c r="G240" s="48" t="s">
        <v>134</v>
      </c>
      <c r="H240" s="48" t="s">
        <v>134</v>
      </c>
      <c r="I240" s="48" t="s">
        <v>134</v>
      </c>
      <c r="J240" s="48" t="s">
        <v>134</v>
      </c>
      <c r="K240" s="48" t="s">
        <v>134</v>
      </c>
      <c r="L240" s="48" t="s">
        <v>134</v>
      </c>
      <c r="M240" s="48" t="s">
        <v>134</v>
      </c>
      <c r="N240" s="48" t="s">
        <v>134</v>
      </c>
    </row>
    <row r="241" spans="1:14" ht="21" customHeight="1">
      <c r="A241" s="324" t="s">
        <v>1217</v>
      </c>
      <c r="B241" s="324" t="s">
        <v>1217</v>
      </c>
      <c r="C241" s="324" t="s">
        <v>1546</v>
      </c>
      <c r="D241" s="327" t="s">
        <v>2199</v>
      </c>
      <c r="E241" s="48">
        <v>4</v>
      </c>
      <c r="F241" s="48">
        <v>2</v>
      </c>
      <c r="G241" s="48">
        <v>2</v>
      </c>
      <c r="H241" s="48" t="s">
        <v>134</v>
      </c>
      <c r="I241" s="48" t="s">
        <v>134</v>
      </c>
      <c r="J241" s="48" t="s">
        <v>134</v>
      </c>
      <c r="K241" s="48" t="s">
        <v>134</v>
      </c>
      <c r="L241" s="48" t="s">
        <v>134</v>
      </c>
      <c r="M241" s="48" t="s">
        <v>134</v>
      </c>
      <c r="N241" s="48">
        <v>18</v>
      </c>
    </row>
    <row r="242" spans="1:14" ht="21" customHeight="1">
      <c r="A242" s="324" t="s">
        <v>1217</v>
      </c>
      <c r="B242" s="324" t="s">
        <v>1217</v>
      </c>
      <c r="C242" s="324" t="s">
        <v>537</v>
      </c>
      <c r="D242" s="327" t="s">
        <v>1716</v>
      </c>
      <c r="E242" s="48">
        <v>1</v>
      </c>
      <c r="F242" s="48" t="s">
        <v>134</v>
      </c>
      <c r="G242" s="48">
        <v>1</v>
      </c>
      <c r="H242" s="48" t="s">
        <v>134</v>
      </c>
      <c r="I242" s="48" t="s">
        <v>134</v>
      </c>
      <c r="J242" s="48" t="s">
        <v>134</v>
      </c>
      <c r="K242" s="48" t="s">
        <v>134</v>
      </c>
      <c r="L242" s="48" t="s">
        <v>134</v>
      </c>
      <c r="M242" s="48" t="s">
        <v>134</v>
      </c>
      <c r="N242" s="48">
        <v>6</v>
      </c>
    </row>
    <row r="243" spans="1:14" ht="21" customHeight="1">
      <c r="A243" s="324" t="s">
        <v>1217</v>
      </c>
      <c r="B243" s="323">
        <v>30</v>
      </c>
      <c r="C243" s="323" t="s">
        <v>2198</v>
      </c>
      <c r="D243" s="328"/>
      <c r="E243" s="168">
        <v>7</v>
      </c>
      <c r="F243" s="168">
        <v>4</v>
      </c>
      <c r="G243" s="168" t="s">
        <v>134</v>
      </c>
      <c r="H243" s="168">
        <v>1</v>
      </c>
      <c r="I243" s="168" t="s">
        <v>134</v>
      </c>
      <c r="J243" s="168" t="s">
        <v>134</v>
      </c>
      <c r="K243" s="168">
        <v>1</v>
      </c>
      <c r="L243" s="168">
        <v>1</v>
      </c>
      <c r="M243" s="168" t="s">
        <v>134</v>
      </c>
      <c r="N243" s="168">
        <v>277</v>
      </c>
    </row>
    <row r="244" spans="1:14" ht="21" customHeight="1">
      <c r="A244" s="324" t="s">
        <v>1217</v>
      </c>
      <c r="B244" s="324" t="s">
        <v>1217</v>
      </c>
      <c r="C244" s="324" t="s">
        <v>968</v>
      </c>
      <c r="D244" s="327" t="s">
        <v>3303</v>
      </c>
      <c r="E244" s="48" t="s">
        <v>134</v>
      </c>
      <c r="F244" s="48" t="s">
        <v>134</v>
      </c>
      <c r="G244" s="48" t="s">
        <v>134</v>
      </c>
      <c r="H244" s="48" t="s">
        <v>134</v>
      </c>
      <c r="I244" s="48" t="s">
        <v>134</v>
      </c>
      <c r="J244" s="48" t="s">
        <v>134</v>
      </c>
      <c r="K244" s="48" t="s">
        <v>134</v>
      </c>
      <c r="L244" s="48" t="s">
        <v>134</v>
      </c>
      <c r="M244" s="48" t="s">
        <v>134</v>
      </c>
      <c r="N244" s="48" t="s">
        <v>134</v>
      </c>
    </row>
    <row r="245" spans="1:14" ht="21" customHeight="1">
      <c r="A245" s="324"/>
      <c r="B245" s="324"/>
      <c r="C245" s="324" t="s">
        <v>2195</v>
      </c>
      <c r="D245" s="327" t="s">
        <v>3656</v>
      </c>
      <c r="E245" s="48">
        <v>1</v>
      </c>
      <c r="F245" s="48" t="s">
        <v>134</v>
      </c>
      <c r="G245" s="48" t="s">
        <v>134</v>
      </c>
      <c r="H245" s="48">
        <v>1</v>
      </c>
      <c r="I245" s="48" t="s">
        <v>134</v>
      </c>
      <c r="J245" s="48" t="s">
        <v>134</v>
      </c>
      <c r="K245" s="48" t="s">
        <v>134</v>
      </c>
      <c r="L245" s="48" t="s">
        <v>134</v>
      </c>
      <c r="M245" s="48" t="s">
        <v>134</v>
      </c>
      <c r="N245" s="48">
        <v>14</v>
      </c>
    </row>
    <row r="246" spans="1:14" ht="21" customHeight="1">
      <c r="A246" s="324"/>
      <c r="B246" s="324"/>
      <c r="C246" s="324">
        <v>302</v>
      </c>
      <c r="D246" s="327" t="s">
        <v>2193</v>
      </c>
      <c r="E246" s="48">
        <v>3</v>
      </c>
      <c r="F246" s="48">
        <v>3</v>
      </c>
      <c r="G246" s="48" t="s">
        <v>134</v>
      </c>
      <c r="H246" s="48" t="s">
        <v>134</v>
      </c>
      <c r="I246" s="48" t="s">
        <v>134</v>
      </c>
      <c r="J246" s="48" t="s">
        <v>134</v>
      </c>
      <c r="K246" s="48" t="s">
        <v>134</v>
      </c>
      <c r="L246" s="48" t="s">
        <v>134</v>
      </c>
      <c r="M246" s="48" t="s">
        <v>134</v>
      </c>
      <c r="N246" s="48">
        <v>9</v>
      </c>
    </row>
    <row r="247" spans="1:14" ht="21" customHeight="1">
      <c r="A247" s="324" t="s">
        <v>1217</v>
      </c>
      <c r="B247" s="324" t="s">
        <v>1217</v>
      </c>
      <c r="C247" s="324">
        <v>303</v>
      </c>
      <c r="D247" s="327" t="s">
        <v>1891</v>
      </c>
      <c r="E247" s="48">
        <v>3</v>
      </c>
      <c r="F247" s="48">
        <v>1</v>
      </c>
      <c r="G247" s="48" t="s">
        <v>134</v>
      </c>
      <c r="H247" s="48" t="s">
        <v>134</v>
      </c>
      <c r="I247" s="48" t="s">
        <v>134</v>
      </c>
      <c r="J247" s="48" t="s">
        <v>134</v>
      </c>
      <c r="K247" s="48">
        <v>1</v>
      </c>
      <c r="L247" s="48">
        <v>1</v>
      </c>
      <c r="M247" s="48" t="s">
        <v>134</v>
      </c>
      <c r="N247" s="48">
        <v>254</v>
      </c>
    </row>
    <row r="248" spans="1:14" ht="21" customHeight="1">
      <c r="A248" s="324" t="s">
        <v>1217</v>
      </c>
      <c r="B248" s="323">
        <v>31</v>
      </c>
      <c r="C248" s="323" t="s">
        <v>960</v>
      </c>
      <c r="D248" s="328"/>
      <c r="E248" s="168">
        <v>4</v>
      </c>
      <c r="F248" s="168">
        <v>1</v>
      </c>
      <c r="G248" s="168" t="s">
        <v>134</v>
      </c>
      <c r="H248" s="168">
        <v>2</v>
      </c>
      <c r="I248" s="168">
        <v>1</v>
      </c>
      <c r="J248" s="168" t="s">
        <v>134</v>
      </c>
      <c r="K248" s="168" t="s">
        <v>134</v>
      </c>
      <c r="L248" s="168" t="s">
        <v>134</v>
      </c>
      <c r="M248" s="168" t="s">
        <v>134</v>
      </c>
      <c r="N248" s="168">
        <v>49</v>
      </c>
    </row>
    <row r="249" spans="1:14" ht="21" customHeight="1">
      <c r="A249" s="324" t="s">
        <v>1217</v>
      </c>
      <c r="B249" s="324" t="s">
        <v>1217</v>
      </c>
      <c r="C249" s="324" t="s">
        <v>2190</v>
      </c>
      <c r="D249" s="327" t="s">
        <v>3303</v>
      </c>
      <c r="E249" s="48" t="s">
        <v>134</v>
      </c>
      <c r="F249" s="48" t="s">
        <v>134</v>
      </c>
      <c r="G249" s="48" t="s">
        <v>134</v>
      </c>
      <c r="H249" s="48" t="s">
        <v>134</v>
      </c>
      <c r="I249" s="48" t="s">
        <v>134</v>
      </c>
      <c r="J249" s="48" t="s">
        <v>134</v>
      </c>
      <c r="K249" s="48" t="s">
        <v>134</v>
      </c>
      <c r="L249" s="48" t="s">
        <v>134</v>
      </c>
      <c r="M249" s="48" t="s">
        <v>134</v>
      </c>
      <c r="N249" s="48" t="s">
        <v>134</v>
      </c>
    </row>
    <row r="250" spans="1:14" ht="21" customHeight="1">
      <c r="A250" s="324" t="s">
        <v>1217</v>
      </c>
      <c r="B250" s="324" t="s">
        <v>1217</v>
      </c>
      <c r="C250" s="324" t="s">
        <v>1707</v>
      </c>
      <c r="D250" s="327" t="s">
        <v>2187</v>
      </c>
      <c r="E250" s="48">
        <v>1</v>
      </c>
      <c r="F250" s="48" t="s">
        <v>134</v>
      </c>
      <c r="G250" s="48" t="s">
        <v>134</v>
      </c>
      <c r="H250" s="48">
        <v>1</v>
      </c>
      <c r="I250" s="48" t="s">
        <v>134</v>
      </c>
      <c r="J250" s="48" t="s">
        <v>134</v>
      </c>
      <c r="K250" s="48" t="s">
        <v>134</v>
      </c>
      <c r="L250" s="48" t="s">
        <v>134</v>
      </c>
      <c r="M250" s="48" t="s">
        <v>134</v>
      </c>
      <c r="N250" s="48">
        <v>11</v>
      </c>
    </row>
    <row r="251" spans="1:14" ht="21" customHeight="1">
      <c r="A251" s="26"/>
      <c r="B251" s="26"/>
      <c r="C251" s="216">
        <v>312</v>
      </c>
      <c r="D251" s="85" t="s">
        <v>1896</v>
      </c>
      <c r="E251" s="48">
        <v>3</v>
      </c>
      <c r="F251" s="48">
        <v>1</v>
      </c>
      <c r="G251" s="48" t="s">
        <v>134</v>
      </c>
      <c r="H251" s="48">
        <v>1</v>
      </c>
      <c r="I251" s="48">
        <v>1</v>
      </c>
      <c r="J251" s="48" t="s">
        <v>134</v>
      </c>
      <c r="K251" s="48" t="s">
        <v>134</v>
      </c>
      <c r="L251" s="48" t="s">
        <v>134</v>
      </c>
      <c r="M251" s="48" t="s">
        <v>134</v>
      </c>
      <c r="N251" s="48">
        <v>38</v>
      </c>
    </row>
    <row r="252" spans="1:14" ht="21" customHeight="1">
      <c r="A252" s="323"/>
      <c r="B252" s="323"/>
      <c r="C252" s="324">
        <v>313</v>
      </c>
      <c r="D252" s="327" t="s">
        <v>2980</v>
      </c>
      <c r="E252" s="48" t="s">
        <v>134</v>
      </c>
      <c r="F252" s="48" t="s">
        <v>134</v>
      </c>
      <c r="G252" s="48" t="s">
        <v>134</v>
      </c>
      <c r="H252" s="48" t="s">
        <v>134</v>
      </c>
      <c r="I252" s="48" t="s">
        <v>134</v>
      </c>
      <c r="J252" s="48" t="s">
        <v>134</v>
      </c>
      <c r="K252" s="48" t="s">
        <v>134</v>
      </c>
      <c r="L252" s="48" t="s">
        <v>134</v>
      </c>
      <c r="M252" s="48" t="s">
        <v>134</v>
      </c>
      <c r="N252" s="48" t="s">
        <v>134</v>
      </c>
    </row>
    <row r="253" spans="1:14" ht="21" customHeight="1">
      <c r="A253" s="323" t="s">
        <v>1217</v>
      </c>
      <c r="B253" s="323"/>
      <c r="C253" s="324">
        <v>314</v>
      </c>
      <c r="D253" s="327" t="s">
        <v>264</v>
      </c>
      <c r="E253" s="48" t="s">
        <v>134</v>
      </c>
      <c r="F253" s="48" t="s">
        <v>134</v>
      </c>
      <c r="G253" s="48" t="s">
        <v>134</v>
      </c>
      <c r="H253" s="48" t="s">
        <v>134</v>
      </c>
      <c r="I253" s="48" t="s">
        <v>134</v>
      </c>
      <c r="J253" s="48" t="s">
        <v>134</v>
      </c>
      <c r="K253" s="48" t="s">
        <v>134</v>
      </c>
      <c r="L253" s="48" t="s">
        <v>134</v>
      </c>
      <c r="M253" s="48" t="s">
        <v>134</v>
      </c>
      <c r="N253" s="48" t="s">
        <v>134</v>
      </c>
    </row>
    <row r="254" spans="1:14" ht="21" customHeight="1">
      <c r="A254" s="323" t="s">
        <v>1217</v>
      </c>
      <c r="B254" s="323"/>
      <c r="C254" s="324">
        <v>315</v>
      </c>
      <c r="D254" s="327" t="s">
        <v>227</v>
      </c>
      <c r="E254" s="48" t="s">
        <v>134</v>
      </c>
      <c r="F254" s="48" t="s">
        <v>134</v>
      </c>
      <c r="G254" s="48" t="s">
        <v>134</v>
      </c>
      <c r="H254" s="48" t="s">
        <v>134</v>
      </c>
      <c r="I254" s="48" t="s">
        <v>134</v>
      </c>
      <c r="J254" s="48" t="s">
        <v>134</v>
      </c>
      <c r="K254" s="48" t="s">
        <v>134</v>
      </c>
      <c r="L254" s="48" t="s">
        <v>134</v>
      </c>
      <c r="M254" s="48" t="s">
        <v>134</v>
      </c>
      <c r="N254" s="48" t="s">
        <v>134</v>
      </c>
    </row>
    <row r="255" spans="1:14" ht="21" customHeight="1">
      <c r="A255" s="324" t="s">
        <v>1217</v>
      </c>
      <c r="B255" s="324" t="s">
        <v>1217</v>
      </c>
      <c r="C255" s="324" t="s">
        <v>995</v>
      </c>
      <c r="D255" s="327" t="s">
        <v>776</v>
      </c>
      <c r="E255" s="48" t="s">
        <v>134</v>
      </c>
      <c r="F255" s="48" t="s">
        <v>134</v>
      </c>
      <c r="G255" s="48" t="s">
        <v>134</v>
      </c>
      <c r="H255" s="48" t="s">
        <v>134</v>
      </c>
      <c r="I255" s="48" t="s">
        <v>134</v>
      </c>
      <c r="J255" s="48" t="s">
        <v>134</v>
      </c>
      <c r="K255" s="48" t="s">
        <v>134</v>
      </c>
      <c r="L255" s="48" t="s">
        <v>134</v>
      </c>
      <c r="M255" s="48" t="s">
        <v>134</v>
      </c>
      <c r="N255" s="48" t="s">
        <v>134</v>
      </c>
    </row>
    <row r="256" spans="1:14" ht="21" customHeight="1">
      <c r="A256" s="324" t="s">
        <v>1217</v>
      </c>
      <c r="B256" s="323">
        <v>32</v>
      </c>
      <c r="C256" s="323" t="s">
        <v>1809</v>
      </c>
      <c r="D256" s="328"/>
      <c r="E256" s="168">
        <v>43</v>
      </c>
      <c r="F256" s="168">
        <v>33</v>
      </c>
      <c r="G256" s="168">
        <v>5</v>
      </c>
      <c r="H256" s="168">
        <v>3</v>
      </c>
      <c r="I256" s="168" t="s">
        <v>134</v>
      </c>
      <c r="J256" s="168">
        <v>1</v>
      </c>
      <c r="K256" s="168" t="s">
        <v>134</v>
      </c>
      <c r="L256" s="168">
        <v>1</v>
      </c>
      <c r="M256" s="168" t="s">
        <v>134</v>
      </c>
      <c r="N256" s="168">
        <v>389</v>
      </c>
    </row>
    <row r="257" spans="1:14" ht="21" customHeight="1">
      <c r="A257" s="324" t="s">
        <v>1217</v>
      </c>
      <c r="B257" s="324" t="s">
        <v>1217</v>
      </c>
      <c r="C257" s="324">
        <v>320</v>
      </c>
      <c r="D257" s="327" t="s">
        <v>3303</v>
      </c>
      <c r="E257" s="48">
        <v>2</v>
      </c>
      <c r="F257" s="48">
        <v>2</v>
      </c>
      <c r="G257" s="48" t="s">
        <v>134</v>
      </c>
      <c r="H257" s="48" t="s">
        <v>134</v>
      </c>
      <c r="I257" s="48" t="s">
        <v>134</v>
      </c>
      <c r="J257" s="48" t="s">
        <v>134</v>
      </c>
      <c r="K257" s="48" t="s">
        <v>134</v>
      </c>
      <c r="L257" s="48" t="s">
        <v>134</v>
      </c>
      <c r="M257" s="48" t="s">
        <v>134</v>
      </c>
      <c r="N257" s="48">
        <v>5</v>
      </c>
    </row>
    <row r="258" spans="1:14" ht="21" customHeight="1">
      <c r="A258" s="323"/>
      <c r="B258" s="323"/>
      <c r="C258" s="324">
        <v>321</v>
      </c>
      <c r="D258" s="327" t="s">
        <v>2318</v>
      </c>
      <c r="E258" s="48">
        <v>4</v>
      </c>
      <c r="F258" s="48">
        <v>4</v>
      </c>
      <c r="G258" s="48" t="s">
        <v>134</v>
      </c>
      <c r="H258" s="48" t="s">
        <v>134</v>
      </c>
      <c r="I258" s="48" t="s">
        <v>134</v>
      </c>
      <c r="J258" s="48" t="s">
        <v>134</v>
      </c>
      <c r="K258" s="48" t="s">
        <v>134</v>
      </c>
      <c r="L258" s="48" t="s">
        <v>134</v>
      </c>
      <c r="M258" s="48" t="s">
        <v>134</v>
      </c>
      <c r="N258" s="48">
        <v>7</v>
      </c>
    </row>
    <row r="259" spans="1:14" ht="21" customHeight="1">
      <c r="A259" s="324" t="s">
        <v>1217</v>
      </c>
      <c r="B259" s="323"/>
      <c r="C259" s="324">
        <v>322</v>
      </c>
      <c r="D259" s="327" t="s">
        <v>1371</v>
      </c>
      <c r="E259" s="48" t="s">
        <v>134</v>
      </c>
      <c r="F259" s="48" t="s">
        <v>134</v>
      </c>
      <c r="G259" s="48" t="s">
        <v>134</v>
      </c>
      <c r="H259" s="48" t="s">
        <v>134</v>
      </c>
      <c r="I259" s="48" t="s">
        <v>134</v>
      </c>
      <c r="J259" s="48" t="s">
        <v>134</v>
      </c>
      <c r="K259" s="48" t="s">
        <v>134</v>
      </c>
      <c r="L259" s="48" t="s">
        <v>134</v>
      </c>
      <c r="M259" s="48" t="s">
        <v>134</v>
      </c>
      <c r="N259" s="48" t="s">
        <v>134</v>
      </c>
    </row>
    <row r="260" spans="1:14" ht="21" customHeight="1">
      <c r="A260" s="324" t="s">
        <v>1217</v>
      </c>
      <c r="B260" s="324" t="s">
        <v>1217</v>
      </c>
      <c r="C260" s="324">
        <v>323</v>
      </c>
      <c r="D260" s="327" t="s">
        <v>1282</v>
      </c>
      <c r="E260" s="48" t="s">
        <v>134</v>
      </c>
      <c r="F260" s="48" t="s">
        <v>134</v>
      </c>
      <c r="G260" s="48" t="s">
        <v>134</v>
      </c>
      <c r="H260" s="48" t="s">
        <v>134</v>
      </c>
      <c r="I260" s="48" t="s">
        <v>134</v>
      </c>
      <c r="J260" s="48" t="s">
        <v>134</v>
      </c>
      <c r="K260" s="48" t="s">
        <v>134</v>
      </c>
      <c r="L260" s="48" t="s">
        <v>134</v>
      </c>
      <c r="M260" s="48" t="s">
        <v>134</v>
      </c>
      <c r="N260" s="48" t="s">
        <v>134</v>
      </c>
    </row>
    <row r="261" spans="1:14" ht="21" customHeight="1">
      <c r="A261" s="324" t="s">
        <v>1217</v>
      </c>
      <c r="B261" s="324" t="s">
        <v>1217</v>
      </c>
      <c r="C261" s="324">
        <v>324</v>
      </c>
      <c r="D261" s="327" t="s">
        <v>177</v>
      </c>
      <c r="E261" s="48">
        <v>4</v>
      </c>
      <c r="F261" s="48">
        <v>4</v>
      </c>
      <c r="G261" s="48" t="s">
        <v>134</v>
      </c>
      <c r="H261" s="48" t="s">
        <v>134</v>
      </c>
      <c r="I261" s="48" t="s">
        <v>134</v>
      </c>
      <c r="J261" s="48" t="s">
        <v>134</v>
      </c>
      <c r="K261" s="48" t="s">
        <v>134</v>
      </c>
      <c r="L261" s="48" t="s">
        <v>134</v>
      </c>
      <c r="M261" s="48" t="s">
        <v>134</v>
      </c>
      <c r="N261" s="48">
        <v>5</v>
      </c>
    </row>
    <row r="262" spans="1:14" ht="21" customHeight="1">
      <c r="A262" s="324" t="s">
        <v>1217</v>
      </c>
      <c r="B262" s="324" t="s">
        <v>1217</v>
      </c>
      <c r="C262" s="324" t="s">
        <v>4044</v>
      </c>
      <c r="D262" s="327" t="s">
        <v>4049</v>
      </c>
      <c r="E262" s="48">
        <v>3</v>
      </c>
      <c r="F262" s="48">
        <v>1</v>
      </c>
      <c r="G262" s="48" t="s">
        <v>134</v>
      </c>
      <c r="H262" s="48" t="s">
        <v>134</v>
      </c>
      <c r="I262" s="48" t="s">
        <v>134</v>
      </c>
      <c r="J262" s="48">
        <v>1</v>
      </c>
      <c r="K262" s="48" t="s">
        <v>134</v>
      </c>
      <c r="L262" s="48">
        <v>1</v>
      </c>
      <c r="M262" s="48" t="s">
        <v>134</v>
      </c>
      <c r="N262" s="48">
        <v>263</v>
      </c>
    </row>
    <row r="263" spans="1:14" ht="21" customHeight="1">
      <c r="A263" s="324"/>
      <c r="B263" s="324"/>
      <c r="C263" s="324" t="s">
        <v>4045</v>
      </c>
      <c r="D263" s="327" t="s">
        <v>4046</v>
      </c>
      <c r="E263" s="48">
        <v>1</v>
      </c>
      <c r="F263" s="48">
        <v>1</v>
      </c>
      <c r="G263" s="48" t="s">
        <v>134</v>
      </c>
      <c r="H263" s="48" t="s">
        <v>134</v>
      </c>
      <c r="I263" s="48" t="s">
        <v>134</v>
      </c>
      <c r="J263" s="48" t="s">
        <v>134</v>
      </c>
      <c r="K263" s="48" t="s">
        <v>134</v>
      </c>
      <c r="L263" s="48" t="s">
        <v>134</v>
      </c>
      <c r="M263" s="48" t="s">
        <v>134</v>
      </c>
      <c r="N263" s="48">
        <v>1</v>
      </c>
    </row>
    <row r="264" spans="1:14" ht="21" customHeight="1">
      <c r="A264" s="324" t="s">
        <v>1217</v>
      </c>
      <c r="B264" s="324" t="s">
        <v>1217</v>
      </c>
      <c r="C264" s="324">
        <v>326</v>
      </c>
      <c r="D264" s="327" t="s">
        <v>1942</v>
      </c>
      <c r="E264" s="48">
        <v>2</v>
      </c>
      <c r="F264" s="48">
        <v>1</v>
      </c>
      <c r="G264" s="48">
        <v>1</v>
      </c>
      <c r="H264" s="48" t="s">
        <v>134</v>
      </c>
      <c r="I264" s="48" t="s">
        <v>134</v>
      </c>
      <c r="J264" s="48" t="s">
        <v>134</v>
      </c>
      <c r="K264" s="48" t="s">
        <v>134</v>
      </c>
      <c r="L264" s="48" t="s">
        <v>134</v>
      </c>
      <c r="M264" s="48" t="s">
        <v>134</v>
      </c>
      <c r="N264" s="48">
        <v>13</v>
      </c>
    </row>
    <row r="265" spans="1:14" ht="21" customHeight="1">
      <c r="A265" s="324" t="s">
        <v>1217</v>
      </c>
      <c r="B265" s="323"/>
      <c r="C265" s="324">
        <v>327</v>
      </c>
      <c r="D265" s="327" t="s">
        <v>3657</v>
      </c>
      <c r="E265" s="48" t="s">
        <v>134</v>
      </c>
      <c r="F265" s="48" t="s">
        <v>134</v>
      </c>
      <c r="G265" s="48" t="s">
        <v>134</v>
      </c>
      <c r="H265" s="48" t="s">
        <v>134</v>
      </c>
      <c r="I265" s="48" t="s">
        <v>134</v>
      </c>
      <c r="J265" s="48" t="s">
        <v>134</v>
      </c>
      <c r="K265" s="48" t="s">
        <v>134</v>
      </c>
      <c r="L265" s="48" t="s">
        <v>134</v>
      </c>
      <c r="M265" s="48" t="s">
        <v>134</v>
      </c>
      <c r="N265" s="48" t="s">
        <v>134</v>
      </c>
    </row>
    <row r="266" spans="1:14" ht="21" customHeight="1">
      <c r="A266" s="324" t="s">
        <v>1217</v>
      </c>
      <c r="B266" s="324" t="s">
        <v>1217</v>
      </c>
      <c r="C266" s="324">
        <v>328</v>
      </c>
      <c r="D266" s="327" t="s">
        <v>2316</v>
      </c>
      <c r="E266" s="48">
        <v>4</v>
      </c>
      <c r="F266" s="48">
        <v>3</v>
      </c>
      <c r="G266" s="48">
        <v>1</v>
      </c>
      <c r="H266" s="48" t="s">
        <v>134</v>
      </c>
      <c r="I266" s="48" t="s">
        <v>134</v>
      </c>
      <c r="J266" s="48" t="s">
        <v>134</v>
      </c>
      <c r="K266" s="48" t="s">
        <v>134</v>
      </c>
      <c r="L266" s="48" t="s">
        <v>134</v>
      </c>
      <c r="M266" s="48" t="s">
        <v>134</v>
      </c>
      <c r="N266" s="48">
        <v>10</v>
      </c>
    </row>
    <row r="267" spans="1:14" ht="21" customHeight="1">
      <c r="A267" s="324" t="s">
        <v>1217</v>
      </c>
      <c r="B267" s="324" t="s">
        <v>1217</v>
      </c>
      <c r="C267" s="324">
        <v>329</v>
      </c>
      <c r="D267" s="327" t="s">
        <v>2313</v>
      </c>
      <c r="E267" s="48">
        <v>24</v>
      </c>
      <c r="F267" s="48">
        <v>18</v>
      </c>
      <c r="G267" s="48">
        <v>3</v>
      </c>
      <c r="H267" s="48">
        <v>3</v>
      </c>
      <c r="I267" s="48" t="s">
        <v>134</v>
      </c>
      <c r="J267" s="48" t="s">
        <v>134</v>
      </c>
      <c r="K267" s="48" t="s">
        <v>134</v>
      </c>
      <c r="L267" s="48" t="s">
        <v>134</v>
      </c>
      <c r="M267" s="48" t="s">
        <v>134</v>
      </c>
      <c r="N267" s="48">
        <v>85</v>
      </c>
    </row>
    <row r="268" spans="1:14" ht="21" customHeight="1">
      <c r="A268" s="324"/>
      <c r="B268" s="324"/>
      <c r="C268" s="324" t="s">
        <v>375</v>
      </c>
      <c r="D268" s="327" t="s">
        <v>4047</v>
      </c>
      <c r="E268" s="48">
        <v>6</v>
      </c>
      <c r="F268" s="48">
        <v>4</v>
      </c>
      <c r="G268" s="48" t="s">
        <v>134</v>
      </c>
      <c r="H268" s="48">
        <v>2</v>
      </c>
      <c r="I268" s="48" t="s">
        <v>134</v>
      </c>
      <c r="J268" s="48" t="s">
        <v>134</v>
      </c>
      <c r="K268" s="48" t="s">
        <v>134</v>
      </c>
      <c r="L268" s="48" t="s">
        <v>134</v>
      </c>
      <c r="M268" s="48" t="s">
        <v>134</v>
      </c>
      <c r="N268" s="48">
        <v>30</v>
      </c>
    </row>
    <row r="269" spans="1:14" ht="21" customHeight="1">
      <c r="A269" s="324"/>
      <c r="B269" s="324"/>
      <c r="C269" s="324" t="s">
        <v>2223</v>
      </c>
      <c r="D269" s="327" t="s">
        <v>3803</v>
      </c>
      <c r="E269" s="48">
        <v>18</v>
      </c>
      <c r="F269" s="48">
        <v>14</v>
      </c>
      <c r="G269" s="48">
        <v>3</v>
      </c>
      <c r="H269" s="48">
        <v>1</v>
      </c>
      <c r="I269" s="48" t="s">
        <v>134</v>
      </c>
      <c r="J269" s="48" t="s">
        <v>134</v>
      </c>
      <c r="K269" s="48" t="s">
        <v>134</v>
      </c>
      <c r="L269" s="48" t="s">
        <v>134</v>
      </c>
      <c r="M269" s="48" t="s">
        <v>134</v>
      </c>
      <c r="N269" s="48">
        <v>55</v>
      </c>
    </row>
    <row r="270" spans="1:14" ht="21" customHeight="1">
      <c r="A270" s="323" t="s">
        <v>2310</v>
      </c>
      <c r="B270" s="323" t="s">
        <v>889</v>
      </c>
      <c r="C270" s="324"/>
      <c r="D270" s="327"/>
      <c r="E270" s="168">
        <v>3</v>
      </c>
      <c r="F270" s="168" t="s">
        <v>134</v>
      </c>
      <c r="G270" s="168">
        <v>2</v>
      </c>
      <c r="H270" s="168">
        <v>1</v>
      </c>
      <c r="I270" s="168" t="s">
        <v>134</v>
      </c>
      <c r="J270" s="168" t="s">
        <v>134</v>
      </c>
      <c r="K270" s="168" t="s">
        <v>134</v>
      </c>
      <c r="L270" s="168" t="s">
        <v>134</v>
      </c>
      <c r="M270" s="168" t="s">
        <v>134</v>
      </c>
      <c r="N270" s="168">
        <v>22</v>
      </c>
    </row>
    <row r="271" spans="1:14" ht="21" customHeight="1">
      <c r="A271" s="324" t="s">
        <v>1217</v>
      </c>
      <c r="B271" s="323">
        <v>33</v>
      </c>
      <c r="C271" s="323" t="s">
        <v>1571</v>
      </c>
      <c r="D271" s="328"/>
      <c r="E271" s="168" t="s">
        <v>134</v>
      </c>
      <c r="F271" s="168" t="s">
        <v>134</v>
      </c>
      <c r="G271" s="168" t="s">
        <v>134</v>
      </c>
      <c r="H271" s="168" t="s">
        <v>134</v>
      </c>
      <c r="I271" s="168" t="s">
        <v>134</v>
      </c>
      <c r="J271" s="168" t="s">
        <v>134</v>
      </c>
      <c r="K271" s="168" t="s">
        <v>134</v>
      </c>
      <c r="L271" s="168" t="s">
        <v>134</v>
      </c>
      <c r="M271" s="168" t="s">
        <v>134</v>
      </c>
      <c r="N271" s="168" t="s">
        <v>134</v>
      </c>
    </row>
    <row r="272" spans="1:14" ht="21" customHeight="1">
      <c r="A272" s="324" t="s">
        <v>1217</v>
      </c>
      <c r="B272" s="323"/>
      <c r="C272" s="324">
        <v>330</v>
      </c>
      <c r="D272" s="327" t="s">
        <v>3303</v>
      </c>
      <c r="E272" s="48" t="s">
        <v>134</v>
      </c>
      <c r="F272" s="48" t="s">
        <v>134</v>
      </c>
      <c r="G272" s="48" t="s">
        <v>134</v>
      </c>
      <c r="H272" s="48" t="s">
        <v>134</v>
      </c>
      <c r="I272" s="48" t="s">
        <v>134</v>
      </c>
      <c r="J272" s="48" t="s">
        <v>134</v>
      </c>
      <c r="K272" s="48" t="s">
        <v>134</v>
      </c>
      <c r="L272" s="48" t="s">
        <v>134</v>
      </c>
      <c r="M272" s="48" t="s">
        <v>134</v>
      </c>
      <c r="N272" s="48" t="s">
        <v>134</v>
      </c>
    </row>
    <row r="273" spans="1:14" ht="21" customHeight="1">
      <c r="A273" s="324" t="s">
        <v>1217</v>
      </c>
      <c r="B273" s="324" t="s">
        <v>1217</v>
      </c>
      <c r="C273" s="324">
        <v>331</v>
      </c>
      <c r="D273" s="327" t="s">
        <v>54</v>
      </c>
      <c r="E273" s="48" t="s">
        <v>134</v>
      </c>
      <c r="F273" s="48" t="s">
        <v>134</v>
      </c>
      <c r="G273" s="48" t="s">
        <v>134</v>
      </c>
      <c r="H273" s="48" t="s">
        <v>134</v>
      </c>
      <c r="I273" s="48" t="s">
        <v>134</v>
      </c>
      <c r="J273" s="48" t="s">
        <v>134</v>
      </c>
      <c r="K273" s="48" t="s">
        <v>134</v>
      </c>
      <c r="L273" s="48" t="s">
        <v>134</v>
      </c>
      <c r="M273" s="48" t="s">
        <v>134</v>
      </c>
      <c r="N273" s="48" t="s">
        <v>134</v>
      </c>
    </row>
    <row r="274" spans="1:14" ht="21" customHeight="1">
      <c r="A274" s="324" t="s">
        <v>1217</v>
      </c>
      <c r="B274" s="323">
        <v>34</v>
      </c>
      <c r="C274" s="323" t="s">
        <v>2307</v>
      </c>
      <c r="D274" s="328"/>
      <c r="E274" s="168" t="s">
        <v>134</v>
      </c>
      <c r="F274" s="168" t="s">
        <v>134</v>
      </c>
      <c r="G274" s="168" t="s">
        <v>134</v>
      </c>
      <c r="H274" s="168" t="s">
        <v>134</v>
      </c>
      <c r="I274" s="168" t="s">
        <v>134</v>
      </c>
      <c r="J274" s="168" t="s">
        <v>134</v>
      </c>
      <c r="K274" s="168" t="s">
        <v>134</v>
      </c>
      <c r="L274" s="168" t="s">
        <v>134</v>
      </c>
      <c r="M274" s="168" t="s">
        <v>134</v>
      </c>
      <c r="N274" s="168" t="s">
        <v>134</v>
      </c>
    </row>
    <row r="275" spans="1:14" ht="21" customHeight="1">
      <c r="A275" s="324" t="s">
        <v>1217</v>
      </c>
      <c r="B275" s="324" t="s">
        <v>1217</v>
      </c>
      <c r="C275" s="324">
        <v>340</v>
      </c>
      <c r="D275" s="327" t="s">
        <v>3303</v>
      </c>
      <c r="E275" s="48" t="s">
        <v>134</v>
      </c>
      <c r="F275" s="48" t="s">
        <v>134</v>
      </c>
      <c r="G275" s="48" t="s">
        <v>134</v>
      </c>
      <c r="H275" s="48" t="s">
        <v>134</v>
      </c>
      <c r="I275" s="48" t="s">
        <v>134</v>
      </c>
      <c r="J275" s="48" t="s">
        <v>134</v>
      </c>
      <c r="K275" s="48" t="s">
        <v>134</v>
      </c>
      <c r="L275" s="48" t="s">
        <v>134</v>
      </c>
      <c r="M275" s="48" t="s">
        <v>134</v>
      </c>
      <c r="N275" s="48" t="s">
        <v>134</v>
      </c>
    </row>
    <row r="276" spans="1:14" ht="21" customHeight="1">
      <c r="A276" s="324" t="s">
        <v>1217</v>
      </c>
      <c r="B276" s="324" t="s">
        <v>1217</v>
      </c>
      <c r="C276" s="324">
        <v>341</v>
      </c>
      <c r="D276" s="327" t="s">
        <v>692</v>
      </c>
      <c r="E276" s="48" t="s">
        <v>134</v>
      </c>
      <c r="F276" s="48" t="s">
        <v>134</v>
      </c>
      <c r="G276" s="48" t="s">
        <v>134</v>
      </c>
      <c r="H276" s="48" t="s">
        <v>134</v>
      </c>
      <c r="I276" s="48" t="s">
        <v>134</v>
      </c>
      <c r="J276" s="48" t="s">
        <v>134</v>
      </c>
      <c r="K276" s="48" t="s">
        <v>134</v>
      </c>
      <c r="L276" s="48" t="s">
        <v>134</v>
      </c>
      <c r="M276" s="48" t="s">
        <v>134</v>
      </c>
      <c r="N276" s="48" t="s">
        <v>134</v>
      </c>
    </row>
    <row r="277" spans="1:14" ht="21" customHeight="1">
      <c r="A277" s="324" t="s">
        <v>1217</v>
      </c>
      <c r="B277" s="323">
        <v>35</v>
      </c>
      <c r="C277" s="323" t="s">
        <v>611</v>
      </c>
      <c r="D277" s="328"/>
      <c r="E277" s="168" t="s">
        <v>134</v>
      </c>
      <c r="F277" s="168" t="s">
        <v>134</v>
      </c>
      <c r="G277" s="168" t="s">
        <v>134</v>
      </c>
      <c r="H277" s="168" t="s">
        <v>134</v>
      </c>
      <c r="I277" s="168" t="s">
        <v>134</v>
      </c>
      <c r="J277" s="168" t="s">
        <v>134</v>
      </c>
      <c r="K277" s="168" t="s">
        <v>134</v>
      </c>
      <c r="L277" s="168" t="s">
        <v>134</v>
      </c>
      <c r="M277" s="168" t="s">
        <v>134</v>
      </c>
      <c r="N277" s="168" t="s">
        <v>134</v>
      </c>
    </row>
    <row r="278" spans="1:14" ht="21" customHeight="1">
      <c r="A278" s="324" t="s">
        <v>1217</v>
      </c>
      <c r="B278" s="324" t="s">
        <v>1217</v>
      </c>
      <c r="C278" s="324" t="s">
        <v>2305</v>
      </c>
      <c r="D278" s="327" t="s">
        <v>3303</v>
      </c>
      <c r="E278" s="48" t="s">
        <v>134</v>
      </c>
      <c r="F278" s="48" t="s">
        <v>134</v>
      </c>
      <c r="G278" s="48" t="s">
        <v>134</v>
      </c>
      <c r="H278" s="48" t="s">
        <v>134</v>
      </c>
      <c r="I278" s="48" t="s">
        <v>134</v>
      </c>
      <c r="J278" s="48" t="s">
        <v>134</v>
      </c>
      <c r="K278" s="48" t="s">
        <v>134</v>
      </c>
      <c r="L278" s="48" t="s">
        <v>134</v>
      </c>
      <c r="M278" s="48" t="s">
        <v>134</v>
      </c>
      <c r="N278" s="48" t="s">
        <v>134</v>
      </c>
    </row>
    <row r="279" spans="1:14" ht="21" customHeight="1">
      <c r="A279" s="324"/>
      <c r="B279" s="324"/>
      <c r="C279" s="324" t="s">
        <v>1146</v>
      </c>
      <c r="D279" s="327" t="s">
        <v>611</v>
      </c>
      <c r="E279" s="48" t="s">
        <v>134</v>
      </c>
      <c r="F279" s="48" t="s">
        <v>134</v>
      </c>
      <c r="G279" s="48" t="s">
        <v>134</v>
      </c>
      <c r="H279" s="48" t="s">
        <v>134</v>
      </c>
      <c r="I279" s="48" t="s">
        <v>134</v>
      </c>
      <c r="J279" s="48" t="s">
        <v>134</v>
      </c>
      <c r="K279" s="48" t="s">
        <v>134</v>
      </c>
      <c r="L279" s="48" t="s">
        <v>134</v>
      </c>
      <c r="M279" s="48" t="s">
        <v>134</v>
      </c>
      <c r="N279" s="48" t="s">
        <v>134</v>
      </c>
    </row>
    <row r="280" spans="1:14" ht="21" customHeight="1">
      <c r="A280" s="323"/>
      <c r="B280" s="323">
        <v>36</v>
      </c>
      <c r="C280" s="323" t="s">
        <v>1349</v>
      </c>
      <c r="D280" s="328"/>
      <c r="E280" s="168">
        <v>3</v>
      </c>
      <c r="F280" s="168" t="s">
        <v>134</v>
      </c>
      <c r="G280" s="168">
        <v>2</v>
      </c>
      <c r="H280" s="168">
        <v>1</v>
      </c>
      <c r="I280" s="168" t="s">
        <v>134</v>
      </c>
      <c r="J280" s="168" t="s">
        <v>134</v>
      </c>
      <c r="K280" s="168" t="s">
        <v>134</v>
      </c>
      <c r="L280" s="168" t="s">
        <v>134</v>
      </c>
      <c r="M280" s="168" t="s">
        <v>134</v>
      </c>
      <c r="N280" s="168">
        <v>22</v>
      </c>
    </row>
    <row r="281" spans="1:14" ht="21" customHeight="1">
      <c r="A281" s="324" t="s">
        <v>1217</v>
      </c>
      <c r="B281" s="323"/>
      <c r="C281" s="324" t="s">
        <v>2074</v>
      </c>
      <c r="D281" s="327" t="s">
        <v>3303</v>
      </c>
      <c r="E281" s="48" t="s">
        <v>134</v>
      </c>
      <c r="F281" s="48" t="s">
        <v>134</v>
      </c>
      <c r="G281" s="48" t="s">
        <v>134</v>
      </c>
      <c r="H281" s="48" t="s">
        <v>134</v>
      </c>
      <c r="I281" s="48" t="s">
        <v>134</v>
      </c>
      <c r="J281" s="48" t="s">
        <v>134</v>
      </c>
      <c r="K281" s="48" t="s">
        <v>134</v>
      </c>
      <c r="L281" s="48" t="s">
        <v>134</v>
      </c>
      <c r="M281" s="48" t="s">
        <v>134</v>
      </c>
      <c r="N281" s="48" t="s">
        <v>134</v>
      </c>
    </row>
    <row r="282" spans="1:14" ht="21" customHeight="1">
      <c r="A282" s="324" t="s">
        <v>1217</v>
      </c>
      <c r="B282" s="324" t="s">
        <v>1217</v>
      </c>
      <c r="C282" s="324" t="s">
        <v>2303</v>
      </c>
      <c r="D282" s="327" t="s">
        <v>2301</v>
      </c>
      <c r="E282" s="48" t="s">
        <v>134</v>
      </c>
      <c r="F282" s="48" t="s">
        <v>134</v>
      </c>
      <c r="G282" s="48" t="s">
        <v>134</v>
      </c>
      <c r="H282" s="48" t="s">
        <v>134</v>
      </c>
      <c r="I282" s="48" t="s">
        <v>134</v>
      </c>
      <c r="J282" s="48" t="s">
        <v>134</v>
      </c>
      <c r="K282" s="48" t="s">
        <v>134</v>
      </c>
      <c r="L282" s="48" t="s">
        <v>134</v>
      </c>
      <c r="M282" s="48" t="s">
        <v>134</v>
      </c>
      <c r="N282" s="48" t="s">
        <v>134</v>
      </c>
    </row>
    <row r="283" spans="1:14" ht="21" customHeight="1">
      <c r="A283" s="324" t="s">
        <v>1217</v>
      </c>
      <c r="B283" s="323"/>
      <c r="C283" s="324" t="s">
        <v>596</v>
      </c>
      <c r="D283" s="327" t="s">
        <v>2298</v>
      </c>
      <c r="E283" s="48" t="s">
        <v>134</v>
      </c>
      <c r="F283" s="48" t="s">
        <v>134</v>
      </c>
      <c r="G283" s="48" t="s">
        <v>134</v>
      </c>
      <c r="H283" s="48" t="s">
        <v>134</v>
      </c>
      <c r="I283" s="48" t="s">
        <v>134</v>
      </c>
      <c r="J283" s="48" t="s">
        <v>134</v>
      </c>
      <c r="K283" s="48" t="s">
        <v>134</v>
      </c>
      <c r="L283" s="48" t="s">
        <v>134</v>
      </c>
      <c r="M283" s="48" t="s">
        <v>134</v>
      </c>
      <c r="N283" s="48" t="s">
        <v>134</v>
      </c>
    </row>
    <row r="284" spans="1:14" ht="21" customHeight="1">
      <c r="A284" s="324" t="s">
        <v>1217</v>
      </c>
      <c r="B284" s="324" t="s">
        <v>1217</v>
      </c>
      <c r="C284" s="324" t="s">
        <v>1411</v>
      </c>
      <c r="D284" s="327" t="s">
        <v>2295</v>
      </c>
      <c r="E284" s="48">
        <v>3</v>
      </c>
      <c r="F284" s="48" t="s">
        <v>134</v>
      </c>
      <c r="G284" s="48">
        <v>2</v>
      </c>
      <c r="H284" s="48">
        <v>1</v>
      </c>
      <c r="I284" s="48" t="s">
        <v>134</v>
      </c>
      <c r="J284" s="48" t="s">
        <v>134</v>
      </c>
      <c r="K284" s="48" t="s">
        <v>134</v>
      </c>
      <c r="L284" s="48" t="s">
        <v>134</v>
      </c>
      <c r="M284" s="48" t="s">
        <v>134</v>
      </c>
      <c r="N284" s="48">
        <v>22</v>
      </c>
    </row>
    <row r="285" spans="1:14" ht="21" customHeight="1">
      <c r="A285" s="323" t="s">
        <v>587</v>
      </c>
      <c r="B285" s="323" t="s">
        <v>2294</v>
      </c>
      <c r="C285" s="323"/>
      <c r="D285" s="313"/>
      <c r="E285" s="166">
        <v>360</v>
      </c>
      <c r="F285" s="168">
        <v>170</v>
      </c>
      <c r="G285" s="168">
        <v>68</v>
      </c>
      <c r="H285" s="168">
        <v>45</v>
      </c>
      <c r="I285" s="168">
        <v>20</v>
      </c>
      <c r="J285" s="168">
        <v>17</v>
      </c>
      <c r="K285" s="168">
        <v>20</v>
      </c>
      <c r="L285" s="168">
        <v>19</v>
      </c>
      <c r="M285" s="168">
        <v>1</v>
      </c>
      <c r="N285" s="168">
        <v>8691</v>
      </c>
    </row>
    <row r="286" spans="1:14" ht="21" customHeight="1">
      <c r="A286" s="324" t="s">
        <v>1217</v>
      </c>
      <c r="B286" s="323">
        <v>37</v>
      </c>
      <c r="C286" s="323" t="s">
        <v>2293</v>
      </c>
      <c r="D286" s="328"/>
      <c r="E286" s="168">
        <v>4</v>
      </c>
      <c r="F286" s="168" t="s">
        <v>134</v>
      </c>
      <c r="G286" s="168">
        <v>1</v>
      </c>
      <c r="H286" s="168" t="s">
        <v>134</v>
      </c>
      <c r="I286" s="168">
        <v>1</v>
      </c>
      <c r="J286" s="168">
        <v>1</v>
      </c>
      <c r="K286" s="168">
        <v>1</v>
      </c>
      <c r="L286" s="168" t="s">
        <v>134</v>
      </c>
      <c r="M286" s="168" t="s">
        <v>134</v>
      </c>
      <c r="N286" s="168">
        <v>147</v>
      </c>
    </row>
    <row r="287" spans="1:14" ht="21" customHeight="1">
      <c r="A287" s="324" t="s">
        <v>1217</v>
      </c>
      <c r="B287" s="324" t="s">
        <v>1217</v>
      </c>
      <c r="C287" s="324" t="s">
        <v>1060</v>
      </c>
      <c r="D287" s="327" t="s">
        <v>3303</v>
      </c>
      <c r="E287" s="48" t="s">
        <v>134</v>
      </c>
      <c r="F287" s="48" t="s">
        <v>134</v>
      </c>
      <c r="G287" s="48" t="s">
        <v>134</v>
      </c>
      <c r="H287" s="48" t="s">
        <v>134</v>
      </c>
      <c r="I287" s="48" t="s">
        <v>134</v>
      </c>
      <c r="J287" s="48" t="s">
        <v>134</v>
      </c>
      <c r="K287" s="48" t="s">
        <v>134</v>
      </c>
      <c r="L287" s="48" t="s">
        <v>134</v>
      </c>
      <c r="M287" s="48" t="s">
        <v>134</v>
      </c>
      <c r="N287" s="48" t="s">
        <v>134</v>
      </c>
    </row>
    <row r="288" spans="1:14" ht="21" customHeight="1">
      <c r="A288" s="324" t="s">
        <v>1217</v>
      </c>
      <c r="B288" s="323"/>
      <c r="C288" s="324" t="s">
        <v>2290</v>
      </c>
      <c r="D288" s="327" t="s">
        <v>2227</v>
      </c>
      <c r="E288" s="48">
        <v>2</v>
      </c>
      <c r="F288" s="48" t="s">
        <v>134</v>
      </c>
      <c r="G288" s="48" t="s">
        <v>134</v>
      </c>
      <c r="H288" s="48" t="s">
        <v>134</v>
      </c>
      <c r="I288" s="48">
        <v>1</v>
      </c>
      <c r="J288" s="48" t="s">
        <v>134</v>
      </c>
      <c r="K288" s="48">
        <v>1</v>
      </c>
      <c r="L288" s="48" t="s">
        <v>134</v>
      </c>
      <c r="M288" s="48" t="s">
        <v>134</v>
      </c>
      <c r="N288" s="48">
        <v>94</v>
      </c>
    </row>
    <row r="289" spans="1:14" ht="21" customHeight="1">
      <c r="A289" s="324" t="s">
        <v>1217</v>
      </c>
      <c r="B289" s="324" t="s">
        <v>1217</v>
      </c>
      <c r="C289" s="324" t="s">
        <v>2289</v>
      </c>
      <c r="D289" s="327" t="s">
        <v>2288</v>
      </c>
      <c r="E289" s="48">
        <v>1</v>
      </c>
      <c r="F289" s="48" t="s">
        <v>134</v>
      </c>
      <c r="G289" s="48">
        <v>1</v>
      </c>
      <c r="H289" s="48" t="s">
        <v>134</v>
      </c>
      <c r="I289" s="48" t="s">
        <v>134</v>
      </c>
      <c r="J289" s="48" t="s">
        <v>134</v>
      </c>
      <c r="K289" s="48" t="s">
        <v>134</v>
      </c>
      <c r="L289" s="48" t="s">
        <v>134</v>
      </c>
      <c r="M289" s="48" t="s">
        <v>134</v>
      </c>
      <c r="N289" s="48">
        <v>5</v>
      </c>
    </row>
    <row r="290" spans="1:14" ht="21" customHeight="1">
      <c r="A290" s="324" t="s">
        <v>1217</v>
      </c>
      <c r="B290" s="324" t="s">
        <v>1217</v>
      </c>
      <c r="C290" s="324" t="s">
        <v>2286</v>
      </c>
      <c r="D290" s="327" t="s">
        <v>1601</v>
      </c>
      <c r="E290" s="48">
        <v>1</v>
      </c>
      <c r="F290" s="48" t="s">
        <v>134</v>
      </c>
      <c r="G290" s="48" t="s">
        <v>134</v>
      </c>
      <c r="H290" s="48" t="s">
        <v>134</v>
      </c>
      <c r="I290" s="48" t="s">
        <v>134</v>
      </c>
      <c r="J290" s="48">
        <v>1</v>
      </c>
      <c r="K290" s="48" t="s">
        <v>134</v>
      </c>
      <c r="L290" s="48" t="s">
        <v>134</v>
      </c>
      <c r="M290" s="48" t="s">
        <v>134</v>
      </c>
      <c r="N290" s="48">
        <v>48</v>
      </c>
    </row>
    <row r="291" spans="1:14" ht="21" customHeight="1">
      <c r="A291" s="324" t="s">
        <v>1217</v>
      </c>
      <c r="B291" s="323">
        <v>38</v>
      </c>
      <c r="C291" s="323" t="s">
        <v>2285</v>
      </c>
      <c r="D291" s="328"/>
      <c r="E291" s="168">
        <v>2</v>
      </c>
      <c r="F291" s="168" t="s">
        <v>134</v>
      </c>
      <c r="G291" s="168">
        <v>1</v>
      </c>
      <c r="H291" s="168" t="s">
        <v>134</v>
      </c>
      <c r="I291" s="168" t="s">
        <v>134</v>
      </c>
      <c r="J291" s="168" t="s">
        <v>134</v>
      </c>
      <c r="K291" s="168">
        <v>1</v>
      </c>
      <c r="L291" s="168" t="s">
        <v>134</v>
      </c>
      <c r="M291" s="168" t="s">
        <v>134</v>
      </c>
      <c r="N291" s="168">
        <v>61</v>
      </c>
    </row>
    <row r="292" spans="1:14" ht="21" customHeight="1">
      <c r="A292" s="324" t="s">
        <v>1217</v>
      </c>
      <c r="B292" s="324" t="s">
        <v>1217</v>
      </c>
      <c r="C292" s="324" t="s">
        <v>2284</v>
      </c>
      <c r="D292" s="327" t="s">
        <v>3303</v>
      </c>
      <c r="E292" s="48" t="s">
        <v>134</v>
      </c>
      <c r="F292" s="48" t="s">
        <v>134</v>
      </c>
      <c r="G292" s="48" t="s">
        <v>134</v>
      </c>
      <c r="H292" s="48" t="s">
        <v>134</v>
      </c>
      <c r="I292" s="48" t="s">
        <v>134</v>
      </c>
      <c r="J292" s="48" t="s">
        <v>134</v>
      </c>
      <c r="K292" s="48" t="s">
        <v>134</v>
      </c>
      <c r="L292" s="48" t="s">
        <v>134</v>
      </c>
      <c r="M292" s="48" t="s">
        <v>134</v>
      </c>
      <c r="N292" s="48" t="s">
        <v>134</v>
      </c>
    </row>
    <row r="293" spans="1:14" ht="21" customHeight="1">
      <c r="A293" s="324" t="s">
        <v>1217</v>
      </c>
      <c r="B293" s="324" t="s">
        <v>1217</v>
      </c>
      <c r="C293" s="324" t="s">
        <v>137</v>
      </c>
      <c r="D293" s="327" t="s">
        <v>2282</v>
      </c>
      <c r="E293" s="48" t="s">
        <v>134</v>
      </c>
      <c r="F293" s="48" t="s">
        <v>134</v>
      </c>
      <c r="G293" s="48" t="s">
        <v>134</v>
      </c>
      <c r="H293" s="48" t="s">
        <v>134</v>
      </c>
      <c r="I293" s="48" t="s">
        <v>134</v>
      </c>
      <c r="J293" s="48" t="s">
        <v>134</v>
      </c>
      <c r="K293" s="48" t="s">
        <v>134</v>
      </c>
      <c r="L293" s="48" t="s">
        <v>134</v>
      </c>
      <c r="M293" s="48" t="s">
        <v>134</v>
      </c>
      <c r="N293" s="48" t="s">
        <v>134</v>
      </c>
    </row>
    <row r="294" spans="1:14" ht="21" customHeight="1">
      <c r="A294" s="324" t="s">
        <v>1217</v>
      </c>
      <c r="B294" s="323"/>
      <c r="C294" s="324" t="s">
        <v>2280</v>
      </c>
      <c r="D294" s="327" t="s">
        <v>2278</v>
      </c>
      <c r="E294" s="48" t="s">
        <v>134</v>
      </c>
      <c r="F294" s="48" t="s">
        <v>134</v>
      </c>
      <c r="G294" s="48" t="s">
        <v>134</v>
      </c>
      <c r="H294" s="48" t="s">
        <v>134</v>
      </c>
      <c r="I294" s="48" t="s">
        <v>134</v>
      </c>
      <c r="J294" s="48" t="s">
        <v>134</v>
      </c>
      <c r="K294" s="48" t="s">
        <v>134</v>
      </c>
      <c r="L294" s="48" t="s">
        <v>134</v>
      </c>
      <c r="M294" s="48" t="s">
        <v>134</v>
      </c>
      <c r="N294" s="48" t="s">
        <v>134</v>
      </c>
    </row>
    <row r="295" spans="1:14" ht="21" customHeight="1">
      <c r="A295" s="324" t="s">
        <v>1217</v>
      </c>
      <c r="B295" s="324" t="s">
        <v>1217</v>
      </c>
      <c r="C295" s="324" t="s">
        <v>1780</v>
      </c>
      <c r="D295" s="327" t="s">
        <v>2275</v>
      </c>
      <c r="E295" s="48">
        <v>2</v>
      </c>
      <c r="F295" s="48" t="s">
        <v>134</v>
      </c>
      <c r="G295" s="48">
        <v>1</v>
      </c>
      <c r="H295" s="48" t="s">
        <v>134</v>
      </c>
      <c r="I295" s="48" t="s">
        <v>134</v>
      </c>
      <c r="J295" s="48" t="s">
        <v>134</v>
      </c>
      <c r="K295" s="48">
        <v>1</v>
      </c>
      <c r="L295" s="48" t="s">
        <v>134</v>
      </c>
      <c r="M295" s="48" t="s">
        <v>134</v>
      </c>
      <c r="N295" s="48">
        <v>61</v>
      </c>
    </row>
    <row r="296" spans="1:14" ht="21" customHeight="1">
      <c r="A296" s="324" t="s">
        <v>1217</v>
      </c>
      <c r="B296" s="323">
        <v>39</v>
      </c>
      <c r="C296" s="323" t="s">
        <v>254</v>
      </c>
      <c r="D296" s="328"/>
      <c r="E296" s="168">
        <v>172</v>
      </c>
      <c r="F296" s="168">
        <v>69</v>
      </c>
      <c r="G296" s="168">
        <v>24</v>
      </c>
      <c r="H296" s="168">
        <v>29</v>
      </c>
      <c r="I296" s="168">
        <v>12</v>
      </c>
      <c r="J296" s="168">
        <v>10</v>
      </c>
      <c r="K296" s="168">
        <v>11</v>
      </c>
      <c r="L296" s="168">
        <v>16</v>
      </c>
      <c r="M296" s="168">
        <v>1</v>
      </c>
      <c r="N296" s="168">
        <v>6165</v>
      </c>
    </row>
    <row r="297" spans="1:14" ht="21" customHeight="1">
      <c r="A297" s="324" t="s">
        <v>1217</v>
      </c>
      <c r="B297" s="324" t="s">
        <v>1217</v>
      </c>
      <c r="C297" s="324" t="s">
        <v>2269</v>
      </c>
      <c r="D297" s="327" t="s">
        <v>3303</v>
      </c>
      <c r="E297" s="48">
        <v>1</v>
      </c>
      <c r="F297" s="48">
        <v>1</v>
      </c>
      <c r="G297" s="48" t="s">
        <v>134</v>
      </c>
      <c r="H297" s="48" t="s">
        <v>134</v>
      </c>
      <c r="I297" s="48" t="s">
        <v>134</v>
      </c>
      <c r="J297" s="48" t="s">
        <v>134</v>
      </c>
      <c r="K297" s="48" t="s">
        <v>134</v>
      </c>
      <c r="L297" s="48" t="s">
        <v>134</v>
      </c>
      <c r="M297" s="48" t="s">
        <v>134</v>
      </c>
      <c r="N297" s="48">
        <v>2</v>
      </c>
    </row>
    <row r="298" spans="1:14" ht="21" customHeight="1">
      <c r="A298" s="324" t="s">
        <v>1217</v>
      </c>
      <c r="B298" s="324" t="s">
        <v>1217</v>
      </c>
      <c r="C298" s="324" t="s">
        <v>2268</v>
      </c>
      <c r="D298" s="327" t="s">
        <v>2264</v>
      </c>
      <c r="E298" s="48">
        <v>137</v>
      </c>
      <c r="F298" s="48">
        <v>54</v>
      </c>
      <c r="G298" s="48">
        <v>15</v>
      </c>
      <c r="H298" s="48">
        <v>26</v>
      </c>
      <c r="I298" s="48">
        <v>12</v>
      </c>
      <c r="J298" s="48">
        <v>5</v>
      </c>
      <c r="K298" s="48">
        <v>7</v>
      </c>
      <c r="L298" s="48">
        <v>15</v>
      </c>
      <c r="M298" s="48" t="s">
        <v>134</v>
      </c>
      <c r="N298" s="48">
        <v>5463</v>
      </c>
    </row>
    <row r="299" spans="1:14" ht="21" customHeight="1">
      <c r="A299" s="324" t="s">
        <v>1217</v>
      </c>
      <c r="B299" s="323"/>
      <c r="C299" s="324" t="s">
        <v>2262</v>
      </c>
      <c r="D299" s="327" t="s">
        <v>2261</v>
      </c>
      <c r="E299" s="48">
        <v>34</v>
      </c>
      <c r="F299" s="48">
        <v>14</v>
      </c>
      <c r="G299" s="48">
        <v>9</v>
      </c>
      <c r="H299" s="48">
        <v>3</v>
      </c>
      <c r="I299" s="48" t="s">
        <v>134</v>
      </c>
      <c r="J299" s="48">
        <v>2</v>
      </c>
      <c r="K299" s="48">
        <v>4</v>
      </c>
      <c r="L299" s="48">
        <v>1</v>
      </c>
      <c r="M299" s="48">
        <v>1</v>
      </c>
      <c r="N299" s="48">
        <v>700</v>
      </c>
    </row>
    <row r="300" spans="1:14" ht="21" customHeight="1">
      <c r="A300" s="324"/>
      <c r="B300" s="323"/>
      <c r="C300" s="324" t="s">
        <v>4050</v>
      </c>
      <c r="D300" s="327" t="s">
        <v>969</v>
      </c>
      <c r="E300" s="48">
        <v>14</v>
      </c>
      <c r="F300" s="48">
        <v>7</v>
      </c>
      <c r="G300" s="48">
        <v>3</v>
      </c>
      <c r="H300" s="48">
        <v>2</v>
      </c>
      <c r="I300" s="48" t="s">
        <v>134</v>
      </c>
      <c r="J300" s="48">
        <v>1</v>
      </c>
      <c r="K300" s="48">
        <v>1</v>
      </c>
      <c r="L300" s="48" t="s">
        <v>134</v>
      </c>
      <c r="M300" s="48" t="s">
        <v>134</v>
      </c>
      <c r="N300" s="48">
        <v>170</v>
      </c>
    </row>
    <row r="301" spans="1:14" ht="21" customHeight="1">
      <c r="A301" s="324"/>
      <c r="B301" s="323"/>
      <c r="C301" s="324" t="s">
        <v>4051</v>
      </c>
      <c r="D301" s="327" t="s">
        <v>4052</v>
      </c>
      <c r="E301" s="48">
        <v>6</v>
      </c>
      <c r="F301" s="48">
        <v>1</v>
      </c>
      <c r="G301" s="48">
        <v>2</v>
      </c>
      <c r="H301" s="48" t="s">
        <v>134</v>
      </c>
      <c r="I301" s="48" t="s">
        <v>134</v>
      </c>
      <c r="J301" s="48" t="s">
        <v>134</v>
      </c>
      <c r="K301" s="48">
        <v>2</v>
      </c>
      <c r="L301" s="48" t="s">
        <v>134</v>
      </c>
      <c r="M301" s="48">
        <v>1</v>
      </c>
      <c r="N301" s="48">
        <v>169</v>
      </c>
    </row>
    <row r="302" spans="1:14" ht="21" customHeight="1">
      <c r="A302" s="324"/>
      <c r="B302" s="323"/>
      <c r="C302" s="324" t="s">
        <v>4053</v>
      </c>
      <c r="D302" s="327" t="s">
        <v>2062</v>
      </c>
      <c r="E302" s="48">
        <v>14</v>
      </c>
      <c r="F302" s="48">
        <v>6</v>
      </c>
      <c r="G302" s="48">
        <v>4</v>
      </c>
      <c r="H302" s="48">
        <v>1</v>
      </c>
      <c r="I302" s="48" t="s">
        <v>134</v>
      </c>
      <c r="J302" s="48">
        <v>1</v>
      </c>
      <c r="K302" s="48">
        <v>1</v>
      </c>
      <c r="L302" s="48">
        <v>1</v>
      </c>
      <c r="M302" s="48" t="s">
        <v>134</v>
      </c>
      <c r="N302" s="48">
        <v>361</v>
      </c>
    </row>
    <row r="303" spans="1:14" ht="21" customHeight="1">
      <c r="A303" s="324" t="s">
        <v>1217</v>
      </c>
      <c r="B303" s="323">
        <v>40</v>
      </c>
      <c r="C303" s="323" t="s">
        <v>601</v>
      </c>
      <c r="D303" s="328"/>
      <c r="E303" s="168">
        <v>21</v>
      </c>
      <c r="F303" s="168">
        <v>15</v>
      </c>
      <c r="G303" s="168">
        <v>4</v>
      </c>
      <c r="H303" s="168">
        <v>1</v>
      </c>
      <c r="I303" s="168" t="s">
        <v>134</v>
      </c>
      <c r="J303" s="168" t="s">
        <v>134</v>
      </c>
      <c r="K303" s="168" t="s">
        <v>134</v>
      </c>
      <c r="L303" s="168">
        <v>1</v>
      </c>
      <c r="M303" s="168" t="s">
        <v>134</v>
      </c>
      <c r="N303" s="168">
        <v>214</v>
      </c>
    </row>
    <row r="304" spans="1:14" ht="21" customHeight="1">
      <c r="A304" s="324" t="s">
        <v>1217</v>
      </c>
      <c r="B304" s="324" t="s">
        <v>1217</v>
      </c>
      <c r="C304" s="324" t="s">
        <v>2389</v>
      </c>
      <c r="D304" s="327" t="s">
        <v>3303</v>
      </c>
      <c r="E304" s="48" t="s">
        <v>134</v>
      </c>
      <c r="F304" s="48" t="s">
        <v>134</v>
      </c>
      <c r="G304" s="48" t="s">
        <v>134</v>
      </c>
      <c r="H304" s="48" t="s">
        <v>134</v>
      </c>
      <c r="I304" s="48" t="s">
        <v>134</v>
      </c>
      <c r="J304" s="48" t="s">
        <v>134</v>
      </c>
      <c r="K304" s="48" t="s">
        <v>134</v>
      </c>
      <c r="L304" s="48" t="s">
        <v>134</v>
      </c>
      <c r="M304" s="48" t="s">
        <v>134</v>
      </c>
      <c r="N304" s="48" t="s">
        <v>134</v>
      </c>
    </row>
    <row r="305" spans="1:14" ht="21" customHeight="1">
      <c r="A305" s="324" t="s">
        <v>1217</v>
      </c>
      <c r="B305" s="324" t="s">
        <v>1217</v>
      </c>
      <c r="C305" s="324" t="s">
        <v>723</v>
      </c>
      <c r="D305" s="327" t="s">
        <v>3659</v>
      </c>
      <c r="E305" s="48">
        <v>21</v>
      </c>
      <c r="F305" s="48">
        <v>15</v>
      </c>
      <c r="G305" s="48">
        <v>4</v>
      </c>
      <c r="H305" s="48">
        <v>1</v>
      </c>
      <c r="I305" s="48" t="s">
        <v>134</v>
      </c>
      <c r="J305" s="48" t="s">
        <v>134</v>
      </c>
      <c r="K305" s="48" t="s">
        <v>134</v>
      </c>
      <c r="L305" s="48">
        <v>1</v>
      </c>
      <c r="M305" s="48" t="s">
        <v>134</v>
      </c>
      <c r="N305" s="48">
        <v>214</v>
      </c>
    </row>
    <row r="306" spans="1:14" ht="21" customHeight="1">
      <c r="A306" s="324" t="s">
        <v>1217</v>
      </c>
      <c r="B306" s="323">
        <v>41</v>
      </c>
      <c r="C306" s="323" t="s">
        <v>2387</v>
      </c>
      <c r="D306" s="328"/>
      <c r="E306" s="168">
        <v>160</v>
      </c>
      <c r="F306" s="168">
        <v>85</v>
      </c>
      <c r="G306" s="168">
        <v>38</v>
      </c>
      <c r="H306" s="168">
        <v>15</v>
      </c>
      <c r="I306" s="168">
        <v>7</v>
      </c>
      <c r="J306" s="168">
        <v>6</v>
      </c>
      <c r="K306" s="168">
        <v>7</v>
      </c>
      <c r="L306" s="168">
        <v>2</v>
      </c>
      <c r="M306" s="168" t="s">
        <v>134</v>
      </c>
      <c r="N306" s="168">
        <v>2103</v>
      </c>
    </row>
    <row r="307" spans="1:14" ht="21" customHeight="1">
      <c r="A307" s="324" t="s">
        <v>1217</v>
      </c>
      <c r="B307" s="324" t="s">
        <v>1217</v>
      </c>
      <c r="C307" s="324">
        <v>410</v>
      </c>
      <c r="D307" s="327" t="s">
        <v>3303</v>
      </c>
      <c r="E307" s="48">
        <v>2</v>
      </c>
      <c r="F307" s="48" t="s">
        <v>134</v>
      </c>
      <c r="G307" s="48">
        <v>1</v>
      </c>
      <c r="H307" s="48" t="s">
        <v>134</v>
      </c>
      <c r="I307" s="48">
        <v>1</v>
      </c>
      <c r="J307" s="48" t="s">
        <v>134</v>
      </c>
      <c r="K307" s="48" t="s">
        <v>134</v>
      </c>
      <c r="L307" s="48" t="s">
        <v>134</v>
      </c>
      <c r="M307" s="48" t="s">
        <v>134</v>
      </c>
      <c r="N307" s="48">
        <v>29</v>
      </c>
    </row>
    <row r="308" spans="1:14" ht="21" customHeight="1">
      <c r="A308" s="324" t="s">
        <v>1217</v>
      </c>
      <c r="B308" s="324" t="s">
        <v>1217</v>
      </c>
      <c r="C308" s="324">
        <v>411</v>
      </c>
      <c r="D308" s="327" t="s">
        <v>223</v>
      </c>
      <c r="E308" s="48">
        <v>57</v>
      </c>
      <c r="F308" s="48">
        <v>24</v>
      </c>
      <c r="G308" s="48">
        <v>16</v>
      </c>
      <c r="H308" s="48">
        <v>6</v>
      </c>
      <c r="I308" s="48">
        <v>4</v>
      </c>
      <c r="J308" s="48">
        <v>3</v>
      </c>
      <c r="K308" s="48">
        <v>3</v>
      </c>
      <c r="L308" s="48">
        <v>1</v>
      </c>
      <c r="M308" s="48" t="s">
        <v>134</v>
      </c>
      <c r="N308" s="48">
        <v>778</v>
      </c>
    </row>
    <row r="309" spans="1:14" ht="21" customHeight="1">
      <c r="A309" s="324"/>
      <c r="B309" s="324"/>
      <c r="C309" s="324">
        <v>412</v>
      </c>
      <c r="D309" s="327" t="s">
        <v>979</v>
      </c>
      <c r="E309" s="48">
        <v>10</v>
      </c>
      <c r="F309" s="48">
        <v>7</v>
      </c>
      <c r="G309" s="48">
        <v>3</v>
      </c>
      <c r="H309" s="48" t="s">
        <v>134</v>
      </c>
      <c r="I309" s="48" t="s">
        <v>134</v>
      </c>
      <c r="J309" s="48" t="s">
        <v>134</v>
      </c>
      <c r="K309" s="48" t="s">
        <v>134</v>
      </c>
      <c r="L309" s="48" t="s">
        <v>134</v>
      </c>
      <c r="M309" s="48" t="s">
        <v>134</v>
      </c>
      <c r="N309" s="48">
        <v>30</v>
      </c>
    </row>
    <row r="310" spans="1:14" ht="21" customHeight="1">
      <c r="A310" s="324" t="s">
        <v>1217</v>
      </c>
      <c r="B310" s="324"/>
      <c r="C310" s="324">
        <v>413</v>
      </c>
      <c r="D310" s="327" t="s">
        <v>582</v>
      </c>
      <c r="E310" s="48">
        <v>1</v>
      </c>
      <c r="F310" s="48">
        <v>1</v>
      </c>
      <c r="G310" s="48" t="s">
        <v>134</v>
      </c>
      <c r="H310" s="48" t="s">
        <v>134</v>
      </c>
      <c r="I310" s="48" t="s">
        <v>134</v>
      </c>
      <c r="J310" s="48" t="s">
        <v>134</v>
      </c>
      <c r="K310" s="48" t="s">
        <v>134</v>
      </c>
      <c r="L310" s="48" t="s">
        <v>134</v>
      </c>
      <c r="M310" s="48" t="s">
        <v>134</v>
      </c>
      <c r="N310" s="48">
        <v>2</v>
      </c>
    </row>
    <row r="311" spans="1:14" ht="21" customHeight="1">
      <c r="A311" s="324" t="s">
        <v>1217</v>
      </c>
      <c r="B311" s="324" t="s">
        <v>1217</v>
      </c>
      <c r="C311" s="324">
        <v>414</v>
      </c>
      <c r="D311" s="327" t="s">
        <v>2386</v>
      </c>
      <c r="E311" s="48">
        <v>53</v>
      </c>
      <c r="F311" s="48">
        <v>32</v>
      </c>
      <c r="G311" s="48">
        <v>10</v>
      </c>
      <c r="H311" s="48">
        <v>2</v>
      </c>
      <c r="I311" s="48">
        <v>2</v>
      </c>
      <c r="J311" s="48">
        <v>3</v>
      </c>
      <c r="K311" s="48">
        <v>3</v>
      </c>
      <c r="L311" s="48">
        <v>1</v>
      </c>
      <c r="M311" s="48" t="s">
        <v>134</v>
      </c>
      <c r="N311" s="48">
        <v>986</v>
      </c>
    </row>
    <row r="312" spans="1:14" ht="21" customHeight="1">
      <c r="A312" s="324" t="s">
        <v>1217</v>
      </c>
      <c r="B312" s="324" t="s">
        <v>1217</v>
      </c>
      <c r="C312" s="324">
        <v>415</v>
      </c>
      <c r="D312" s="327" t="s">
        <v>2384</v>
      </c>
      <c r="E312" s="48">
        <v>10</v>
      </c>
      <c r="F312" s="48">
        <v>10</v>
      </c>
      <c r="G312" s="48" t="s">
        <v>134</v>
      </c>
      <c r="H312" s="48" t="s">
        <v>134</v>
      </c>
      <c r="I312" s="48" t="s">
        <v>134</v>
      </c>
      <c r="J312" s="48" t="s">
        <v>134</v>
      </c>
      <c r="K312" s="48" t="s">
        <v>134</v>
      </c>
      <c r="L312" s="48" t="s">
        <v>134</v>
      </c>
      <c r="M312" s="48" t="s">
        <v>134</v>
      </c>
      <c r="N312" s="48">
        <v>17</v>
      </c>
    </row>
    <row r="313" spans="1:14" ht="21" customHeight="1">
      <c r="A313" s="324" t="s">
        <v>1217</v>
      </c>
      <c r="B313" s="324" t="s">
        <v>1217</v>
      </c>
      <c r="C313" s="324">
        <v>416</v>
      </c>
      <c r="D313" s="327" t="s">
        <v>962</v>
      </c>
      <c r="E313" s="48">
        <v>27</v>
      </c>
      <c r="F313" s="48">
        <v>11</v>
      </c>
      <c r="G313" s="48">
        <v>8</v>
      </c>
      <c r="H313" s="48">
        <v>7</v>
      </c>
      <c r="I313" s="48" t="s">
        <v>134</v>
      </c>
      <c r="J313" s="48" t="s">
        <v>134</v>
      </c>
      <c r="K313" s="48">
        <v>1</v>
      </c>
      <c r="L313" s="48" t="s">
        <v>134</v>
      </c>
      <c r="M313" s="48" t="s">
        <v>134</v>
      </c>
      <c r="N313" s="48">
        <v>261</v>
      </c>
    </row>
    <row r="314" spans="1:14" ht="21" customHeight="1">
      <c r="A314" s="323" t="s">
        <v>1802</v>
      </c>
      <c r="B314" s="323" t="s">
        <v>2383</v>
      </c>
      <c r="C314" s="323"/>
      <c r="D314" s="328"/>
      <c r="E314" s="168">
        <v>184</v>
      </c>
      <c r="F314" s="168">
        <v>85</v>
      </c>
      <c r="G314" s="168">
        <v>25</v>
      </c>
      <c r="H314" s="168">
        <v>34</v>
      </c>
      <c r="I314" s="168">
        <v>14</v>
      </c>
      <c r="J314" s="168">
        <v>10</v>
      </c>
      <c r="K314" s="168">
        <v>4</v>
      </c>
      <c r="L314" s="168">
        <v>12</v>
      </c>
      <c r="M314" s="168" t="s">
        <v>134</v>
      </c>
      <c r="N314" s="168">
        <v>3966</v>
      </c>
    </row>
    <row r="315" spans="1:14" ht="21" customHeight="1">
      <c r="A315" s="324" t="s">
        <v>1217</v>
      </c>
      <c r="B315" s="323">
        <v>42</v>
      </c>
      <c r="C315" s="323" t="s">
        <v>2124</v>
      </c>
      <c r="D315" s="328"/>
      <c r="E315" s="168">
        <v>14</v>
      </c>
      <c r="F315" s="168" t="s">
        <v>134</v>
      </c>
      <c r="G315" s="168">
        <v>4</v>
      </c>
      <c r="H315" s="168">
        <v>3</v>
      </c>
      <c r="I315" s="168" t="s">
        <v>134</v>
      </c>
      <c r="J315" s="168">
        <v>3</v>
      </c>
      <c r="K315" s="168">
        <v>2</v>
      </c>
      <c r="L315" s="168">
        <v>2</v>
      </c>
      <c r="M315" s="168" t="s">
        <v>134</v>
      </c>
      <c r="N315" s="168">
        <v>771</v>
      </c>
    </row>
    <row r="316" spans="1:14" ht="21" customHeight="1">
      <c r="A316" s="324" t="s">
        <v>1217</v>
      </c>
      <c r="B316" s="323"/>
      <c r="C316" s="324" t="s">
        <v>1718</v>
      </c>
      <c r="D316" s="327" t="s">
        <v>3303</v>
      </c>
      <c r="E316" s="48" t="s">
        <v>134</v>
      </c>
      <c r="F316" s="48" t="s">
        <v>134</v>
      </c>
      <c r="G316" s="48" t="s">
        <v>134</v>
      </c>
      <c r="H316" s="48" t="s">
        <v>134</v>
      </c>
      <c r="I316" s="48" t="s">
        <v>134</v>
      </c>
      <c r="J316" s="48" t="s">
        <v>134</v>
      </c>
      <c r="K316" s="48" t="s">
        <v>134</v>
      </c>
      <c r="L316" s="48" t="s">
        <v>134</v>
      </c>
      <c r="M316" s="48" t="s">
        <v>134</v>
      </c>
      <c r="N316" s="48" t="s">
        <v>134</v>
      </c>
    </row>
    <row r="317" spans="1:14" ht="21" customHeight="1">
      <c r="A317" s="324" t="s">
        <v>1217</v>
      </c>
      <c r="B317" s="324" t="s">
        <v>1217</v>
      </c>
      <c r="C317" s="324" t="s">
        <v>2381</v>
      </c>
      <c r="D317" s="327" t="s">
        <v>1289</v>
      </c>
      <c r="E317" s="48">
        <v>14</v>
      </c>
      <c r="F317" s="48" t="s">
        <v>134</v>
      </c>
      <c r="G317" s="48">
        <v>4</v>
      </c>
      <c r="H317" s="48">
        <v>3</v>
      </c>
      <c r="I317" s="48" t="s">
        <v>134</v>
      </c>
      <c r="J317" s="48">
        <v>3</v>
      </c>
      <c r="K317" s="48">
        <v>2</v>
      </c>
      <c r="L317" s="48">
        <v>2</v>
      </c>
      <c r="M317" s="48" t="s">
        <v>134</v>
      </c>
      <c r="N317" s="48">
        <v>771</v>
      </c>
    </row>
    <row r="318" spans="1:14" ht="21" customHeight="1">
      <c r="A318" s="324"/>
      <c r="B318" s="323">
        <v>43</v>
      </c>
      <c r="C318" s="323" t="s">
        <v>1795</v>
      </c>
      <c r="D318" s="328"/>
      <c r="E318" s="168">
        <v>64</v>
      </c>
      <c r="F318" s="168">
        <v>52</v>
      </c>
      <c r="G318" s="168">
        <v>2</v>
      </c>
      <c r="H318" s="168" t="s">
        <v>134</v>
      </c>
      <c r="I318" s="168" t="s">
        <v>134</v>
      </c>
      <c r="J318" s="168" t="s">
        <v>134</v>
      </c>
      <c r="K318" s="168">
        <v>1</v>
      </c>
      <c r="L318" s="168">
        <v>9</v>
      </c>
      <c r="M318" s="168" t="s">
        <v>134</v>
      </c>
      <c r="N318" s="168">
        <v>1514</v>
      </c>
    </row>
    <row r="319" spans="1:14" ht="21" customHeight="1">
      <c r="A319" s="324" t="s">
        <v>1217</v>
      </c>
      <c r="B319" s="324" t="s">
        <v>1217</v>
      </c>
      <c r="C319" s="324" t="s">
        <v>1262</v>
      </c>
      <c r="D319" s="327" t="s">
        <v>3303</v>
      </c>
      <c r="E319" s="48" t="s">
        <v>134</v>
      </c>
      <c r="F319" s="48" t="s">
        <v>134</v>
      </c>
      <c r="G319" s="48" t="s">
        <v>134</v>
      </c>
      <c r="H319" s="48" t="s">
        <v>134</v>
      </c>
      <c r="I319" s="48" t="s">
        <v>134</v>
      </c>
      <c r="J319" s="48" t="s">
        <v>134</v>
      </c>
      <c r="K319" s="48" t="s">
        <v>134</v>
      </c>
      <c r="L319" s="48" t="s">
        <v>134</v>
      </c>
      <c r="M319" s="48" t="s">
        <v>134</v>
      </c>
      <c r="N319" s="48" t="s">
        <v>134</v>
      </c>
    </row>
    <row r="320" spans="1:14" ht="21" customHeight="1">
      <c r="A320" s="324" t="s">
        <v>1217</v>
      </c>
      <c r="B320" s="323"/>
      <c r="C320" s="324" t="s">
        <v>2375</v>
      </c>
      <c r="D320" s="327" t="s">
        <v>2371</v>
      </c>
      <c r="E320" s="48">
        <v>4</v>
      </c>
      <c r="F320" s="48">
        <v>1</v>
      </c>
      <c r="G320" s="48" t="s">
        <v>134</v>
      </c>
      <c r="H320" s="48" t="s">
        <v>134</v>
      </c>
      <c r="I320" s="48" t="s">
        <v>134</v>
      </c>
      <c r="J320" s="48" t="s">
        <v>134</v>
      </c>
      <c r="K320" s="48">
        <v>1</v>
      </c>
      <c r="L320" s="48">
        <v>2</v>
      </c>
      <c r="M320" s="48" t="s">
        <v>134</v>
      </c>
      <c r="N320" s="48">
        <v>376</v>
      </c>
    </row>
    <row r="321" spans="1:14" ht="21" customHeight="1">
      <c r="A321" s="324" t="s">
        <v>1217</v>
      </c>
      <c r="B321" s="324" t="s">
        <v>1217</v>
      </c>
      <c r="C321" s="324" t="s">
        <v>2369</v>
      </c>
      <c r="D321" s="327" t="s">
        <v>553</v>
      </c>
      <c r="E321" s="48">
        <v>59</v>
      </c>
      <c r="F321" s="48">
        <v>51</v>
      </c>
      <c r="G321" s="48">
        <v>1</v>
      </c>
      <c r="H321" s="48" t="s">
        <v>134</v>
      </c>
      <c r="I321" s="48" t="s">
        <v>134</v>
      </c>
      <c r="J321" s="48" t="s">
        <v>134</v>
      </c>
      <c r="K321" s="48" t="s">
        <v>134</v>
      </c>
      <c r="L321" s="48">
        <v>7</v>
      </c>
      <c r="M321" s="48" t="s">
        <v>134</v>
      </c>
      <c r="N321" s="48">
        <v>1132</v>
      </c>
    </row>
    <row r="322" spans="1:14" ht="21" customHeight="1">
      <c r="A322" s="324" t="s">
        <v>1217</v>
      </c>
      <c r="B322" s="324" t="s">
        <v>1217</v>
      </c>
      <c r="C322" s="324" t="s">
        <v>2367</v>
      </c>
      <c r="D322" s="327" t="s">
        <v>2142</v>
      </c>
      <c r="E322" s="48">
        <v>1</v>
      </c>
      <c r="F322" s="48" t="s">
        <v>134</v>
      </c>
      <c r="G322" s="48">
        <v>1</v>
      </c>
      <c r="H322" s="48" t="s">
        <v>134</v>
      </c>
      <c r="I322" s="48" t="s">
        <v>134</v>
      </c>
      <c r="J322" s="48" t="s">
        <v>134</v>
      </c>
      <c r="K322" s="48" t="s">
        <v>134</v>
      </c>
      <c r="L322" s="48" t="s">
        <v>134</v>
      </c>
      <c r="M322" s="48" t="s">
        <v>134</v>
      </c>
      <c r="N322" s="48">
        <v>6</v>
      </c>
    </row>
    <row r="323" spans="1:14" ht="21" customHeight="1">
      <c r="A323" s="324" t="s">
        <v>1217</v>
      </c>
      <c r="B323" s="324" t="s">
        <v>1217</v>
      </c>
      <c r="C323" s="324" t="s">
        <v>2364</v>
      </c>
      <c r="D323" s="327" t="s">
        <v>2361</v>
      </c>
      <c r="E323" s="48" t="s">
        <v>134</v>
      </c>
      <c r="F323" s="48" t="s">
        <v>134</v>
      </c>
      <c r="G323" s="48" t="s">
        <v>134</v>
      </c>
      <c r="H323" s="48" t="s">
        <v>134</v>
      </c>
      <c r="I323" s="48" t="s">
        <v>134</v>
      </c>
      <c r="J323" s="48" t="s">
        <v>134</v>
      </c>
      <c r="K323" s="48" t="s">
        <v>134</v>
      </c>
      <c r="L323" s="48" t="s">
        <v>134</v>
      </c>
      <c r="M323" s="48" t="s">
        <v>134</v>
      </c>
      <c r="N323" s="48" t="s">
        <v>134</v>
      </c>
    </row>
    <row r="324" spans="1:14" ht="21" customHeight="1">
      <c r="A324" s="324" t="s">
        <v>1217</v>
      </c>
      <c r="B324" s="323">
        <v>44</v>
      </c>
      <c r="C324" s="323" t="s">
        <v>686</v>
      </c>
      <c r="D324" s="328"/>
      <c r="E324" s="168">
        <v>80</v>
      </c>
      <c r="F324" s="168">
        <v>19</v>
      </c>
      <c r="G324" s="168">
        <v>17</v>
      </c>
      <c r="H324" s="168">
        <v>28</v>
      </c>
      <c r="I324" s="168">
        <v>11</v>
      </c>
      <c r="J324" s="168">
        <v>5</v>
      </c>
      <c r="K324" s="168" t="s">
        <v>134</v>
      </c>
      <c r="L324" s="168" t="s">
        <v>134</v>
      </c>
      <c r="M324" s="168" t="s">
        <v>134</v>
      </c>
      <c r="N324" s="168">
        <v>1021</v>
      </c>
    </row>
    <row r="325" spans="1:14" ht="21" customHeight="1">
      <c r="A325" s="324" t="s">
        <v>1217</v>
      </c>
      <c r="B325" s="324" t="s">
        <v>1217</v>
      </c>
      <c r="C325" s="324" t="s">
        <v>2358</v>
      </c>
      <c r="D325" s="327" t="s">
        <v>3303</v>
      </c>
      <c r="E325" s="48" t="s">
        <v>134</v>
      </c>
      <c r="F325" s="48" t="s">
        <v>134</v>
      </c>
      <c r="G325" s="48" t="s">
        <v>134</v>
      </c>
      <c r="H325" s="48" t="s">
        <v>134</v>
      </c>
      <c r="I325" s="48" t="s">
        <v>134</v>
      </c>
      <c r="J325" s="48" t="s">
        <v>134</v>
      </c>
      <c r="K325" s="48" t="s">
        <v>134</v>
      </c>
      <c r="L325" s="48" t="s">
        <v>134</v>
      </c>
      <c r="M325" s="48" t="s">
        <v>134</v>
      </c>
      <c r="N325" s="48" t="s">
        <v>134</v>
      </c>
    </row>
    <row r="326" spans="1:14" ht="21" customHeight="1">
      <c r="A326" s="324"/>
      <c r="B326" s="324"/>
      <c r="C326" s="324" t="s">
        <v>1870</v>
      </c>
      <c r="D326" s="327" t="s">
        <v>2355</v>
      </c>
      <c r="E326" s="48">
        <v>64</v>
      </c>
      <c r="F326" s="48">
        <v>10</v>
      </c>
      <c r="G326" s="48">
        <v>14</v>
      </c>
      <c r="H326" s="48">
        <v>27</v>
      </c>
      <c r="I326" s="48">
        <v>10</v>
      </c>
      <c r="J326" s="48">
        <v>3</v>
      </c>
      <c r="K326" s="48" t="s">
        <v>134</v>
      </c>
      <c r="L326" s="48" t="s">
        <v>134</v>
      </c>
      <c r="M326" s="48" t="s">
        <v>134</v>
      </c>
      <c r="N326" s="48">
        <v>892</v>
      </c>
    </row>
    <row r="327" spans="1:14" ht="21" customHeight="1">
      <c r="A327" s="324" t="s">
        <v>1217</v>
      </c>
      <c r="B327" s="324" t="s">
        <v>1217</v>
      </c>
      <c r="C327" s="324" t="s">
        <v>2353</v>
      </c>
      <c r="D327" s="327" t="s">
        <v>1755</v>
      </c>
      <c r="E327" s="48">
        <v>2</v>
      </c>
      <c r="F327" s="48" t="s">
        <v>134</v>
      </c>
      <c r="G327" s="48" t="s">
        <v>134</v>
      </c>
      <c r="H327" s="48" t="s">
        <v>134</v>
      </c>
      <c r="I327" s="48" t="s">
        <v>134</v>
      </c>
      <c r="J327" s="48">
        <v>2</v>
      </c>
      <c r="K327" s="48" t="s">
        <v>134</v>
      </c>
      <c r="L327" s="48" t="s">
        <v>134</v>
      </c>
      <c r="M327" s="48" t="s">
        <v>134</v>
      </c>
      <c r="N327" s="48">
        <v>64</v>
      </c>
    </row>
    <row r="328" spans="1:14" ht="21" customHeight="1">
      <c r="A328" s="324" t="s">
        <v>1217</v>
      </c>
      <c r="B328" s="323"/>
      <c r="C328" s="324" t="s">
        <v>2350</v>
      </c>
      <c r="D328" s="327" t="s">
        <v>2348</v>
      </c>
      <c r="E328" s="48">
        <v>13</v>
      </c>
      <c r="F328" s="48">
        <v>9</v>
      </c>
      <c r="G328" s="48">
        <v>3</v>
      </c>
      <c r="H328" s="48">
        <v>1</v>
      </c>
      <c r="I328" s="48" t="s">
        <v>134</v>
      </c>
      <c r="J328" s="48" t="s">
        <v>134</v>
      </c>
      <c r="K328" s="48" t="s">
        <v>134</v>
      </c>
      <c r="L328" s="48" t="s">
        <v>134</v>
      </c>
      <c r="M328" s="48" t="s">
        <v>134</v>
      </c>
      <c r="N328" s="48">
        <v>44</v>
      </c>
    </row>
    <row r="329" spans="1:14" ht="21" customHeight="1">
      <c r="A329" s="324"/>
      <c r="B329" s="323"/>
      <c r="C329" s="324" t="s">
        <v>2346</v>
      </c>
      <c r="D329" s="327" t="s">
        <v>2345</v>
      </c>
      <c r="E329" s="48">
        <v>1</v>
      </c>
      <c r="F329" s="48" t="s">
        <v>134</v>
      </c>
      <c r="G329" s="48" t="s">
        <v>134</v>
      </c>
      <c r="H329" s="48" t="s">
        <v>134</v>
      </c>
      <c r="I329" s="48">
        <v>1</v>
      </c>
      <c r="J329" s="48" t="s">
        <v>134</v>
      </c>
      <c r="K329" s="48" t="s">
        <v>134</v>
      </c>
      <c r="L329" s="48" t="s">
        <v>134</v>
      </c>
      <c r="M329" s="48" t="s">
        <v>134</v>
      </c>
      <c r="N329" s="48">
        <v>21</v>
      </c>
    </row>
    <row r="330" spans="1:14" ht="21" customHeight="1">
      <c r="A330" s="324" t="s">
        <v>1217</v>
      </c>
      <c r="B330" s="324" t="s">
        <v>1217</v>
      </c>
      <c r="C330" s="324" t="s">
        <v>2344</v>
      </c>
      <c r="D330" s="327" t="s">
        <v>2343</v>
      </c>
      <c r="E330" s="48" t="s">
        <v>134</v>
      </c>
      <c r="F330" s="48" t="s">
        <v>134</v>
      </c>
      <c r="G330" s="48" t="s">
        <v>134</v>
      </c>
      <c r="H330" s="48" t="s">
        <v>134</v>
      </c>
      <c r="I330" s="48" t="s">
        <v>134</v>
      </c>
      <c r="J330" s="48" t="s">
        <v>134</v>
      </c>
      <c r="K330" s="48" t="s">
        <v>134</v>
      </c>
      <c r="L330" s="48" t="s">
        <v>134</v>
      </c>
      <c r="M330" s="48" t="s">
        <v>134</v>
      </c>
      <c r="N330" s="48" t="s">
        <v>134</v>
      </c>
    </row>
    <row r="331" spans="1:14" ht="21" customHeight="1">
      <c r="A331" s="324" t="s">
        <v>1217</v>
      </c>
      <c r="B331" s="323">
        <v>45</v>
      </c>
      <c r="C331" s="323" t="s">
        <v>1305</v>
      </c>
      <c r="D331" s="328"/>
      <c r="E331" s="168" t="s">
        <v>134</v>
      </c>
      <c r="F331" s="168" t="s">
        <v>134</v>
      </c>
      <c r="G331" s="168" t="s">
        <v>134</v>
      </c>
      <c r="H331" s="168" t="s">
        <v>134</v>
      </c>
      <c r="I331" s="168" t="s">
        <v>134</v>
      </c>
      <c r="J331" s="168" t="s">
        <v>134</v>
      </c>
      <c r="K331" s="168" t="s">
        <v>134</v>
      </c>
      <c r="L331" s="168" t="s">
        <v>134</v>
      </c>
      <c r="M331" s="168" t="s">
        <v>134</v>
      </c>
      <c r="N331" s="168" t="s">
        <v>134</v>
      </c>
    </row>
    <row r="332" spans="1:14" ht="21" customHeight="1">
      <c r="A332" s="324" t="s">
        <v>1217</v>
      </c>
      <c r="B332" s="324" t="s">
        <v>1217</v>
      </c>
      <c r="C332" s="324" t="s">
        <v>1328</v>
      </c>
      <c r="D332" s="327" t="s">
        <v>3303</v>
      </c>
      <c r="E332" s="48" t="s">
        <v>134</v>
      </c>
      <c r="F332" s="48" t="s">
        <v>134</v>
      </c>
      <c r="G332" s="48" t="s">
        <v>134</v>
      </c>
      <c r="H332" s="48" t="s">
        <v>134</v>
      </c>
      <c r="I332" s="48" t="s">
        <v>134</v>
      </c>
      <c r="J332" s="48" t="s">
        <v>134</v>
      </c>
      <c r="K332" s="48" t="s">
        <v>134</v>
      </c>
      <c r="L332" s="48" t="s">
        <v>134</v>
      </c>
      <c r="M332" s="48" t="s">
        <v>134</v>
      </c>
      <c r="N332" s="48" t="s">
        <v>134</v>
      </c>
    </row>
    <row r="333" spans="1:14" ht="21" customHeight="1">
      <c r="A333" s="324" t="s">
        <v>1217</v>
      </c>
      <c r="B333" s="324" t="s">
        <v>1217</v>
      </c>
      <c r="C333" s="324" t="s">
        <v>2341</v>
      </c>
      <c r="D333" s="327" t="s">
        <v>2339</v>
      </c>
      <c r="E333" s="48" t="s">
        <v>134</v>
      </c>
      <c r="F333" s="48" t="s">
        <v>134</v>
      </c>
      <c r="G333" s="48" t="s">
        <v>134</v>
      </c>
      <c r="H333" s="48" t="s">
        <v>134</v>
      </c>
      <c r="I333" s="48" t="s">
        <v>134</v>
      </c>
      <c r="J333" s="48" t="s">
        <v>134</v>
      </c>
      <c r="K333" s="48" t="s">
        <v>134</v>
      </c>
      <c r="L333" s="48" t="s">
        <v>134</v>
      </c>
      <c r="M333" s="48" t="s">
        <v>134</v>
      </c>
      <c r="N333" s="48" t="s">
        <v>134</v>
      </c>
    </row>
    <row r="334" spans="1:14" ht="21" customHeight="1">
      <c r="A334" s="324" t="s">
        <v>1217</v>
      </c>
      <c r="B334" s="323"/>
      <c r="C334" s="324" t="s">
        <v>252</v>
      </c>
      <c r="D334" s="327" t="s">
        <v>2337</v>
      </c>
      <c r="E334" s="48" t="s">
        <v>134</v>
      </c>
      <c r="F334" s="48" t="s">
        <v>134</v>
      </c>
      <c r="G334" s="48" t="s">
        <v>134</v>
      </c>
      <c r="H334" s="48" t="s">
        <v>134</v>
      </c>
      <c r="I334" s="48" t="s">
        <v>134</v>
      </c>
      <c r="J334" s="48" t="s">
        <v>134</v>
      </c>
      <c r="K334" s="48" t="s">
        <v>134</v>
      </c>
      <c r="L334" s="48" t="s">
        <v>134</v>
      </c>
      <c r="M334" s="48" t="s">
        <v>134</v>
      </c>
      <c r="N334" s="48" t="s">
        <v>134</v>
      </c>
    </row>
    <row r="335" spans="1:14" ht="21" customHeight="1">
      <c r="A335" s="324" t="s">
        <v>1217</v>
      </c>
      <c r="B335" s="324" t="s">
        <v>1217</v>
      </c>
      <c r="C335" s="324" t="s">
        <v>658</v>
      </c>
      <c r="D335" s="327" t="s">
        <v>2334</v>
      </c>
      <c r="E335" s="48" t="s">
        <v>134</v>
      </c>
      <c r="F335" s="48" t="s">
        <v>134</v>
      </c>
      <c r="G335" s="48" t="s">
        <v>134</v>
      </c>
      <c r="H335" s="48" t="s">
        <v>134</v>
      </c>
      <c r="I335" s="48" t="s">
        <v>134</v>
      </c>
      <c r="J335" s="48" t="s">
        <v>134</v>
      </c>
      <c r="K335" s="48" t="s">
        <v>134</v>
      </c>
      <c r="L335" s="48" t="s">
        <v>134</v>
      </c>
      <c r="M335" s="48" t="s">
        <v>134</v>
      </c>
      <c r="N335" s="48" t="s">
        <v>134</v>
      </c>
    </row>
    <row r="336" spans="1:14" ht="21" customHeight="1">
      <c r="A336" s="324" t="s">
        <v>1217</v>
      </c>
      <c r="B336" s="323"/>
      <c r="C336" s="324" t="s">
        <v>43</v>
      </c>
      <c r="D336" s="327" t="s">
        <v>443</v>
      </c>
      <c r="E336" s="48" t="s">
        <v>134</v>
      </c>
      <c r="F336" s="48" t="s">
        <v>134</v>
      </c>
      <c r="G336" s="48" t="s">
        <v>134</v>
      </c>
      <c r="H336" s="48" t="s">
        <v>134</v>
      </c>
      <c r="I336" s="48" t="s">
        <v>134</v>
      </c>
      <c r="J336" s="48" t="s">
        <v>134</v>
      </c>
      <c r="K336" s="48" t="s">
        <v>134</v>
      </c>
      <c r="L336" s="48" t="s">
        <v>134</v>
      </c>
      <c r="M336" s="48" t="s">
        <v>134</v>
      </c>
      <c r="N336" s="48" t="s">
        <v>134</v>
      </c>
    </row>
    <row r="337" spans="1:14" ht="21" customHeight="1">
      <c r="A337" s="324" t="s">
        <v>1217</v>
      </c>
      <c r="B337" s="323">
        <v>46</v>
      </c>
      <c r="C337" s="323" t="s">
        <v>367</v>
      </c>
      <c r="D337" s="328"/>
      <c r="E337" s="168" t="s">
        <v>134</v>
      </c>
      <c r="F337" s="168" t="s">
        <v>134</v>
      </c>
      <c r="G337" s="168" t="s">
        <v>134</v>
      </c>
      <c r="H337" s="168" t="s">
        <v>134</v>
      </c>
      <c r="I337" s="168" t="s">
        <v>134</v>
      </c>
      <c r="J337" s="168" t="s">
        <v>134</v>
      </c>
      <c r="K337" s="168" t="s">
        <v>134</v>
      </c>
      <c r="L337" s="168" t="s">
        <v>134</v>
      </c>
      <c r="M337" s="168" t="s">
        <v>134</v>
      </c>
      <c r="N337" s="168" t="s">
        <v>134</v>
      </c>
    </row>
    <row r="338" spans="1:14" ht="21" customHeight="1">
      <c r="A338" s="324" t="s">
        <v>1217</v>
      </c>
      <c r="B338" s="324" t="s">
        <v>1217</v>
      </c>
      <c r="C338" s="324" t="s">
        <v>721</v>
      </c>
      <c r="D338" s="327" t="s">
        <v>3303</v>
      </c>
      <c r="E338" s="48" t="s">
        <v>134</v>
      </c>
      <c r="F338" s="48" t="s">
        <v>134</v>
      </c>
      <c r="G338" s="48" t="s">
        <v>134</v>
      </c>
      <c r="H338" s="48" t="s">
        <v>134</v>
      </c>
      <c r="I338" s="48" t="s">
        <v>134</v>
      </c>
      <c r="J338" s="48" t="s">
        <v>134</v>
      </c>
      <c r="K338" s="48" t="s">
        <v>134</v>
      </c>
      <c r="L338" s="48" t="s">
        <v>134</v>
      </c>
      <c r="M338" s="48" t="s">
        <v>134</v>
      </c>
      <c r="N338" s="48" t="s">
        <v>134</v>
      </c>
    </row>
    <row r="339" spans="1:14" ht="21" customHeight="1">
      <c r="A339" s="324" t="s">
        <v>1217</v>
      </c>
      <c r="B339" s="323"/>
      <c r="C339" s="324" t="s">
        <v>2332</v>
      </c>
      <c r="D339" s="327" t="s">
        <v>526</v>
      </c>
      <c r="E339" s="48" t="s">
        <v>134</v>
      </c>
      <c r="F339" s="48" t="s">
        <v>134</v>
      </c>
      <c r="G339" s="48" t="s">
        <v>134</v>
      </c>
      <c r="H339" s="48" t="s">
        <v>134</v>
      </c>
      <c r="I339" s="48" t="s">
        <v>134</v>
      </c>
      <c r="J339" s="48" t="s">
        <v>134</v>
      </c>
      <c r="K339" s="48" t="s">
        <v>134</v>
      </c>
      <c r="L339" s="48" t="s">
        <v>134</v>
      </c>
      <c r="M339" s="48" t="s">
        <v>134</v>
      </c>
      <c r="N339" s="48" t="s">
        <v>134</v>
      </c>
    </row>
    <row r="340" spans="1:14" ht="21" customHeight="1">
      <c r="A340" s="324" t="s">
        <v>1217</v>
      </c>
      <c r="B340" s="324" t="s">
        <v>1217</v>
      </c>
      <c r="C340" s="324" t="s">
        <v>1268</v>
      </c>
      <c r="D340" s="327" t="s">
        <v>2274</v>
      </c>
      <c r="E340" s="48" t="s">
        <v>134</v>
      </c>
      <c r="F340" s="48" t="s">
        <v>134</v>
      </c>
      <c r="G340" s="48" t="s">
        <v>134</v>
      </c>
      <c r="H340" s="48" t="s">
        <v>134</v>
      </c>
      <c r="I340" s="48" t="s">
        <v>134</v>
      </c>
      <c r="J340" s="48" t="s">
        <v>134</v>
      </c>
      <c r="K340" s="48" t="s">
        <v>134</v>
      </c>
      <c r="L340" s="48" t="s">
        <v>134</v>
      </c>
      <c r="M340" s="48" t="s">
        <v>134</v>
      </c>
      <c r="N340" s="48" t="s">
        <v>134</v>
      </c>
    </row>
    <row r="341" spans="1:14" ht="21" customHeight="1">
      <c r="A341" s="324" t="s">
        <v>1217</v>
      </c>
      <c r="B341" s="323">
        <v>47</v>
      </c>
      <c r="C341" s="323" t="s">
        <v>1794</v>
      </c>
      <c r="D341" s="328"/>
      <c r="E341" s="168">
        <v>5</v>
      </c>
      <c r="F341" s="168">
        <v>4</v>
      </c>
      <c r="G341" s="168">
        <v>1</v>
      </c>
      <c r="H341" s="168" t="s">
        <v>134</v>
      </c>
      <c r="I341" s="168" t="s">
        <v>134</v>
      </c>
      <c r="J341" s="168" t="s">
        <v>134</v>
      </c>
      <c r="K341" s="168" t="s">
        <v>134</v>
      </c>
      <c r="L341" s="168" t="s">
        <v>134</v>
      </c>
      <c r="M341" s="168" t="s">
        <v>134</v>
      </c>
      <c r="N341" s="168">
        <v>10</v>
      </c>
    </row>
    <row r="342" spans="1:14" ht="21" customHeight="1">
      <c r="A342" s="324" t="s">
        <v>1217</v>
      </c>
      <c r="B342" s="324" t="s">
        <v>1217</v>
      </c>
      <c r="C342" s="324" t="s">
        <v>1490</v>
      </c>
      <c r="D342" s="327" t="s">
        <v>3303</v>
      </c>
      <c r="E342" s="48" t="s">
        <v>134</v>
      </c>
      <c r="F342" s="48" t="s">
        <v>134</v>
      </c>
      <c r="G342" s="48" t="s">
        <v>134</v>
      </c>
      <c r="H342" s="48" t="s">
        <v>134</v>
      </c>
      <c r="I342" s="48" t="s">
        <v>134</v>
      </c>
      <c r="J342" s="48" t="s">
        <v>134</v>
      </c>
      <c r="K342" s="48" t="s">
        <v>134</v>
      </c>
      <c r="L342" s="48" t="s">
        <v>134</v>
      </c>
      <c r="M342" s="48" t="s">
        <v>134</v>
      </c>
      <c r="N342" s="48" t="s">
        <v>134</v>
      </c>
    </row>
    <row r="343" spans="1:14" ht="21" customHeight="1">
      <c r="A343" s="324" t="s">
        <v>1217</v>
      </c>
      <c r="B343" s="324" t="s">
        <v>1217</v>
      </c>
      <c r="C343" s="324" t="s">
        <v>2331</v>
      </c>
      <c r="D343" s="327" t="s">
        <v>2329</v>
      </c>
      <c r="E343" s="48">
        <v>5</v>
      </c>
      <c r="F343" s="48">
        <v>4</v>
      </c>
      <c r="G343" s="48">
        <v>1</v>
      </c>
      <c r="H343" s="48" t="s">
        <v>134</v>
      </c>
      <c r="I343" s="48" t="s">
        <v>134</v>
      </c>
      <c r="J343" s="48" t="s">
        <v>134</v>
      </c>
      <c r="K343" s="48" t="s">
        <v>134</v>
      </c>
      <c r="L343" s="48" t="s">
        <v>134</v>
      </c>
      <c r="M343" s="48" t="s">
        <v>134</v>
      </c>
      <c r="N343" s="48">
        <v>10</v>
      </c>
    </row>
    <row r="344" spans="1:14" ht="21" customHeight="1">
      <c r="A344" s="324"/>
      <c r="B344" s="324"/>
      <c r="C344" s="324" t="s">
        <v>2183</v>
      </c>
      <c r="D344" s="327" t="s">
        <v>2328</v>
      </c>
      <c r="E344" s="48" t="s">
        <v>134</v>
      </c>
      <c r="F344" s="48" t="s">
        <v>134</v>
      </c>
      <c r="G344" s="48" t="s">
        <v>134</v>
      </c>
      <c r="H344" s="48" t="s">
        <v>134</v>
      </c>
      <c r="I344" s="48" t="s">
        <v>134</v>
      </c>
      <c r="J344" s="48" t="s">
        <v>134</v>
      </c>
      <c r="K344" s="48" t="s">
        <v>134</v>
      </c>
      <c r="L344" s="48" t="s">
        <v>134</v>
      </c>
      <c r="M344" s="48" t="s">
        <v>134</v>
      </c>
      <c r="N344" s="48" t="s">
        <v>134</v>
      </c>
    </row>
    <row r="345" spans="1:14" ht="21" customHeight="1">
      <c r="A345" s="324" t="s">
        <v>1217</v>
      </c>
      <c r="B345" s="323">
        <v>48</v>
      </c>
      <c r="C345" s="323" t="s">
        <v>1792</v>
      </c>
      <c r="D345" s="328"/>
      <c r="E345" s="168">
        <v>20</v>
      </c>
      <c r="F345" s="168">
        <v>10</v>
      </c>
      <c r="G345" s="168">
        <v>1</v>
      </c>
      <c r="H345" s="168">
        <v>3</v>
      </c>
      <c r="I345" s="168">
        <v>3</v>
      </c>
      <c r="J345" s="168">
        <v>2</v>
      </c>
      <c r="K345" s="168">
        <v>1</v>
      </c>
      <c r="L345" s="168" t="s">
        <v>134</v>
      </c>
      <c r="M345" s="168" t="s">
        <v>134</v>
      </c>
      <c r="N345" s="168">
        <v>275</v>
      </c>
    </row>
    <row r="346" spans="1:14" ht="21" customHeight="1">
      <c r="A346" s="324" t="s">
        <v>1217</v>
      </c>
      <c r="B346" s="324" t="s">
        <v>1217</v>
      </c>
      <c r="C346" s="324">
        <v>480</v>
      </c>
      <c r="D346" s="327" t="s">
        <v>3303</v>
      </c>
      <c r="E346" s="48">
        <v>2</v>
      </c>
      <c r="F346" s="48">
        <v>2</v>
      </c>
      <c r="G346" s="48" t="s">
        <v>134</v>
      </c>
      <c r="H346" s="48" t="s">
        <v>134</v>
      </c>
      <c r="I346" s="48" t="s">
        <v>134</v>
      </c>
      <c r="J346" s="48" t="s">
        <v>134</v>
      </c>
      <c r="K346" s="48" t="s">
        <v>134</v>
      </c>
      <c r="L346" s="48" t="s">
        <v>134</v>
      </c>
      <c r="M346" s="48" t="s">
        <v>134</v>
      </c>
      <c r="N346" s="48">
        <v>6</v>
      </c>
    </row>
    <row r="347" spans="1:14" ht="21" customHeight="1">
      <c r="A347" s="324" t="s">
        <v>1217</v>
      </c>
      <c r="B347" s="324" t="s">
        <v>1217</v>
      </c>
      <c r="C347" s="324">
        <v>481</v>
      </c>
      <c r="D347" s="327" t="s">
        <v>2326</v>
      </c>
      <c r="E347" s="48" t="s">
        <v>134</v>
      </c>
      <c r="F347" s="48" t="s">
        <v>134</v>
      </c>
      <c r="G347" s="48" t="s">
        <v>134</v>
      </c>
      <c r="H347" s="48" t="s">
        <v>134</v>
      </c>
      <c r="I347" s="48" t="s">
        <v>134</v>
      </c>
      <c r="J347" s="48" t="s">
        <v>134</v>
      </c>
      <c r="K347" s="48" t="s">
        <v>134</v>
      </c>
      <c r="L347" s="48" t="s">
        <v>134</v>
      </c>
      <c r="M347" s="48" t="s">
        <v>134</v>
      </c>
      <c r="N347" s="48" t="s">
        <v>134</v>
      </c>
    </row>
    <row r="348" spans="1:14" ht="21" customHeight="1">
      <c r="A348" s="324"/>
      <c r="B348" s="324"/>
      <c r="C348" s="324">
        <v>482</v>
      </c>
      <c r="D348" s="327" t="s">
        <v>2939</v>
      </c>
      <c r="E348" s="48">
        <v>6</v>
      </c>
      <c r="F348" s="48">
        <v>2</v>
      </c>
      <c r="G348" s="48" t="s">
        <v>134</v>
      </c>
      <c r="H348" s="48" t="s">
        <v>134</v>
      </c>
      <c r="I348" s="48">
        <v>2</v>
      </c>
      <c r="J348" s="48">
        <v>1</v>
      </c>
      <c r="K348" s="48">
        <v>1</v>
      </c>
      <c r="L348" s="48" t="s">
        <v>134</v>
      </c>
      <c r="M348" s="48" t="s">
        <v>134</v>
      </c>
      <c r="N348" s="48">
        <v>141</v>
      </c>
    </row>
    <row r="349" spans="1:14" ht="21" customHeight="1">
      <c r="A349" s="324" t="s">
        <v>1217</v>
      </c>
      <c r="B349" s="324" t="s">
        <v>1217</v>
      </c>
      <c r="C349" s="324">
        <v>483</v>
      </c>
      <c r="D349" s="327" t="s">
        <v>187</v>
      </c>
      <c r="E349" s="48">
        <v>1</v>
      </c>
      <c r="F349" s="48" t="s">
        <v>134</v>
      </c>
      <c r="G349" s="48" t="s">
        <v>134</v>
      </c>
      <c r="H349" s="48">
        <v>1</v>
      </c>
      <c r="I349" s="48" t="s">
        <v>134</v>
      </c>
      <c r="J349" s="48" t="s">
        <v>134</v>
      </c>
      <c r="K349" s="48" t="s">
        <v>134</v>
      </c>
      <c r="L349" s="48" t="s">
        <v>134</v>
      </c>
      <c r="M349" s="48" t="s">
        <v>134</v>
      </c>
      <c r="N349" s="48">
        <v>18</v>
      </c>
    </row>
    <row r="350" spans="1:14" ht="21" customHeight="1">
      <c r="A350" s="324" t="s">
        <v>1217</v>
      </c>
      <c r="B350" s="324" t="s">
        <v>1217</v>
      </c>
      <c r="C350" s="324">
        <v>484</v>
      </c>
      <c r="D350" s="327" t="s">
        <v>2322</v>
      </c>
      <c r="E350" s="48">
        <v>4</v>
      </c>
      <c r="F350" s="48">
        <v>2</v>
      </c>
      <c r="G350" s="48">
        <v>1</v>
      </c>
      <c r="H350" s="48">
        <v>1</v>
      </c>
      <c r="I350" s="48" t="s">
        <v>134</v>
      </c>
      <c r="J350" s="48" t="s">
        <v>134</v>
      </c>
      <c r="K350" s="48" t="s">
        <v>134</v>
      </c>
      <c r="L350" s="48" t="s">
        <v>134</v>
      </c>
      <c r="M350" s="48" t="s">
        <v>134</v>
      </c>
      <c r="N350" s="48">
        <v>25</v>
      </c>
    </row>
    <row r="351" spans="1:14" ht="21" customHeight="1">
      <c r="A351" s="324" t="s">
        <v>1217</v>
      </c>
      <c r="B351" s="324" t="s">
        <v>1217</v>
      </c>
      <c r="C351" s="324">
        <v>485</v>
      </c>
      <c r="D351" s="327" t="s">
        <v>2321</v>
      </c>
      <c r="E351" s="48" t="s">
        <v>134</v>
      </c>
      <c r="F351" s="48" t="s">
        <v>134</v>
      </c>
      <c r="G351" s="48" t="s">
        <v>134</v>
      </c>
      <c r="H351" s="48" t="s">
        <v>134</v>
      </c>
      <c r="I351" s="48" t="s">
        <v>134</v>
      </c>
      <c r="J351" s="48" t="s">
        <v>134</v>
      </c>
      <c r="K351" s="48" t="s">
        <v>134</v>
      </c>
      <c r="L351" s="48" t="s">
        <v>134</v>
      </c>
      <c r="M351" s="48" t="s">
        <v>134</v>
      </c>
      <c r="N351" s="48" t="s">
        <v>134</v>
      </c>
    </row>
    <row r="352" spans="1:14" ht="21" customHeight="1">
      <c r="A352" s="324" t="s">
        <v>1217</v>
      </c>
      <c r="B352" s="324" t="s">
        <v>1217</v>
      </c>
      <c r="C352" s="324">
        <v>489</v>
      </c>
      <c r="D352" s="327" t="s">
        <v>2319</v>
      </c>
      <c r="E352" s="48">
        <v>7</v>
      </c>
      <c r="F352" s="48">
        <v>4</v>
      </c>
      <c r="G352" s="48" t="s">
        <v>134</v>
      </c>
      <c r="H352" s="48">
        <v>1</v>
      </c>
      <c r="I352" s="48">
        <v>1</v>
      </c>
      <c r="J352" s="48">
        <v>1</v>
      </c>
      <c r="K352" s="48" t="s">
        <v>134</v>
      </c>
      <c r="L352" s="48" t="s">
        <v>134</v>
      </c>
      <c r="M352" s="48" t="s">
        <v>134</v>
      </c>
      <c r="N352" s="48">
        <v>85</v>
      </c>
    </row>
    <row r="353" spans="1:14" ht="21" customHeight="1">
      <c r="A353" s="324" t="s">
        <v>1217</v>
      </c>
      <c r="B353" s="323">
        <v>49</v>
      </c>
      <c r="C353" s="323" t="s">
        <v>694</v>
      </c>
      <c r="D353" s="328"/>
      <c r="E353" s="168">
        <v>1</v>
      </c>
      <c r="F353" s="168" t="s">
        <v>134</v>
      </c>
      <c r="G353" s="168" t="s">
        <v>134</v>
      </c>
      <c r="H353" s="168" t="s">
        <v>134</v>
      </c>
      <c r="I353" s="168" t="s">
        <v>134</v>
      </c>
      <c r="J353" s="168" t="s">
        <v>134</v>
      </c>
      <c r="K353" s="168" t="s">
        <v>134</v>
      </c>
      <c r="L353" s="168">
        <v>1</v>
      </c>
      <c r="M353" s="168" t="s">
        <v>134</v>
      </c>
      <c r="N353" s="168">
        <v>375</v>
      </c>
    </row>
    <row r="354" spans="1:14" ht="21" customHeight="1">
      <c r="A354" s="26"/>
      <c r="B354" s="26"/>
      <c r="C354" s="216">
        <v>490</v>
      </c>
      <c r="D354" s="85" t="s">
        <v>3303</v>
      </c>
      <c r="E354" s="48" t="s">
        <v>134</v>
      </c>
      <c r="F354" s="48" t="s">
        <v>134</v>
      </c>
      <c r="G354" s="48" t="s">
        <v>134</v>
      </c>
      <c r="H354" s="48" t="s">
        <v>134</v>
      </c>
      <c r="I354" s="48" t="s">
        <v>134</v>
      </c>
      <c r="J354" s="48" t="s">
        <v>134</v>
      </c>
      <c r="K354" s="48" t="s">
        <v>134</v>
      </c>
      <c r="L354" s="48" t="s">
        <v>134</v>
      </c>
      <c r="M354" s="48" t="s">
        <v>134</v>
      </c>
      <c r="N354" s="48" t="s">
        <v>134</v>
      </c>
    </row>
    <row r="355" spans="1:14" ht="21" customHeight="1">
      <c r="A355" s="324"/>
      <c r="B355" s="323"/>
      <c r="C355" s="324">
        <v>491</v>
      </c>
      <c r="D355" s="327" t="s">
        <v>694</v>
      </c>
      <c r="E355" s="48">
        <v>1</v>
      </c>
      <c r="F355" s="48" t="s">
        <v>134</v>
      </c>
      <c r="G355" s="48" t="s">
        <v>134</v>
      </c>
      <c r="H355" s="48" t="s">
        <v>134</v>
      </c>
      <c r="I355" s="48" t="s">
        <v>134</v>
      </c>
      <c r="J355" s="48" t="s">
        <v>134</v>
      </c>
      <c r="K355" s="48" t="s">
        <v>134</v>
      </c>
      <c r="L355" s="48">
        <v>1</v>
      </c>
      <c r="M355" s="48" t="s">
        <v>134</v>
      </c>
      <c r="N355" s="48">
        <v>375</v>
      </c>
    </row>
    <row r="356" spans="1:14" ht="21" customHeight="1">
      <c r="A356" s="323" t="s">
        <v>1067</v>
      </c>
      <c r="B356" s="323" t="s">
        <v>1977</v>
      </c>
      <c r="C356" s="323"/>
      <c r="D356" s="328"/>
      <c r="E356" s="168">
        <v>2638</v>
      </c>
      <c r="F356" s="168">
        <v>1583</v>
      </c>
      <c r="G356" s="168">
        <v>508</v>
      </c>
      <c r="H356" s="168">
        <v>312</v>
      </c>
      <c r="I356" s="168">
        <v>100</v>
      </c>
      <c r="J356" s="168">
        <v>61</v>
      </c>
      <c r="K356" s="168">
        <v>42</v>
      </c>
      <c r="L356" s="168">
        <v>28</v>
      </c>
      <c r="M356" s="168">
        <v>4</v>
      </c>
      <c r="N356" s="168">
        <v>26906</v>
      </c>
    </row>
    <row r="357" spans="1:14" ht="21" customHeight="1">
      <c r="A357" s="324" t="s">
        <v>1217</v>
      </c>
      <c r="B357" s="323">
        <v>50</v>
      </c>
      <c r="C357" s="323" t="s">
        <v>1913</v>
      </c>
      <c r="D357" s="328"/>
      <c r="E357" s="168">
        <v>1</v>
      </c>
      <c r="F357" s="168">
        <v>1</v>
      </c>
      <c r="G357" s="168" t="s">
        <v>134</v>
      </c>
      <c r="H357" s="168" t="s">
        <v>134</v>
      </c>
      <c r="I357" s="168" t="s">
        <v>134</v>
      </c>
      <c r="J357" s="168" t="s">
        <v>134</v>
      </c>
      <c r="K357" s="168" t="s">
        <v>134</v>
      </c>
      <c r="L357" s="168" t="s">
        <v>134</v>
      </c>
      <c r="M357" s="168" t="s">
        <v>134</v>
      </c>
      <c r="N357" s="168">
        <v>2</v>
      </c>
    </row>
    <row r="358" spans="1:14" ht="21" customHeight="1">
      <c r="A358" s="324" t="s">
        <v>1217</v>
      </c>
      <c r="B358" s="324" t="s">
        <v>1217</v>
      </c>
      <c r="C358" s="324">
        <v>500</v>
      </c>
      <c r="D358" s="327" t="s">
        <v>3303</v>
      </c>
      <c r="E358" s="48" t="s">
        <v>134</v>
      </c>
      <c r="F358" s="48" t="s">
        <v>134</v>
      </c>
      <c r="G358" s="48" t="s">
        <v>134</v>
      </c>
      <c r="H358" s="48" t="s">
        <v>134</v>
      </c>
      <c r="I358" s="48" t="s">
        <v>134</v>
      </c>
      <c r="J358" s="48" t="s">
        <v>134</v>
      </c>
      <c r="K358" s="48" t="s">
        <v>134</v>
      </c>
      <c r="L358" s="48" t="s">
        <v>134</v>
      </c>
      <c r="M358" s="48" t="s">
        <v>134</v>
      </c>
      <c r="N358" s="48" t="s">
        <v>134</v>
      </c>
    </row>
    <row r="359" spans="1:14" ht="21" customHeight="1">
      <c r="A359" s="324" t="s">
        <v>1217</v>
      </c>
      <c r="B359" s="324" t="s">
        <v>1217</v>
      </c>
      <c r="C359" s="324">
        <v>501</v>
      </c>
      <c r="D359" s="327" t="s">
        <v>1913</v>
      </c>
      <c r="E359" s="48">
        <v>1</v>
      </c>
      <c r="F359" s="48">
        <v>1</v>
      </c>
      <c r="G359" s="48" t="s">
        <v>134</v>
      </c>
      <c r="H359" s="48" t="s">
        <v>134</v>
      </c>
      <c r="I359" s="48" t="s">
        <v>134</v>
      </c>
      <c r="J359" s="48" t="s">
        <v>134</v>
      </c>
      <c r="K359" s="48" t="s">
        <v>134</v>
      </c>
      <c r="L359" s="48" t="s">
        <v>134</v>
      </c>
      <c r="M359" s="48" t="s">
        <v>134</v>
      </c>
      <c r="N359" s="48">
        <v>2</v>
      </c>
    </row>
    <row r="360" spans="1:14" ht="21" customHeight="1">
      <c r="A360" s="324"/>
      <c r="B360" s="324"/>
      <c r="C360" s="324" t="s">
        <v>4055</v>
      </c>
      <c r="D360" s="327" t="s">
        <v>842</v>
      </c>
      <c r="E360" s="48" t="s">
        <v>134</v>
      </c>
      <c r="F360" s="48" t="s">
        <v>134</v>
      </c>
      <c r="G360" s="48" t="s">
        <v>134</v>
      </c>
      <c r="H360" s="48" t="s">
        <v>134</v>
      </c>
      <c r="I360" s="48" t="s">
        <v>134</v>
      </c>
      <c r="J360" s="48" t="s">
        <v>134</v>
      </c>
      <c r="K360" s="48" t="s">
        <v>134</v>
      </c>
      <c r="L360" s="48" t="s">
        <v>134</v>
      </c>
      <c r="M360" s="48" t="s">
        <v>134</v>
      </c>
      <c r="N360" s="48" t="s">
        <v>134</v>
      </c>
    </row>
    <row r="361" spans="1:14" ht="21" customHeight="1">
      <c r="A361" s="324"/>
      <c r="B361" s="324"/>
      <c r="C361" s="324" t="s">
        <v>1800</v>
      </c>
      <c r="D361" s="327" t="s">
        <v>4056</v>
      </c>
      <c r="E361" s="48">
        <v>1</v>
      </c>
      <c r="F361" s="48">
        <v>1</v>
      </c>
      <c r="G361" s="48" t="s">
        <v>134</v>
      </c>
      <c r="H361" s="48" t="s">
        <v>134</v>
      </c>
      <c r="I361" s="48" t="s">
        <v>134</v>
      </c>
      <c r="J361" s="48" t="s">
        <v>134</v>
      </c>
      <c r="K361" s="48" t="s">
        <v>134</v>
      </c>
      <c r="L361" s="48" t="s">
        <v>134</v>
      </c>
      <c r="M361" s="48" t="s">
        <v>134</v>
      </c>
      <c r="N361" s="48">
        <v>2</v>
      </c>
    </row>
    <row r="362" spans="1:14" ht="21" customHeight="1">
      <c r="A362" s="324" t="s">
        <v>1217</v>
      </c>
      <c r="B362" s="323">
        <v>51</v>
      </c>
      <c r="C362" s="323" t="s">
        <v>1890</v>
      </c>
      <c r="D362" s="328"/>
      <c r="E362" s="168">
        <v>47</v>
      </c>
      <c r="F362" s="168">
        <v>25</v>
      </c>
      <c r="G362" s="168">
        <v>8</v>
      </c>
      <c r="H362" s="168">
        <v>9</v>
      </c>
      <c r="I362" s="168">
        <v>2</v>
      </c>
      <c r="J362" s="168">
        <v>1</v>
      </c>
      <c r="K362" s="168">
        <v>1</v>
      </c>
      <c r="L362" s="168">
        <v>1</v>
      </c>
      <c r="M362" s="168" t="s">
        <v>134</v>
      </c>
      <c r="N362" s="168">
        <v>699</v>
      </c>
    </row>
    <row r="363" spans="1:14" ht="21" customHeight="1">
      <c r="A363" s="324" t="s">
        <v>1217</v>
      </c>
      <c r="B363" s="324" t="s">
        <v>1217</v>
      </c>
      <c r="C363" s="324">
        <v>510</v>
      </c>
      <c r="D363" s="327" t="s">
        <v>3303</v>
      </c>
      <c r="E363" s="48" t="s">
        <v>134</v>
      </c>
      <c r="F363" s="48" t="s">
        <v>134</v>
      </c>
      <c r="G363" s="48" t="s">
        <v>134</v>
      </c>
      <c r="H363" s="48" t="s">
        <v>134</v>
      </c>
      <c r="I363" s="48" t="s">
        <v>134</v>
      </c>
      <c r="J363" s="48" t="s">
        <v>134</v>
      </c>
      <c r="K363" s="48" t="s">
        <v>134</v>
      </c>
      <c r="L363" s="48" t="s">
        <v>134</v>
      </c>
      <c r="M363" s="48" t="s">
        <v>134</v>
      </c>
      <c r="N363" s="48" t="s">
        <v>134</v>
      </c>
    </row>
    <row r="364" spans="1:14" ht="21" customHeight="1">
      <c r="A364" s="324"/>
      <c r="B364" s="324"/>
      <c r="C364" s="324">
        <v>511</v>
      </c>
      <c r="D364" s="327" t="s">
        <v>1159</v>
      </c>
      <c r="E364" s="48">
        <v>5</v>
      </c>
      <c r="F364" s="48">
        <v>2</v>
      </c>
      <c r="G364" s="48">
        <v>1</v>
      </c>
      <c r="H364" s="48">
        <v>1</v>
      </c>
      <c r="I364" s="48" t="s">
        <v>134</v>
      </c>
      <c r="J364" s="48">
        <v>1</v>
      </c>
      <c r="K364" s="48" t="s">
        <v>134</v>
      </c>
      <c r="L364" s="48" t="s">
        <v>134</v>
      </c>
      <c r="M364" s="48" t="s">
        <v>134</v>
      </c>
      <c r="N364" s="48">
        <v>59</v>
      </c>
    </row>
    <row r="365" spans="1:14" ht="21" customHeight="1">
      <c r="A365" s="324" t="s">
        <v>1217</v>
      </c>
      <c r="B365" s="324" t="s">
        <v>1217</v>
      </c>
      <c r="C365" s="324">
        <v>512</v>
      </c>
      <c r="D365" s="327" t="s">
        <v>2208</v>
      </c>
      <c r="E365" s="48">
        <v>20</v>
      </c>
      <c r="F365" s="48">
        <v>12</v>
      </c>
      <c r="G365" s="48">
        <v>1</v>
      </c>
      <c r="H365" s="48">
        <v>6</v>
      </c>
      <c r="I365" s="48" t="s">
        <v>134</v>
      </c>
      <c r="J365" s="48" t="s">
        <v>134</v>
      </c>
      <c r="K365" s="48" t="s">
        <v>134</v>
      </c>
      <c r="L365" s="48">
        <v>1</v>
      </c>
      <c r="M365" s="48" t="s">
        <v>134</v>
      </c>
      <c r="N365" s="48">
        <v>409</v>
      </c>
    </row>
    <row r="366" spans="1:14" ht="21" customHeight="1">
      <c r="A366" s="324" t="s">
        <v>1217</v>
      </c>
      <c r="B366" s="324" t="s">
        <v>1217</v>
      </c>
      <c r="C366" s="324">
        <v>513</v>
      </c>
      <c r="D366" s="327" t="s">
        <v>2429</v>
      </c>
      <c r="E366" s="48">
        <v>22</v>
      </c>
      <c r="F366" s="48">
        <v>11</v>
      </c>
      <c r="G366" s="48">
        <v>6</v>
      </c>
      <c r="H366" s="48">
        <v>2</v>
      </c>
      <c r="I366" s="48">
        <v>2</v>
      </c>
      <c r="J366" s="48" t="s">
        <v>134</v>
      </c>
      <c r="K366" s="48">
        <v>1</v>
      </c>
      <c r="L366" s="48" t="s">
        <v>134</v>
      </c>
      <c r="M366" s="48" t="s">
        <v>134</v>
      </c>
      <c r="N366" s="48">
        <v>231</v>
      </c>
    </row>
    <row r="367" spans="1:14" ht="21" customHeight="1">
      <c r="A367" s="324" t="s">
        <v>1217</v>
      </c>
      <c r="B367" s="323">
        <v>52</v>
      </c>
      <c r="C367" s="323" t="s">
        <v>1912</v>
      </c>
      <c r="D367" s="328"/>
      <c r="E367" s="168">
        <v>117</v>
      </c>
      <c r="F367" s="168">
        <v>58</v>
      </c>
      <c r="G367" s="168">
        <v>22</v>
      </c>
      <c r="H367" s="168">
        <v>19</v>
      </c>
      <c r="I367" s="168">
        <v>5</v>
      </c>
      <c r="J367" s="168">
        <v>7</v>
      </c>
      <c r="K367" s="168">
        <v>4</v>
      </c>
      <c r="L367" s="168">
        <v>1</v>
      </c>
      <c r="M367" s="168">
        <v>1</v>
      </c>
      <c r="N367" s="168">
        <v>1278</v>
      </c>
    </row>
    <row r="368" spans="1:14" ht="21" customHeight="1">
      <c r="A368" s="324" t="s">
        <v>1217</v>
      </c>
      <c r="B368" s="324" t="s">
        <v>1217</v>
      </c>
      <c r="C368" s="324" t="s">
        <v>501</v>
      </c>
      <c r="D368" s="327" t="s">
        <v>3303</v>
      </c>
      <c r="E368" s="48">
        <v>1</v>
      </c>
      <c r="F368" s="48" t="s">
        <v>134</v>
      </c>
      <c r="G368" s="48" t="s">
        <v>134</v>
      </c>
      <c r="H368" s="48" t="s">
        <v>134</v>
      </c>
      <c r="I368" s="48" t="s">
        <v>134</v>
      </c>
      <c r="J368" s="48" t="s">
        <v>134</v>
      </c>
      <c r="K368" s="48">
        <v>1</v>
      </c>
      <c r="L368" s="48" t="s">
        <v>134</v>
      </c>
      <c r="M368" s="48" t="s">
        <v>134</v>
      </c>
      <c r="N368" s="48">
        <v>52</v>
      </c>
    </row>
    <row r="369" spans="1:14" ht="21" customHeight="1">
      <c r="A369" s="324" t="s">
        <v>1217</v>
      </c>
      <c r="B369" s="324" t="s">
        <v>1217</v>
      </c>
      <c r="C369" s="324" t="s">
        <v>2428</v>
      </c>
      <c r="D369" s="327" t="s">
        <v>1380</v>
      </c>
      <c r="E369" s="48">
        <v>27</v>
      </c>
      <c r="F369" s="48">
        <v>14</v>
      </c>
      <c r="G369" s="48">
        <v>4</v>
      </c>
      <c r="H369" s="48">
        <v>5</v>
      </c>
      <c r="I369" s="48" t="s">
        <v>134</v>
      </c>
      <c r="J369" s="48">
        <v>3</v>
      </c>
      <c r="K369" s="48" t="s">
        <v>134</v>
      </c>
      <c r="L369" s="48">
        <v>1</v>
      </c>
      <c r="M369" s="48" t="s">
        <v>134</v>
      </c>
      <c r="N369" s="48">
        <v>347</v>
      </c>
    </row>
    <row r="370" spans="1:14" ht="21" customHeight="1">
      <c r="A370" s="324"/>
      <c r="B370" s="324"/>
      <c r="C370" s="324" t="s">
        <v>783</v>
      </c>
      <c r="D370" s="327" t="s">
        <v>4057</v>
      </c>
      <c r="E370" s="48">
        <v>2</v>
      </c>
      <c r="F370" s="48">
        <v>2</v>
      </c>
      <c r="G370" s="48" t="s">
        <v>134</v>
      </c>
      <c r="H370" s="48" t="s">
        <v>134</v>
      </c>
      <c r="I370" s="48" t="s">
        <v>134</v>
      </c>
      <c r="J370" s="48" t="s">
        <v>134</v>
      </c>
      <c r="K370" s="48" t="s">
        <v>134</v>
      </c>
      <c r="L370" s="48" t="s">
        <v>134</v>
      </c>
      <c r="M370" s="48" t="s">
        <v>134</v>
      </c>
      <c r="N370" s="48">
        <v>5</v>
      </c>
    </row>
    <row r="371" spans="1:14" ht="21" customHeight="1">
      <c r="A371" s="324"/>
      <c r="B371" s="324"/>
      <c r="C371" s="324" t="s">
        <v>1061</v>
      </c>
      <c r="D371" s="327" t="s">
        <v>2436</v>
      </c>
      <c r="E371" s="48">
        <v>5</v>
      </c>
      <c r="F371" s="48">
        <v>1</v>
      </c>
      <c r="G371" s="48">
        <v>1</v>
      </c>
      <c r="H371" s="48">
        <v>2</v>
      </c>
      <c r="I371" s="48" t="s">
        <v>134</v>
      </c>
      <c r="J371" s="48" t="s">
        <v>134</v>
      </c>
      <c r="K371" s="48" t="s">
        <v>134</v>
      </c>
      <c r="L371" s="48">
        <v>1</v>
      </c>
      <c r="M371" s="48" t="s">
        <v>134</v>
      </c>
      <c r="N371" s="48">
        <v>145</v>
      </c>
    </row>
    <row r="372" spans="1:14" ht="21" customHeight="1">
      <c r="A372" s="324"/>
      <c r="B372" s="324"/>
      <c r="C372" s="324" t="s">
        <v>557</v>
      </c>
      <c r="D372" s="327" t="s">
        <v>2712</v>
      </c>
      <c r="E372" s="48">
        <v>11</v>
      </c>
      <c r="F372" s="48">
        <v>5</v>
      </c>
      <c r="G372" s="48">
        <v>2</v>
      </c>
      <c r="H372" s="48">
        <v>2</v>
      </c>
      <c r="I372" s="48" t="s">
        <v>134</v>
      </c>
      <c r="J372" s="48">
        <v>2</v>
      </c>
      <c r="K372" s="48" t="s">
        <v>134</v>
      </c>
      <c r="L372" s="48" t="s">
        <v>134</v>
      </c>
      <c r="M372" s="48" t="s">
        <v>134</v>
      </c>
      <c r="N372" s="48">
        <v>128</v>
      </c>
    </row>
    <row r="373" spans="1:14" ht="21" customHeight="1">
      <c r="A373" s="324"/>
      <c r="B373" s="324"/>
      <c r="C373" s="324" t="s">
        <v>2891</v>
      </c>
      <c r="D373" s="327" t="s">
        <v>3762</v>
      </c>
      <c r="E373" s="48">
        <v>3</v>
      </c>
      <c r="F373" s="48">
        <v>2</v>
      </c>
      <c r="G373" s="48">
        <v>1</v>
      </c>
      <c r="H373" s="48" t="s">
        <v>134</v>
      </c>
      <c r="I373" s="48" t="s">
        <v>134</v>
      </c>
      <c r="J373" s="48" t="s">
        <v>134</v>
      </c>
      <c r="K373" s="48" t="s">
        <v>134</v>
      </c>
      <c r="L373" s="48" t="s">
        <v>134</v>
      </c>
      <c r="M373" s="48" t="s">
        <v>134</v>
      </c>
      <c r="N373" s="48">
        <v>11</v>
      </c>
    </row>
    <row r="374" spans="1:14" ht="21" customHeight="1">
      <c r="A374" s="324"/>
      <c r="B374" s="324"/>
      <c r="C374" s="324" t="s">
        <v>3630</v>
      </c>
      <c r="D374" s="327" t="s">
        <v>4058</v>
      </c>
      <c r="E374" s="48">
        <v>6</v>
      </c>
      <c r="F374" s="48">
        <v>4</v>
      </c>
      <c r="G374" s="48" t="s">
        <v>134</v>
      </c>
      <c r="H374" s="48">
        <v>1</v>
      </c>
      <c r="I374" s="48" t="s">
        <v>134</v>
      </c>
      <c r="J374" s="48">
        <v>1</v>
      </c>
      <c r="K374" s="48" t="s">
        <v>134</v>
      </c>
      <c r="L374" s="48" t="s">
        <v>134</v>
      </c>
      <c r="M374" s="48" t="s">
        <v>134</v>
      </c>
      <c r="N374" s="48">
        <v>58</v>
      </c>
    </row>
    <row r="375" spans="1:14" ht="21" customHeight="1">
      <c r="A375" s="324" t="s">
        <v>1217</v>
      </c>
      <c r="B375" s="324" t="s">
        <v>1217</v>
      </c>
      <c r="C375" s="324">
        <v>522</v>
      </c>
      <c r="D375" s="327" t="s">
        <v>3326</v>
      </c>
      <c r="E375" s="48">
        <v>89</v>
      </c>
      <c r="F375" s="48">
        <v>44</v>
      </c>
      <c r="G375" s="48">
        <v>18</v>
      </c>
      <c r="H375" s="48">
        <v>14</v>
      </c>
      <c r="I375" s="48">
        <v>5</v>
      </c>
      <c r="J375" s="48">
        <v>4</v>
      </c>
      <c r="K375" s="48">
        <v>3</v>
      </c>
      <c r="L375" s="48" t="s">
        <v>134</v>
      </c>
      <c r="M375" s="48">
        <v>1</v>
      </c>
      <c r="N375" s="48">
        <v>879</v>
      </c>
    </row>
    <row r="376" spans="1:14" ht="21" customHeight="1">
      <c r="A376" s="324" t="s">
        <v>1217</v>
      </c>
      <c r="B376" s="323">
        <v>53</v>
      </c>
      <c r="C376" s="323" t="s">
        <v>809</v>
      </c>
      <c r="D376" s="328"/>
      <c r="E376" s="168">
        <v>114</v>
      </c>
      <c r="F376" s="168">
        <v>62</v>
      </c>
      <c r="G376" s="168">
        <v>19</v>
      </c>
      <c r="H376" s="168">
        <v>19</v>
      </c>
      <c r="I376" s="168">
        <v>4</v>
      </c>
      <c r="J376" s="168">
        <v>8</v>
      </c>
      <c r="K376" s="168" t="s">
        <v>134</v>
      </c>
      <c r="L376" s="168">
        <v>2</v>
      </c>
      <c r="M376" s="168" t="s">
        <v>134</v>
      </c>
      <c r="N376" s="168">
        <v>1221</v>
      </c>
    </row>
    <row r="377" spans="1:14" ht="21" customHeight="1">
      <c r="A377" s="324" t="s">
        <v>1217</v>
      </c>
      <c r="B377" s="324" t="s">
        <v>1217</v>
      </c>
      <c r="C377" s="324" t="s">
        <v>2427</v>
      </c>
      <c r="D377" s="327" t="s">
        <v>3303</v>
      </c>
      <c r="E377" s="48" t="s">
        <v>134</v>
      </c>
      <c r="F377" s="48" t="s">
        <v>134</v>
      </c>
      <c r="G377" s="48" t="s">
        <v>134</v>
      </c>
      <c r="H377" s="48" t="s">
        <v>134</v>
      </c>
      <c r="I377" s="48" t="s">
        <v>134</v>
      </c>
      <c r="J377" s="48" t="s">
        <v>134</v>
      </c>
      <c r="K377" s="48" t="s">
        <v>134</v>
      </c>
      <c r="L377" s="48" t="s">
        <v>134</v>
      </c>
      <c r="M377" s="48" t="s">
        <v>134</v>
      </c>
      <c r="N377" s="48" t="s">
        <v>134</v>
      </c>
    </row>
    <row r="378" spans="1:14" ht="21" customHeight="1">
      <c r="A378" s="324" t="s">
        <v>1217</v>
      </c>
      <c r="B378" s="324" t="s">
        <v>1217</v>
      </c>
      <c r="C378" s="324" t="s">
        <v>966</v>
      </c>
      <c r="D378" s="327" t="s">
        <v>202</v>
      </c>
      <c r="E378" s="48">
        <v>54</v>
      </c>
      <c r="F378" s="48">
        <v>30</v>
      </c>
      <c r="G378" s="48">
        <v>10</v>
      </c>
      <c r="H378" s="48">
        <v>8</v>
      </c>
      <c r="I378" s="48">
        <v>2</v>
      </c>
      <c r="J378" s="48">
        <v>2</v>
      </c>
      <c r="K378" s="48" t="s">
        <v>134</v>
      </c>
      <c r="L378" s="48">
        <v>2</v>
      </c>
      <c r="M378" s="48" t="s">
        <v>134</v>
      </c>
      <c r="N378" s="48">
        <v>687</v>
      </c>
    </row>
    <row r="379" spans="1:14" ht="21" customHeight="1">
      <c r="A379" s="324" t="s">
        <v>1217</v>
      </c>
      <c r="B379" s="324" t="s">
        <v>1217</v>
      </c>
      <c r="C379" s="324" t="s">
        <v>2426</v>
      </c>
      <c r="D379" s="327" t="s">
        <v>2027</v>
      </c>
      <c r="E379" s="48">
        <v>20</v>
      </c>
      <c r="F379" s="48">
        <v>14</v>
      </c>
      <c r="G379" s="48">
        <v>1</v>
      </c>
      <c r="H379" s="48">
        <v>4</v>
      </c>
      <c r="I379" s="48" t="s">
        <v>134</v>
      </c>
      <c r="J379" s="48">
        <v>1</v>
      </c>
      <c r="K379" s="48" t="s">
        <v>134</v>
      </c>
      <c r="L379" s="48" t="s">
        <v>134</v>
      </c>
      <c r="M379" s="48" t="s">
        <v>134</v>
      </c>
      <c r="N379" s="48">
        <v>124</v>
      </c>
    </row>
    <row r="380" spans="1:14" ht="21" customHeight="1">
      <c r="A380" s="324" t="s">
        <v>1217</v>
      </c>
      <c r="B380" s="324" t="s">
        <v>1217</v>
      </c>
      <c r="C380" s="324" t="s">
        <v>2423</v>
      </c>
      <c r="D380" s="327" t="s">
        <v>2422</v>
      </c>
      <c r="E380" s="48">
        <v>6</v>
      </c>
      <c r="F380" s="48">
        <v>1</v>
      </c>
      <c r="G380" s="48">
        <v>3</v>
      </c>
      <c r="H380" s="48">
        <v>1</v>
      </c>
      <c r="I380" s="48" t="s">
        <v>134</v>
      </c>
      <c r="J380" s="48">
        <v>1</v>
      </c>
      <c r="K380" s="48" t="s">
        <v>134</v>
      </c>
      <c r="L380" s="48" t="s">
        <v>134</v>
      </c>
      <c r="M380" s="48" t="s">
        <v>134</v>
      </c>
      <c r="N380" s="48">
        <v>74</v>
      </c>
    </row>
    <row r="381" spans="1:14" ht="21" customHeight="1">
      <c r="A381" s="324" t="s">
        <v>1217</v>
      </c>
      <c r="B381" s="324" t="s">
        <v>1217</v>
      </c>
      <c r="C381" s="324" t="s">
        <v>2180</v>
      </c>
      <c r="D381" s="327" t="s">
        <v>2421</v>
      </c>
      <c r="E381" s="48">
        <v>9</v>
      </c>
      <c r="F381" s="48">
        <v>4</v>
      </c>
      <c r="G381" s="48">
        <v>1</v>
      </c>
      <c r="H381" s="48">
        <v>2</v>
      </c>
      <c r="I381" s="48">
        <v>1</v>
      </c>
      <c r="J381" s="48">
        <v>1</v>
      </c>
      <c r="K381" s="48" t="s">
        <v>134</v>
      </c>
      <c r="L381" s="48" t="s">
        <v>134</v>
      </c>
      <c r="M381" s="48" t="s">
        <v>134</v>
      </c>
      <c r="N381" s="48">
        <v>101</v>
      </c>
    </row>
    <row r="382" spans="1:14" ht="21" customHeight="1">
      <c r="A382" s="324" t="s">
        <v>1217</v>
      </c>
      <c r="B382" s="324" t="s">
        <v>1217</v>
      </c>
      <c r="C382" s="324" t="s">
        <v>27</v>
      </c>
      <c r="D382" s="327" t="s">
        <v>2420</v>
      </c>
      <c r="E382" s="48">
        <v>14</v>
      </c>
      <c r="F382" s="48">
        <v>7</v>
      </c>
      <c r="G382" s="48">
        <v>2</v>
      </c>
      <c r="H382" s="48">
        <v>3</v>
      </c>
      <c r="I382" s="48">
        <v>1</v>
      </c>
      <c r="J382" s="48">
        <v>1</v>
      </c>
      <c r="K382" s="48" t="s">
        <v>134</v>
      </c>
      <c r="L382" s="48" t="s">
        <v>134</v>
      </c>
      <c r="M382" s="48" t="s">
        <v>134</v>
      </c>
      <c r="N382" s="48">
        <v>127</v>
      </c>
    </row>
    <row r="383" spans="1:14" ht="21" customHeight="1">
      <c r="A383" s="324"/>
      <c r="B383" s="324"/>
      <c r="C383" s="324" t="s">
        <v>338</v>
      </c>
      <c r="D383" s="327" t="s">
        <v>482</v>
      </c>
      <c r="E383" s="48">
        <v>11</v>
      </c>
      <c r="F383" s="48">
        <v>6</v>
      </c>
      <c r="G383" s="48">
        <v>2</v>
      </c>
      <c r="H383" s="48">
        <v>1</v>
      </c>
      <c r="I383" s="48" t="s">
        <v>134</v>
      </c>
      <c r="J383" s="48">
        <v>2</v>
      </c>
      <c r="K383" s="48" t="s">
        <v>134</v>
      </c>
      <c r="L383" s="48" t="s">
        <v>134</v>
      </c>
      <c r="M383" s="48" t="s">
        <v>134</v>
      </c>
      <c r="N383" s="48">
        <v>108</v>
      </c>
    </row>
    <row r="384" spans="1:14" ht="21" customHeight="1">
      <c r="A384" s="324" t="s">
        <v>1217</v>
      </c>
      <c r="B384" s="323">
        <v>54</v>
      </c>
      <c r="C384" s="323" t="s">
        <v>528</v>
      </c>
      <c r="D384" s="328"/>
      <c r="E384" s="168">
        <v>171</v>
      </c>
      <c r="F384" s="168">
        <v>75</v>
      </c>
      <c r="G384" s="168">
        <v>48</v>
      </c>
      <c r="H384" s="168">
        <v>16</v>
      </c>
      <c r="I384" s="168">
        <v>8</v>
      </c>
      <c r="J384" s="168">
        <v>7</v>
      </c>
      <c r="K384" s="168">
        <v>7</v>
      </c>
      <c r="L384" s="168">
        <v>9</v>
      </c>
      <c r="M384" s="168">
        <v>1</v>
      </c>
      <c r="N384" s="168">
        <v>5571</v>
      </c>
    </row>
    <row r="385" spans="1:14" ht="21" customHeight="1">
      <c r="A385" s="324"/>
      <c r="B385" s="324"/>
      <c r="C385" s="324" t="s">
        <v>1876</v>
      </c>
      <c r="D385" s="327" t="s">
        <v>3303</v>
      </c>
      <c r="E385" s="48">
        <v>1</v>
      </c>
      <c r="F385" s="48" t="s">
        <v>134</v>
      </c>
      <c r="G385" s="48">
        <v>1</v>
      </c>
      <c r="H385" s="48" t="s">
        <v>134</v>
      </c>
      <c r="I385" s="48" t="s">
        <v>134</v>
      </c>
      <c r="J385" s="48" t="s">
        <v>134</v>
      </c>
      <c r="K385" s="48" t="s">
        <v>134</v>
      </c>
      <c r="L385" s="48" t="s">
        <v>134</v>
      </c>
      <c r="M385" s="48" t="s">
        <v>134</v>
      </c>
      <c r="N385" s="48">
        <v>5</v>
      </c>
    </row>
    <row r="386" spans="1:14" ht="21" customHeight="1">
      <c r="A386" s="323"/>
      <c r="B386" s="323"/>
      <c r="C386" s="324" t="s">
        <v>2415</v>
      </c>
      <c r="D386" s="327" t="s">
        <v>155</v>
      </c>
      <c r="E386" s="48">
        <v>60</v>
      </c>
      <c r="F386" s="48">
        <v>36</v>
      </c>
      <c r="G386" s="48">
        <v>10</v>
      </c>
      <c r="H386" s="48">
        <v>6</v>
      </c>
      <c r="I386" s="48" t="s">
        <v>134</v>
      </c>
      <c r="J386" s="48">
        <v>2</v>
      </c>
      <c r="K386" s="48">
        <v>2</v>
      </c>
      <c r="L386" s="48">
        <v>4</v>
      </c>
      <c r="M386" s="48" t="s">
        <v>134</v>
      </c>
      <c r="N386" s="48">
        <v>2932</v>
      </c>
    </row>
    <row r="387" spans="1:14" ht="21" customHeight="1">
      <c r="A387" s="324" t="s">
        <v>1217</v>
      </c>
      <c r="B387" s="323"/>
      <c r="C387" s="324" t="s">
        <v>1747</v>
      </c>
      <c r="D387" s="327" t="s">
        <v>2413</v>
      </c>
      <c r="E387" s="48">
        <v>14</v>
      </c>
      <c r="F387" s="48">
        <v>3</v>
      </c>
      <c r="G387" s="48">
        <v>6</v>
      </c>
      <c r="H387" s="48">
        <v>1</v>
      </c>
      <c r="I387" s="48">
        <v>1</v>
      </c>
      <c r="J387" s="48">
        <v>3</v>
      </c>
      <c r="K387" s="48" t="s">
        <v>134</v>
      </c>
      <c r="L387" s="48" t="s">
        <v>134</v>
      </c>
      <c r="M387" s="48" t="s">
        <v>134</v>
      </c>
      <c r="N387" s="48">
        <v>190</v>
      </c>
    </row>
    <row r="388" spans="1:14" ht="21" customHeight="1">
      <c r="A388" s="324" t="s">
        <v>1217</v>
      </c>
      <c r="B388" s="324" t="s">
        <v>1217</v>
      </c>
      <c r="C388" s="324" t="s">
        <v>763</v>
      </c>
      <c r="D388" s="327" t="s">
        <v>2410</v>
      </c>
      <c r="E388" s="48">
        <v>66</v>
      </c>
      <c r="F388" s="48">
        <v>26</v>
      </c>
      <c r="G388" s="48">
        <v>22</v>
      </c>
      <c r="H388" s="48">
        <v>6</v>
      </c>
      <c r="I388" s="48">
        <v>4</v>
      </c>
      <c r="J388" s="48">
        <v>1</v>
      </c>
      <c r="K388" s="48">
        <v>3</v>
      </c>
      <c r="L388" s="48">
        <v>3</v>
      </c>
      <c r="M388" s="48">
        <v>1</v>
      </c>
      <c r="N388" s="48">
        <v>1658</v>
      </c>
    </row>
    <row r="389" spans="1:14" ht="21" customHeight="1">
      <c r="A389" s="324" t="s">
        <v>1217</v>
      </c>
      <c r="B389" s="324" t="s">
        <v>1217</v>
      </c>
      <c r="C389" s="324" t="s">
        <v>2283</v>
      </c>
      <c r="D389" s="327" t="s">
        <v>2407</v>
      </c>
      <c r="E389" s="48">
        <v>30</v>
      </c>
      <c r="F389" s="48">
        <v>10</v>
      </c>
      <c r="G389" s="48">
        <v>9</v>
      </c>
      <c r="H389" s="48">
        <v>3</v>
      </c>
      <c r="I389" s="48">
        <v>3</v>
      </c>
      <c r="J389" s="48">
        <v>1</v>
      </c>
      <c r="K389" s="48">
        <v>2</v>
      </c>
      <c r="L389" s="48">
        <v>2</v>
      </c>
      <c r="M389" s="48" t="s">
        <v>134</v>
      </c>
      <c r="N389" s="48">
        <v>786</v>
      </c>
    </row>
    <row r="390" spans="1:14" ht="21" customHeight="1">
      <c r="A390" s="324" t="s">
        <v>1217</v>
      </c>
      <c r="B390" s="323">
        <v>55</v>
      </c>
      <c r="C390" s="323" t="s">
        <v>1909</v>
      </c>
      <c r="D390" s="327"/>
      <c r="E390" s="168">
        <v>206</v>
      </c>
      <c r="F390" s="168">
        <v>100</v>
      </c>
      <c r="G390" s="168">
        <v>45</v>
      </c>
      <c r="H390" s="168">
        <v>23</v>
      </c>
      <c r="I390" s="168">
        <v>20</v>
      </c>
      <c r="J390" s="168">
        <v>10</v>
      </c>
      <c r="K390" s="168">
        <v>6</v>
      </c>
      <c r="L390" s="168">
        <v>2</v>
      </c>
      <c r="M390" s="168" t="s">
        <v>134</v>
      </c>
      <c r="N390" s="168">
        <v>2571</v>
      </c>
    </row>
    <row r="391" spans="1:14" ht="21" customHeight="1">
      <c r="A391" s="324" t="s">
        <v>1217</v>
      </c>
      <c r="B391" s="324" t="s">
        <v>1217</v>
      </c>
      <c r="C391" s="324" t="s">
        <v>945</v>
      </c>
      <c r="D391" s="327" t="s">
        <v>3303</v>
      </c>
      <c r="E391" s="48">
        <v>2</v>
      </c>
      <c r="F391" s="48">
        <v>1</v>
      </c>
      <c r="G391" s="48">
        <v>1</v>
      </c>
      <c r="H391" s="48" t="s">
        <v>134</v>
      </c>
      <c r="I391" s="48" t="s">
        <v>134</v>
      </c>
      <c r="J391" s="48" t="s">
        <v>134</v>
      </c>
      <c r="K391" s="48" t="s">
        <v>134</v>
      </c>
      <c r="L391" s="48" t="s">
        <v>134</v>
      </c>
      <c r="M391" s="48" t="s">
        <v>134</v>
      </c>
      <c r="N391" s="48">
        <v>8</v>
      </c>
    </row>
    <row r="392" spans="1:14" ht="21" customHeight="1">
      <c r="A392" s="324" t="s">
        <v>1217</v>
      </c>
      <c r="B392" s="324" t="s">
        <v>1217</v>
      </c>
      <c r="C392" s="324" t="s">
        <v>2405</v>
      </c>
      <c r="D392" s="327" t="s">
        <v>2402</v>
      </c>
      <c r="E392" s="48">
        <v>26</v>
      </c>
      <c r="F392" s="48">
        <v>8</v>
      </c>
      <c r="G392" s="48">
        <v>9</v>
      </c>
      <c r="H392" s="48">
        <v>2</v>
      </c>
      <c r="I392" s="48">
        <v>3</v>
      </c>
      <c r="J392" s="48">
        <v>1</v>
      </c>
      <c r="K392" s="48">
        <v>2</v>
      </c>
      <c r="L392" s="48">
        <v>1</v>
      </c>
      <c r="M392" s="48" t="s">
        <v>134</v>
      </c>
      <c r="N392" s="48">
        <v>644</v>
      </c>
    </row>
    <row r="393" spans="1:14" ht="21" customHeight="1">
      <c r="A393" s="324" t="s">
        <v>1217</v>
      </c>
      <c r="B393" s="323"/>
      <c r="C393" s="324" t="s">
        <v>2400</v>
      </c>
      <c r="D393" s="327" t="s">
        <v>2399</v>
      </c>
      <c r="E393" s="48">
        <v>50</v>
      </c>
      <c r="F393" s="48">
        <v>17</v>
      </c>
      <c r="G393" s="48">
        <v>13</v>
      </c>
      <c r="H393" s="48">
        <v>9</v>
      </c>
      <c r="I393" s="48">
        <v>5</v>
      </c>
      <c r="J393" s="48">
        <v>4</v>
      </c>
      <c r="K393" s="48">
        <v>2</v>
      </c>
      <c r="L393" s="48" t="s">
        <v>134</v>
      </c>
      <c r="M393" s="48" t="s">
        <v>134</v>
      </c>
      <c r="N393" s="48">
        <v>656</v>
      </c>
    </row>
    <row r="394" spans="1:14" ht="21" customHeight="1">
      <c r="A394" s="324"/>
      <c r="B394" s="323"/>
      <c r="C394" s="324" t="s">
        <v>2398</v>
      </c>
      <c r="D394" s="327" t="s">
        <v>2395</v>
      </c>
      <c r="E394" s="48">
        <v>15</v>
      </c>
      <c r="F394" s="48">
        <v>4</v>
      </c>
      <c r="G394" s="48">
        <v>6</v>
      </c>
      <c r="H394" s="48" t="s">
        <v>134</v>
      </c>
      <c r="I394" s="48">
        <v>3</v>
      </c>
      <c r="J394" s="48">
        <v>1</v>
      </c>
      <c r="K394" s="48">
        <v>1</v>
      </c>
      <c r="L394" s="48" t="s">
        <v>134</v>
      </c>
      <c r="M394" s="48" t="s">
        <v>134</v>
      </c>
      <c r="N394" s="48">
        <v>221</v>
      </c>
    </row>
    <row r="395" spans="1:14" ht="21" customHeight="1">
      <c r="A395" s="324" t="s">
        <v>1217</v>
      </c>
      <c r="B395" s="324" t="s">
        <v>1217</v>
      </c>
      <c r="C395" s="324" t="s">
        <v>590</v>
      </c>
      <c r="D395" s="327" t="s">
        <v>1110</v>
      </c>
      <c r="E395" s="48">
        <v>113</v>
      </c>
      <c r="F395" s="48">
        <v>70</v>
      </c>
      <c r="G395" s="48">
        <v>16</v>
      </c>
      <c r="H395" s="48">
        <v>12</v>
      </c>
      <c r="I395" s="48">
        <v>9</v>
      </c>
      <c r="J395" s="48">
        <v>4</v>
      </c>
      <c r="K395" s="48">
        <v>1</v>
      </c>
      <c r="L395" s="48">
        <v>1</v>
      </c>
      <c r="M395" s="48" t="s">
        <v>134</v>
      </c>
      <c r="N395" s="48">
        <v>1042</v>
      </c>
    </row>
    <row r="396" spans="1:14" ht="21" customHeight="1">
      <c r="A396" s="324"/>
      <c r="B396" s="324"/>
      <c r="C396" s="324" t="s">
        <v>898</v>
      </c>
      <c r="D396" s="327" t="s">
        <v>4060</v>
      </c>
      <c r="E396" s="48">
        <v>5</v>
      </c>
      <c r="F396" s="48">
        <v>3</v>
      </c>
      <c r="G396" s="48" t="s">
        <v>134</v>
      </c>
      <c r="H396" s="48">
        <v>1</v>
      </c>
      <c r="I396" s="48">
        <v>1</v>
      </c>
      <c r="J396" s="48" t="s">
        <v>134</v>
      </c>
      <c r="K396" s="48" t="s">
        <v>134</v>
      </c>
      <c r="L396" s="48" t="s">
        <v>134</v>
      </c>
      <c r="M396" s="48" t="s">
        <v>134</v>
      </c>
      <c r="N396" s="48">
        <v>44</v>
      </c>
    </row>
    <row r="397" spans="1:14" ht="21" customHeight="1">
      <c r="A397" s="324"/>
      <c r="B397" s="324"/>
      <c r="C397" s="324" t="s">
        <v>2491</v>
      </c>
      <c r="D397" s="327" t="s">
        <v>4061</v>
      </c>
      <c r="E397" s="48">
        <v>108</v>
      </c>
      <c r="F397" s="48">
        <v>67</v>
      </c>
      <c r="G397" s="48">
        <v>16</v>
      </c>
      <c r="H397" s="48">
        <v>11</v>
      </c>
      <c r="I397" s="48">
        <v>8</v>
      </c>
      <c r="J397" s="48">
        <v>4</v>
      </c>
      <c r="K397" s="48">
        <v>1</v>
      </c>
      <c r="L397" s="48">
        <v>1</v>
      </c>
      <c r="M397" s="48" t="s">
        <v>134</v>
      </c>
      <c r="N397" s="48">
        <v>998</v>
      </c>
    </row>
    <row r="398" spans="1:14" ht="21" customHeight="1">
      <c r="A398" s="324" t="s">
        <v>1217</v>
      </c>
      <c r="B398" s="323">
        <v>56</v>
      </c>
      <c r="C398" s="323" t="s">
        <v>329</v>
      </c>
      <c r="D398" s="327"/>
      <c r="E398" s="168">
        <v>3</v>
      </c>
      <c r="F398" s="168" t="s">
        <v>134</v>
      </c>
      <c r="G398" s="168">
        <v>1</v>
      </c>
      <c r="H398" s="168">
        <v>1</v>
      </c>
      <c r="I398" s="168" t="s">
        <v>134</v>
      </c>
      <c r="J398" s="168" t="s">
        <v>134</v>
      </c>
      <c r="K398" s="168">
        <v>1</v>
      </c>
      <c r="L398" s="168" t="s">
        <v>134</v>
      </c>
      <c r="M398" s="168" t="s">
        <v>134</v>
      </c>
      <c r="N398" s="168">
        <v>88</v>
      </c>
    </row>
    <row r="399" spans="1:14" ht="21" customHeight="1">
      <c r="A399" s="324" t="s">
        <v>1217</v>
      </c>
      <c r="B399" s="324" t="s">
        <v>1217</v>
      </c>
      <c r="C399" s="324">
        <v>560</v>
      </c>
      <c r="D399" s="327" t="s">
        <v>3303</v>
      </c>
      <c r="E399" s="48" t="s">
        <v>134</v>
      </c>
      <c r="F399" s="48" t="s">
        <v>134</v>
      </c>
      <c r="G399" s="48" t="s">
        <v>134</v>
      </c>
      <c r="H399" s="48" t="s">
        <v>134</v>
      </c>
      <c r="I399" s="48" t="s">
        <v>134</v>
      </c>
      <c r="J399" s="48" t="s">
        <v>134</v>
      </c>
      <c r="K399" s="48" t="s">
        <v>134</v>
      </c>
      <c r="L399" s="48" t="s">
        <v>134</v>
      </c>
      <c r="M399" s="48" t="s">
        <v>134</v>
      </c>
      <c r="N399" s="48" t="s">
        <v>134</v>
      </c>
    </row>
    <row r="400" spans="1:14" ht="21" customHeight="1">
      <c r="A400" s="324" t="s">
        <v>1217</v>
      </c>
      <c r="B400" s="324" t="s">
        <v>1217</v>
      </c>
      <c r="C400" s="324">
        <v>561</v>
      </c>
      <c r="D400" s="327" t="s">
        <v>1154</v>
      </c>
      <c r="E400" s="48">
        <v>1</v>
      </c>
      <c r="F400" s="48" t="s">
        <v>134</v>
      </c>
      <c r="G400" s="48" t="s">
        <v>134</v>
      </c>
      <c r="H400" s="48" t="s">
        <v>134</v>
      </c>
      <c r="I400" s="48" t="s">
        <v>134</v>
      </c>
      <c r="J400" s="48" t="s">
        <v>134</v>
      </c>
      <c r="K400" s="48">
        <v>1</v>
      </c>
      <c r="L400" s="48" t="s">
        <v>134</v>
      </c>
      <c r="M400" s="48" t="s">
        <v>134</v>
      </c>
      <c r="N400" s="48">
        <v>69</v>
      </c>
    </row>
    <row r="401" spans="1:14" ht="21" customHeight="1">
      <c r="A401" s="324" t="s">
        <v>1217</v>
      </c>
      <c r="B401" s="324" t="s">
        <v>1217</v>
      </c>
      <c r="C401" s="324">
        <v>569</v>
      </c>
      <c r="D401" s="327" t="s">
        <v>3660</v>
      </c>
      <c r="E401" s="48">
        <v>2</v>
      </c>
      <c r="F401" s="48" t="s">
        <v>134</v>
      </c>
      <c r="G401" s="48">
        <v>1</v>
      </c>
      <c r="H401" s="48">
        <v>1</v>
      </c>
      <c r="I401" s="48" t="s">
        <v>134</v>
      </c>
      <c r="J401" s="48" t="s">
        <v>134</v>
      </c>
      <c r="K401" s="48" t="s">
        <v>134</v>
      </c>
      <c r="L401" s="48" t="s">
        <v>134</v>
      </c>
      <c r="M401" s="48" t="s">
        <v>134</v>
      </c>
      <c r="N401" s="48">
        <v>19</v>
      </c>
    </row>
    <row r="402" spans="1:14" ht="21" customHeight="1">
      <c r="A402" s="324"/>
      <c r="B402" s="323">
        <v>57</v>
      </c>
      <c r="C402" s="323" t="s">
        <v>494</v>
      </c>
      <c r="D402" s="328"/>
      <c r="E402" s="168">
        <v>285</v>
      </c>
      <c r="F402" s="168">
        <v>226</v>
      </c>
      <c r="G402" s="168">
        <v>46</v>
      </c>
      <c r="H402" s="168">
        <v>7</v>
      </c>
      <c r="I402" s="168">
        <v>1</v>
      </c>
      <c r="J402" s="168">
        <v>1</v>
      </c>
      <c r="K402" s="168">
        <v>3</v>
      </c>
      <c r="L402" s="168">
        <v>1</v>
      </c>
      <c r="M402" s="168" t="s">
        <v>134</v>
      </c>
      <c r="N402" s="168">
        <v>1665</v>
      </c>
    </row>
    <row r="403" spans="1:14" ht="21" customHeight="1">
      <c r="A403" s="324" t="s">
        <v>1217</v>
      </c>
      <c r="B403" s="323"/>
      <c r="C403" s="324" t="s">
        <v>546</v>
      </c>
      <c r="D403" s="327" t="s">
        <v>3303</v>
      </c>
      <c r="E403" s="48">
        <v>6</v>
      </c>
      <c r="F403" s="48">
        <v>3</v>
      </c>
      <c r="G403" s="48" t="s">
        <v>134</v>
      </c>
      <c r="H403" s="48" t="s">
        <v>134</v>
      </c>
      <c r="I403" s="48" t="s">
        <v>134</v>
      </c>
      <c r="J403" s="48">
        <v>1</v>
      </c>
      <c r="K403" s="48">
        <v>1</v>
      </c>
      <c r="L403" s="48">
        <v>1</v>
      </c>
      <c r="M403" s="48" t="s">
        <v>134</v>
      </c>
      <c r="N403" s="48">
        <v>683</v>
      </c>
    </row>
    <row r="404" spans="1:14" ht="21" customHeight="1">
      <c r="A404" s="324" t="s">
        <v>1217</v>
      </c>
      <c r="B404" s="324" t="s">
        <v>1217</v>
      </c>
      <c r="C404" s="324" t="s">
        <v>411</v>
      </c>
      <c r="D404" s="327" t="s">
        <v>2394</v>
      </c>
      <c r="E404" s="48">
        <v>29</v>
      </c>
      <c r="F404" s="48">
        <v>25</v>
      </c>
      <c r="G404" s="48">
        <v>4</v>
      </c>
      <c r="H404" s="48" t="s">
        <v>134</v>
      </c>
      <c r="I404" s="48" t="s">
        <v>134</v>
      </c>
      <c r="J404" s="48" t="s">
        <v>134</v>
      </c>
      <c r="K404" s="48" t="s">
        <v>134</v>
      </c>
      <c r="L404" s="48" t="s">
        <v>134</v>
      </c>
      <c r="M404" s="48" t="s">
        <v>134</v>
      </c>
      <c r="N404" s="48">
        <v>81</v>
      </c>
    </row>
    <row r="405" spans="1:14" ht="21" customHeight="1">
      <c r="A405" s="324" t="s">
        <v>1217</v>
      </c>
      <c r="B405" s="324" t="s">
        <v>1217</v>
      </c>
      <c r="C405" s="324" t="s">
        <v>2393</v>
      </c>
      <c r="D405" s="327" t="s">
        <v>113</v>
      </c>
      <c r="E405" s="48">
        <v>29</v>
      </c>
      <c r="F405" s="48">
        <v>17</v>
      </c>
      <c r="G405" s="48">
        <v>10</v>
      </c>
      <c r="H405" s="48">
        <v>2</v>
      </c>
      <c r="I405" s="48" t="s">
        <v>134</v>
      </c>
      <c r="J405" s="48" t="s">
        <v>134</v>
      </c>
      <c r="K405" s="48" t="s">
        <v>134</v>
      </c>
      <c r="L405" s="48" t="s">
        <v>134</v>
      </c>
      <c r="M405" s="48" t="s">
        <v>134</v>
      </c>
      <c r="N405" s="48">
        <v>118</v>
      </c>
    </row>
    <row r="406" spans="1:14" ht="21" customHeight="1">
      <c r="A406" s="324" t="s">
        <v>1217</v>
      </c>
      <c r="B406" s="324" t="s">
        <v>1217</v>
      </c>
      <c r="C406" s="324" t="s">
        <v>2072</v>
      </c>
      <c r="D406" s="327" t="s">
        <v>1432</v>
      </c>
      <c r="E406" s="48">
        <v>116</v>
      </c>
      <c r="F406" s="48">
        <v>97</v>
      </c>
      <c r="G406" s="48">
        <v>15</v>
      </c>
      <c r="H406" s="48">
        <v>2</v>
      </c>
      <c r="I406" s="48">
        <v>1</v>
      </c>
      <c r="J406" s="48" t="s">
        <v>134</v>
      </c>
      <c r="K406" s="48">
        <v>1</v>
      </c>
      <c r="L406" s="48" t="s">
        <v>134</v>
      </c>
      <c r="M406" s="48" t="s">
        <v>134</v>
      </c>
      <c r="N406" s="48">
        <v>398</v>
      </c>
    </row>
    <row r="407" spans="1:14" ht="21" customHeight="1">
      <c r="A407" s="324" t="s">
        <v>1217</v>
      </c>
      <c r="B407" s="323"/>
      <c r="C407" s="324" t="s">
        <v>2392</v>
      </c>
      <c r="D407" s="327" t="s">
        <v>2391</v>
      </c>
      <c r="E407" s="48">
        <v>26</v>
      </c>
      <c r="F407" s="48">
        <v>18</v>
      </c>
      <c r="G407" s="48">
        <v>7</v>
      </c>
      <c r="H407" s="48">
        <v>1</v>
      </c>
      <c r="I407" s="48" t="s">
        <v>134</v>
      </c>
      <c r="J407" s="48" t="s">
        <v>134</v>
      </c>
      <c r="K407" s="48" t="s">
        <v>134</v>
      </c>
      <c r="L407" s="48" t="s">
        <v>134</v>
      </c>
      <c r="M407" s="48" t="s">
        <v>134</v>
      </c>
      <c r="N407" s="48">
        <v>84</v>
      </c>
    </row>
    <row r="408" spans="1:14" ht="21" customHeight="1">
      <c r="A408" s="26" t="s">
        <v>1217</v>
      </c>
      <c r="B408" s="27" t="s">
        <v>1217</v>
      </c>
      <c r="C408" s="26" t="s">
        <v>2002</v>
      </c>
      <c r="D408" s="85" t="s">
        <v>2390</v>
      </c>
      <c r="E408" s="48">
        <v>79</v>
      </c>
      <c r="F408" s="48">
        <v>66</v>
      </c>
      <c r="G408" s="48">
        <v>10</v>
      </c>
      <c r="H408" s="48">
        <v>2</v>
      </c>
      <c r="I408" s="48" t="s">
        <v>134</v>
      </c>
      <c r="J408" s="48" t="s">
        <v>134</v>
      </c>
      <c r="K408" s="48">
        <v>1</v>
      </c>
      <c r="L408" s="48" t="s">
        <v>134</v>
      </c>
      <c r="M408" s="48" t="s">
        <v>134</v>
      </c>
      <c r="N408" s="48">
        <v>301</v>
      </c>
    </row>
    <row r="409" spans="1:14" ht="21" customHeight="1">
      <c r="A409" s="324" t="s">
        <v>1217</v>
      </c>
      <c r="B409" s="323">
        <v>58</v>
      </c>
      <c r="C409" s="323" t="s">
        <v>1905</v>
      </c>
      <c r="D409" s="328"/>
      <c r="E409" s="168">
        <v>643</v>
      </c>
      <c r="F409" s="168">
        <v>318</v>
      </c>
      <c r="G409" s="168">
        <v>116</v>
      </c>
      <c r="H409" s="168">
        <v>128</v>
      </c>
      <c r="I409" s="168">
        <v>40</v>
      </c>
      <c r="J409" s="168">
        <v>16</v>
      </c>
      <c r="K409" s="168">
        <v>17</v>
      </c>
      <c r="L409" s="168">
        <v>8</v>
      </c>
      <c r="M409" s="168" t="s">
        <v>134</v>
      </c>
      <c r="N409" s="168">
        <v>7358</v>
      </c>
    </row>
    <row r="410" spans="1:14" ht="21" customHeight="1">
      <c r="A410" s="324"/>
      <c r="B410" s="323"/>
      <c r="C410" s="324" t="s">
        <v>2496</v>
      </c>
      <c r="D410" s="327" t="s">
        <v>3303</v>
      </c>
      <c r="E410" s="48">
        <v>5</v>
      </c>
      <c r="F410" s="48">
        <v>2</v>
      </c>
      <c r="G410" s="48" t="s">
        <v>134</v>
      </c>
      <c r="H410" s="48">
        <v>1</v>
      </c>
      <c r="I410" s="48">
        <v>1</v>
      </c>
      <c r="J410" s="48">
        <v>1</v>
      </c>
      <c r="K410" s="48" t="s">
        <v>134</v>
      </c>
      <c r="L410" s="48" t="s">
        <v>134</v>
      </c>
      <c r="M410" s="48" t="s">
        <v>134</v>
      </c>
      <c r="N410" s="48">
        <v>76</v>
      </c>
    </row>
    <row r="411" spans="1:14" ht="21" customHeight="1">
      <c r="A411" s="324" t="s">
        <v>1217</v>
      </c>
      <c r="B411" s="324" t="s">
        <v>1217</v>
      </c>
      <c r="C411" s="324" t="s">
        <v>2493</v>
      </c>
      <c r="D411" s="327" t="s">
        <v>3085</v>
      </c>
      <c r="E411" s="48">
        <v>64</v>
      </c>
      <c r="F411" s="48">
        <v>6</v>
      </c>
      <c r="G411" s="48">
        <v>19</v>
      </c>
      <c r="H411" s="48">
        <v>5</v>
      </c>
      <c r="I411" s="48">
        <v>5</v>
      </c>
      <c r="J411" s="48">
        <v>9</v>
      </c>
      <c r="K411" s="48">
        <v>13</v>
      </c>
      <c r="L411" s="48">
        <v>7</v>
      </c>
      <c r="M411" s="48" t="s">
        <v>134</v>
      </c>
      <c r="N411" s="48">
        <v>2784</v>
      </c>
    </row>
    <row r="412" spans="1:14" ht="21" customHeight="1">
      <c r="A412" s="324" t="s">
        <v>1217</v>
      </c>
      <c r="B412" s="324" t="s">
        <v>1217</v>
      </c>
      <c r="C412" s="324" t="s">
        <v>2492</v>
      </c>
      <c r="D412" s="327" t="s">
        <v>1778</v>
      </c>
      <c r="E412" s="48">
        <v>50</v>
      </c>
      <c r="F412" s="48">
        <v>37</v>
      </c>
      <c r="G412" s="48">
        <v>9</v>
      </c>
      <c r="H412" s="48">
        <v>3</v>
      </c>
      <c r="I412" s="48" t="s">
        <v>134</v>
      </c>
      <c r="J412" s="48" t="s">
        <v>134</v>
      </c>
      <c r="K412" s="48">
        <v>1</v>
      </c>
      <c r="L412" s="48" t="s">
        <v>134</v>
      </c>
      <c r="M412" s="48" t="s">
        <v>134</v>
      </c>
      <c r="N412" s="48">
        <v>241</v>
      </c>
    </row>
    <row r="413" spans="1:14" ht="21" customHeight="1">
      <c r="A413" s="324" t="s">
        <v>1217</v>
      </c>
      <c r="B413" s="324" t="s">
        <v>1217</v>
      </c>
      <c r="C413" s="324" t="s">
        <v>2488</v>
      </c>
      <c r="D413" s="327" t="s">
        <v>1943</v>
      </c>
      <c r="E413" s="48">
        <v>22</v>
      </c>
      <c r="F413" s="48">
        <v>12</v>
      </c>
      <c r="G413" s="48">
        <v>6</v>
      </c>
      <c r="H413" s="48">
        <v>3</v>
      </c>
      <c r="I413" s="48">
        <v>1</v>
      </c>
      <c r="J413" s="48" t="s">
        <v>134</v>
      </c>
      <c r="K413" s="48" t="s">
        <v>134</v>
      </c>
      <c r="L413" s="48" t="s">
        <v>134</v>
      </c>
      <c r="M413" s="48" t="s">
        <v>134</v>
      </c>
      <c r="N413" s="48">
        <v>124</v>
      </c>
    </row>
    <row r="414" spans="1:14" ht="21" customHeight="1">
      <c r="A414" s="324" t="s">
        <v>1217</v>
      </c>
      <c r="B414" s="324" t="s">
        <v>1217</v>
      </c>
      <c r="C414" s="324" t="s">
        <v>760</v>
      </c>
      <c r="D414" s="327" t="s">
        <v>2486</v>
      </c>
      <c r="E414" s="48">
        <v>22</v>
      </c>
      <c r="F414" s="48">
        <v>16</v>
      </c>
      <c r="G414" s="48">
        <v>3</v>
      </c>
      <c r="H414" s="48">
        <v>3</v>
      </c>
      <c r="I414" s="48" t="s">
        <v>134</v>
      </c>
      <c r="J414" s="48" t="s">
        <v>134</v>
      </c>
      <c r="K414" s="48" t="s">
        <v>134</v>
      </c>
      <c r="L414" s="48" t="s">
        <v>134</v>
      </c>
      <c r="M414" s="48" t="s">
        <v>134</v>
      </c>
      <c r="N414" s="48">
        <v>108</v>
      </c>
    </row>
    <row r="415" spans="1:14" ht="21" customHeight="1">
      <c r="A415" s="324" t="s">
        <v>1217</v>
      </c>
      <c r="B415" s="324" t="s">
        <v>1217</v>
      </c>
      <c r="C415" s="324" t="s">
        <v>2485</v>
      </c>
      <c r="D415" s="327" t="s">
        <v>2483</v>
      </c>
      <c r="E415" s="48">
        <v>49</v>
      </c>
      <c r="F415" s="48">
        <v>37</v>
      </c>
      <c r="G415" s="48">
        <v>8</v>
      </c>
      <c r="H415" s="48">
        <v>2</v>
      </c>
      <c r="I415" s="48">
        <v>2</v>
      </c>
      <c r="J415" s="48" t="s">
        <v>134</v>
      </c>
      <c r="K415" s="48" t="s">
        <v>134</v>
      </c>
      <c r="L415" s="48" t="s">
        <v>134</v>
      </c>
      <c r="M415" s="48" t="s">
        <v>134</v>
      </c>
      <c r="N415" s="48">
        <v>212</v>
      </c>
    </row>
    <row r="416" spans="1:14" ht="21" customHeight="1">
      <c r="A416" s="323"/>
      <c r="B416" s="323"/>
      <c r="C416" s="324" t="s">
        <v>2482</v>
      </c>
      <c r="D416" s="327" t="s">
        <v>687</v>
      </c>
      <c r="E416" s="48">
        <v>128</v>
      </c>
      <c r="F416" s="48">
        <v>84</v>
      </c>
      <c r="G416" s="48">
        <v>28</v>
      </c>
      <c r="H416" s="48">
        <v>9</v>
      </c>
      <c r="I416" s="48">
        <v>5</v>
      </c>
      <c r="J416" s="48" t="s">
        <v>134</v>
      </c>
      <c r="K416" s="48">
        <v>2</v>
      </c>
      <c r="L416" s="48" t="s">
        <v>134</v>
      </c>
      <c r="M416" s="48" t="s">
        <v>134</v>
      </c>
      <c r="N416" s="48">
        <v>761</v>
      </c>
    </row>
    <row r="417" spans="1:14" ht="21" customHeight="1">
      <c r="A417" s="324" t="s">
        <v>1217</v>
      </c>
      <c r="B417" s="323"/>
      <c r="C417" s="324" t="s">
        <v>1836</v>
      </c>
      <c r="D417" s="327" t="s">
        <v>2296</v>
      </c>
      <c r="E417" s="48">
        <v>303</v>
      </c>
      <c r="F417" s="48">
        <v>124</v>
      </c>
      <c r="G417" s="48">
        <v>43</v>
      </c>
      <c r="H417" s="48">
        <v>102</v>
      </c>
      <c r="I417" s="48">
        <v>26</v>
      </c>
      <c r="J417" s="48">
        <v>6</v>
      </c>
      <c r="K417" s="48">
        <v>1</v>
      </c>
      <c r="L417" s="48">
        <v>1</v>
      </c>
      <c r="M417" s="48" t="s">
        <v>134</v>
      </c>
      <c r="N417" s="48">
        <v>3052</v>
      </c>
    </row>
    <row r="418" spans="1:14" ht="21" customHeight="1">
      <c r="A418" s="324"/>
      <c r="B418" s="323"/>
      <c r="C418" s="324" t="s">
        <v>4062</v>
      </c>
      <c r="D418" s="327" t="s">
        <v>1197</v>
      </c>
      <c r="E418" s="48">
        <v>44</v>
      </c>
      <c r="F418" s="48">
        <v>14</v>
      </c>
      <c r="G418" s="48">
        <v>16</v>
      </c>
      <c r="H418" s="48">
        <v>9</v>
      </c>
      <c r="I418" s="48">
        <v>4</v>
      </c>
      <c r="J418" s="48" t="s">
        <v>134</v>
      </c>
      <c r="K418" s="48" t="s">
        <v>134</v>
      </c>
      <c r="L418" s="48">
        <v>1</v>
      </c>
      <c r="M418" s="48" t="s">
        <v>134</v>
      </c>
      <c r="N418" s="48">
        <v>477</v>
      </c>
    </row>
    <row r="419" spans="1:14" ht="21" customHeight="1">
      <c r="A419" s="324"/>
      <c r="B419" s="323"/>
      <c r="C419" s="324" t="s">
        <v>4064</v>
      </c>
      <c r="D419" s="327" t="s">
        <v>1760</v>
      </c>
      <c r="E419" s="48">
        <v>259</v>
      </c>
      <c r="F419" s="48">
        <v>110</v>
      </c>
      <c r="G419" s="48">
        <v>27</v>
      </c>
      <c r="H419" s="48">
        <v>93</v>
      </c>
      <c r="I419" s="48">
        <v>22</v>
      </c>
      <c r="J419" s="48">
        <v>6</v>
      </c>
      <c r="K419" s="48">
        <v>1</v>
      </c>
      <c r="L419" s="48" t="s">
        <v>134</v>
      </c>
      <c r="M419" s="48" t="s">
        <v>134</v>
      </c>
      <c r="N419" s="48">
        <v>2575</v>
      </c>
    </row>
    <row r="420" spans="1:14" ht="21" customHeight="1">
      <c r="A420" s="324" t="s">
        <v>1217</v>
      </c>
      <c r="B420" s="323">
        <v>59</v>
      </c>
      <c r="C420" s="323" t="s">
        <v>706</v>
      </c>
      <c r="D420" s="327"/>
      <c r="E420" s="168">
        <v>159</v>
      </c>
      <c r="F420" s="168">
        <v>123</v>
      </c>
      <c r="G420" s="168">
        <v>17</v>
      </c>
      <c r="H420" s="168">
        <v>12</v>
      </c>
      <c r="I420" s="168">
        <v>3</v>
      </c>
      <c r="J420" s="168">
        <v>2</v>
      </c>
      <c r="K420" s="168">
        <v>2</v>
      </c>
      <c r="L420" s="168" t="s">
        <v>134</v>
      </c>
      <c r="M420" s="168" t="s">
        <v>134</v>
      </c>
      <c r="N420" s="168">
        <v>813</v>
      </c>
    </row>
    <row r="421" spans="1:14" ht="21" customHeight="1">
      <c r="A421" s="324" t="s">
        <v>1217</v>
      </c>
      <c r="B421" s="324" t="s">
        <v>1217</v>
      </c>
      <c r="C421" s="324" t="s">
        <v>2480</v>
      </c>
      <c r="D421" s="327" t="s">
        <v>3303</v>
      </c>
      <c r="E421" s="48" t="s">
        <v>134</v>
      </c>
      <c r="F421" s="48" t="s">
        <v>134</v>
      </c>
      <c r="G421" s="48" t="s">
        <v>134</v>
      </c>
      <c r="H421" s="48" t="s">
        <v>134</v>
      </c>
      <c r="I421" s="48" t="s">
        <v>134</v>
      </c>
      <c r="J421" s="48" t="s">
        <v>134</v>
      </c>
      <c r="K421" s="48" t="s">
        <v>134</v>
      </c>
      <c r="L421" s="48" t="s">
        <v>134</v>
      </c>
      <c r="M421" s="48" t="s">
        <v>134</v>
      </c>
      <c r="N421" s="48" t="s">
        <v>134</v>
      </c>
    </row>
    <row r="422" spans="1:14" ht="21" customHeight="1">
      <c r="A422" s="324"/>
      <c r="B422" s="324"/>
      <c r="C422" s="324" t="s">
        <v>1</v>
      </c>
      <c r="D422" s="327" t="s">
        <v>218</v>
      </c>
      <c r="E422" s="48">
        <v>47</v>
      </c>
      <c r="F422" s="48">
        <v>35</v>
      </c>
      <c r="G422" s="48">
        <v>4</v>
      </c>
      <c r="H422" s="48">
        <v>5</v>
      </c>
      <c r="I422" s="48">
        <v>3</v>
      </c>
      <c r="J422" s="48" t="s">
        <v>134</v>
      </c>
      <c r="K422" s="48" t="s">
        <v>134</v>
      </c>
      <c r="L422" s="48" t="s">
        <v>134</v>
      </c>
      <c r="M422" s="48" t="s">
        <v>134</v>
      </c>
      <c r="N422" s="48">
        <v>247</v>
      </c>
    </row>
    <row r="423" spans="1:14" ht="21" customHeight="1">
      <c r="A423" s="324" t="s">
        <v>1217</v>
      </c>
      <c r="B423" s="324" t="s">
        <v>1217</v>
      </c>
      <c r="C423" s="324" t="s">
        <v>2479</v>
      </c>
      <c r="D423" s="327" t="s">
        <v>2476</v>
      </c>
      <c r="E423" s="48">
        <v>30</v>
      </c>
      <c r="F423" s="48">
        <v>29</v>
      </c>
      <c r="G423" s="48">
        <v>1</v>
      </c>
      <c r="H423" s="48" t="s">
        <v>134</v>
      </c>
      <c r="I423" s="48" t="s">
        <v>134</v>
      </c>
      <c r="J423" s="48" t="s">
        <v>134</v>
      </c>
      <c r="K423" s="48" t="s">
        <v>134</v>
      </c>
      <c r="L423" s="48" t="s">
        <v>134</v>
      </c>
      <c r="M423" s="48" t="s">
        <v>134</v>
      </c>
      <c r="N423" s="48">
        <v>58</v>
      </c>
    </row>
    <row r="424" spans="1:14" ht="21" customHeight="1">
      <c r="A424" s="324" t="s">
        <v>1217</v>
      </c>
      <c r="B424" s="324" t="s">
        <v>1217</v>
      </c>
      <c r="C424" s="324" t="s">
        <v>2475</v>
      </c>
      <c r="D424" s="327" t="s">
        <v>3662</v>
      </c>
      <c r="E424" s="48">
        <v>82</v>
      </c>
      <c r="F424" s="48">
        <v>59</v>
      </c>
      <c r="G424" s="48">
        <v>12</v>
      </c>
      <c r="H424" s="48">
        <v>7</v>
      </c>
      <c r="I424" s="48" t="s">
        <v>134</v>
      </c>
      <c r="J424" s="48">
        <v>2</v>
      </c>
      <c r="K424" s="48">
        <v>2</v>
      </c>
      <c r="L424" s="48" t="s">
        <v>134</v>
      </c>
      <c r="M424" s="48" t="s">
        <v>134</v>
      </c>
      <c r="N424" s="48">
        <v>508</v>
      </c>
    </row>
    <row r="425" spans="1:14" ht="21" customHeight="1">
      <c r="A425" s="323"/>
      <c r="B425" s="323">
        <v>60</v>
      </c>
      <c r="C425" s="323" t="s">
        <v>913</v>
      </c>
      <c r="D425" s="327"/>
      <c r="E425" s="168">
        <v>789</v>
      </c>
      <c r="F425" s="168">
        <v>522</v>
      </c>
      <c r="G425" s="168">
        <v>171</v>
      </c>
      <c r="H425" s="168">
        <v>68</v>
      </c>
      <c r="I425" s="168">
        <v>16</v>
      </c>
      <c r="J425" s="168">
        <v>6</v>
      </c>
      <c r="K425" s="168">
        <v>1</v>
      </c>
      <c r="L425" s="168">
        <v>3</v>
      </c>
      <c r="M425" s="168">
        <v>2</v>
      </c>
      <c r="N425" s="168">
        <v>4326</v>
      </c>
    </row>
    <row r="426" spans="1:14" ht="21" customHeight="1">
      <c r="A426" s="324" t="s">
        <v>1217</v>
      </c>
      <c r="B426" s="323"/>
      <c r="C426" s="324" t="s">
        <v>2323</v>
      </c>
      <c r="D426" s="327" t="s">
        <v>3303</v>
      </c>
      <c r="E426" s="48">
        <v>6</v>
      </c>
      <c r="F426" s="48">
        <v>4</v>
      </c>
      <c r="G426" s="48" t="s">
        <v>134</v>
      </c>
      <c r="H426" s="48">
        <v>1</v>
      </c>
      <c r="I426" s="48" t="s">
        <v>134</v>
      </c>
      <c r="J426" s="48">
        <v>1</v>
      </c>
      <c r="K426" s="48" t="s">
        <v>134</v>
      </c>
      <c r="L426" s="48" t="s">
        <v>134</v>
      </c>
      <c r="M426" s="48" t="s">
        <v>134</v>
      </c>
      <c r="N426" s="48">
        <v>61</v>
      </c>
    </row>
    <row r="427" spans="1:14" ht="21" customHeight="1">
      <c r="A427" s="324" t="s">
        <v>1217</v>
      </c>
      <c r="B427" s="324" t="s">
        <v>1217</v>
      </c>
      <c r="C427" s="324" t="s">
        <v>2474</v>
      </c>
      <c r="D427" s="327" t="s">
        <v>4284</v>
      </c>
      <c r="E427" s="48">
        <v>35</v>
      </c>
      <c r="F427" s="48">
        <v>30</v>
      </c>
      <c r="G427" s="48">
        <v>3</v>
      </c>
      <c r="H427" s="48">
        <v>2</v>
      </c>
      <c r="I427" s="48" t="s">
        <v>134</v>
      </c>
      <c r="J427" s="48" t="s">
        <v>134</v>
      </c>
      <c r="K427" s="48" t="s">
        <v>134</v>
      </c>
      <c r="L427" s="48" t="s">
        <v>134</v>
      </c>
      <c r="M427" s="48" t="s">
        <v>134</v>
      </c>
      <c r="N427" s="48">
        <v>102</v>
      </c>
    </row>
    <row r="428" spans="1:14" ht="21" customHeight="1">
      <c r="A428" s="324" t="s">
        <v>1217</v>
      </c>
      <c r="B428" s="324" t="s">
        <v>1217</v>
      </c>
      <c r="C428" s="324" t="s">
        <v>2409</v>
      </c>
      <c r="D428" s="327" t="s">
        <v>2471</v>
      </c>
      <c r="E428" s="48">
        <v>38</v>
      </c>
      <c r="F428" s="48">
        <v>33</v>
      </c>
      <c r="G428" s="48">
        <v>4</v>
      </c>
      <c r="H428" s="48">
        <v>1</v>
      </c>
      <c r="I428" s="48" t="s">
        <v>134</v>
      </c>
      <c r="J428" s="48" t="s">
        <v>134</v>
      </c>
      <c r="K428" s="48" t="s">
        <v>134</v>
      </c>
      <c r="L428" s="48" t="s">
        <v>134</v>
      </c>
      <c r="M428" s="48" t="s">
        <v>134</v>
      </c>
      <c r="N428" s="48">
        <v>100</v>
      </c>
    </row>
    <row r="429" spans="1:14" ht="21" customHeight="1">
      <c r="A429" s="324" t="s">
        <v>1217</v>
      </c>
      <c r="B429" s="324" t="s">
        <v>1217</v>
      </c>
      <c r="C429" s="324" t="s">
        <v>2470</v>
      </c>
      <c r="D429" s="327" t="s">
        <v>2469</v>
      </c>
      <c r="E429" s="48">
        <v>228</v>
      </c>
      <c r="F429" s="48">
        <v>111</v>
      </c>
      <c r="G429" s="48">
        <v>80</v>
      </c>
      <c r="H429" s="48">
        <v>26</v>
      </c>
      <c r="I429" s="48">
        <v>7</v>
      </c>
      <c r="J429" s="48">
        <v>2</v>
      </c>
      <c r="K429" s="48" t="s">
        <v>134</v>
      </c>
      <c r="L429" s="48" t="s">
        <v>134</v>
      </c>
      <c r="M429" s="48">
        <v>2</v>
      </c>
      <c r="N429" s="48">
        <v>1405</v>
      </c>
    </row>
    <row r="430" spans="1:14" ht="21" customHeight="1">
      <c r="A430" s="324" t="s">
        <v>1217</v>
      </c>
      <c r="B430" s="324" t="s">
        <v>1217</v>
      </c>
      <c r="C430" s="324" t="s">
        <v>2468</v>
      </c>
      <c r="D430" s="327" t="s">
        <v>3663</v>
      </c>
      <c r="E430" s="48" t="s">
        <v>134</v>
      </c>
      <c r="F430" s="48" t="s">
        <v>134</v>
      </c>
      <c r="G430" s="48" t="s">
        <v>134</v>
      </c>
      <c r="H430" s="48" t="s">
        <v>134</v>
      </c>
      <c r="I430" s="48" t="s">
        <v>134</v>
      </c>
      <c r="J430" s="48" t="s">
        <v>134</v>
      </c>
      <c r="K430" s="48" t="s">
        <v>134</v>
      </c>
      <c r="L430" s="48" t="s">
        <v>134</v>
      </c>
      <c r="M430" s="48" t="s">
        <v>134</v>
      </c>
      <c r="N430" s="48" t="s">
        <v>134</v>
      </c>
    </row>
    <row r="431" spans="1:14" ht="21" customHeight="1">
      <c r="A431" s="324" t="s">
        <v>1217</v>
      </c>
      <c r="B431" s="324" t="s">
        <v>1217</v>
      </c>
      <c r="C431" s="324" t="s">
        <v>2287</v>
      </c>
      <c r="D431" s="327" t="s">
        <v>2466</v>
      </c>
      <c r="E431" s="48">
        <v>18</v>
      </c>
      <c r="F431" s="48">
        <v>9</v>
      </c>
      <c r="G431" s="48">
        <v>7</v>
      </c>
      <c r="H431" s="48">
        <v>1</v>
      </c>
      <c r="I431" s="48">
        <v>1</v>
      </c>
      <c r="J431" s="48" t="s">
        <v>134</v>
      </c>
      <c r="K431" s="48" t="s">
        <v>134</v>
      </c>
      <c r="L431" s="48" t="s">
        <v>134</v>
      </c>
      <c r="M431" s="48" t="s">
        <v>134</v>
      </c>
      <c r="N431" s="48">
        <v>120</v>
      </c>
    </row>
    <row r="432" spans="1:14" ht="21" customHeight="1">
      <c r="A432" s="324" t="s">
        <v>1217</v>
      </c>
      <c r="B432" s="324" t="s">
        <v>1217</v>
      </c>
      <c r="C432" s="324" t="s">
        <v>21</v>
      </c>
      <c r="D432" s="327" t="s">
        <v>2219</v>
      </c>
      <c r="E432" s="48">
        <v>79</v>
      </c>
      <c r="F432" s="48">
        <v>43</v>
      </c>
      <c r="G432" s="48">
        <v>13</v>
      </c>
      <c r="H432" s="48">
        <v>18</v>
      </c>
      <c r="I432" s="48">
        <v>3</v>
      </c>
      <c r="J432" s="48">
        <v>1</v>
      </c>
      <c r="K432" s="48" t="s">
        <v>134</v>
      </c>
      <c r="L432" s="48">
        <v>1</v>
      </c>
      <c r="M432" s="48" t="s">
        <v>134</v>
      </c>
      <c r="N432" s="48">
        <v>724</v>
      </c>
    </row>
    <row r="433" spans="1:14" ht="21" customHeight="1">
      <c r="A433" s="324" t="s">
        <v>1217</v>
      </c>
      <c r="B433" s="324" t="s">
        <v>1217</v>
      </c>
      <c r="C433" s="324" t="s">
        <v>2247</v>
      </c>
      <c r="D433" s="327" t="s">
        <v>844</v>
      </c>
      <c r="E433" s="48">
        <v>68</v>
      </c>
      <c r="F433" s="48">
        <v>45</v>
      </c>
      <c r="G433" s="48">
        <v>20</v>
      </c>
      <c r="H433" s="48" t="s">
        <v>134</v>
      </c>
      <c r="I433" s="48">
        <v>3</v>
      </c>
      <c r="J433" s="48" t="s">
        <v>134</v>
      </c>
      <c r="K433" s="48" t="s">
        <v>134</v>
      </c>
      <c r="L433" s="48" t="s">
        <v>134</v>
      </c>
      <c r="M433" s="48" t="s">
        <v>134</v>
      </c>
      <c r="N433" s="48">
        <v>283</v>
      </c>
    </row>
    <row r="434" spans="1:14" ht="21" customHeight="1">
      <c r="A434" s="324"/>
      <c r="B434" s="324"/>
      <c r="C434" s="324" t="s">
        <v>4065</v>
      </c>
      <c r="D434" s="327" t="s">
        <v>2182</v>
      </c>
      <c r="E434" s="48">
        <v>18</v>
      </c>
      <c r="F434" s="48">
        <v>10</v>
      </c>
      <c r="G434" s="48">
        <v>8</v>
      </c>
      <c r="H434" s="48" t="s">
        <v>134</v>
      </c>
      <c r="I434" s="48" t="s">
        <v>134</v>
      </c>
      <c r="J434" s="48" t="s">
        <v>134</v>
      </c>
      <c r="K434" s="48" t="s">
        <v>134</v>
      </c>
      <c r="L434" s="48" t="s">
        <v>134</v>
      </c>
      <c r="M434" s="48" t="s">
        <v>134</v>
      </c>
      <c r="N434" s="48">
        <v>69</v>
      </c>
    </row>
    <row r="435" spans="1:14" ht="21" customHeight="1">
      <c r="A435" s="324"/>
      <c r="B435" s="324"/>
      <c r="C435" s="324" t="s">
        <v>4066</v>
      </c>
      <c r="D435" s="327" t="s">
        <v>3112</v>
      </c>
      <c r="E435" s="48">
        <v>40</v>
      </c>
      <c r="F435" s="48">
        <v>28</v>
      </c>
      <c r="G435" s="48">
        <v>10</v>
      </c>
      <c r="H435" s="48" t="s">
        <v>134</v>
      </c>
      <c r="I435" s="48">
        <v>2</v>
      </c>
      <c r="J435" s="48" t="s">
        <v>134</v>
      </c>
      <c r="K435" s="48" t="s">
        <v>134</v>
      </c>
      <c r="L435" s="48" t="s">
        <v>134</v>
      </c>
      <c r="M435" s="48" t="s">
        <v>134</v>
      </c>
      <c r="N435" s="48">
        <v>160</v>
      </c>
    </row>
    <row r="436" spans="1:14" ht="21" customHeight="1">
      <c r="A436" s="324"/>
      <c r="B436" s="324"/>
      <c r="C436" s="324" t="s">
        <v>4067</v>
      </c>
      <c r="D436" s="327" t="s">
        <v>909</v>
      </c>
      <c r="E436" s="48">
        <v>10</v>
      </c>
      <c r="F436" s="48">
        <v>7</v>
      </c>
      <c r="G436" s="48">
        <v>2</v>
      </c>
      <c r="H436" s="48" t="s">
        <v>134</v>
      </c>
      <c r="I436" s="48">
        <v>1</v>
      </c>
      <c r="J436" s="48" t="s">
        <v>134</v>
      </c>
      <c r="K436" s="48" t="s">
        <v>134</v>
      </c>
      <c r="L436" s="48" t="s">
        <v>134</v>
      </c>
      <c r="M436" s="48" t="s">
        <v>134</v>
      </c>
      <c r="N436" s="48">
        <v>54</v>
      </c>
    </row>
    <row r="437" spans="1:14" ht="21" customHeight="1">
      <c r="A437" s="324" t="s">
        <v>1217</v>
      </c>
      <c r="B437" s="324" t="s">
        <v>1217</v>
      </c>
      <c r="C437" s="324" t="s">
        <v>1855</v>
      </c>
      <c r="D437" s="327" t="s">
        <v>2463</v>
      </c>
      <c r="E437" s="48">
        <v>47</v>
      </c>
      <c r="F437" s="48">
        <v>34</v>
      </c>
      <c r="G437" s="48">
        <v>6</v>
      </c>
      <c r="H437" s="48">
        <v>4</v>
      </c>
      <c r="I437" s="48">
        <v>2</v>
      </c>
      <c r="J437" s="48">
        <v>1</v>
      </c>
      <c r="K437" s="48" t="s">
        <v>134</v>
      </c>
      <c r="L437" s="48" t="s">
        <v>134</v>
      </c>
      <c r="M437" s="48" t="s">
        <v>134</v>
      </c>
      <c r="N437" s="48">
        <v>234</v>
      </c>
    </row>
    <row r="438" spans="1:14" ht="21" customHeight="1">
      <c r="A438" s="324" t="s">
        <v>1217</v>
      </c>
      <c r="B438" s="324" t="s">
        <v>1217</v>
      </c>
      <c r="C438" s="324" t="s">
        <v>2460</v>
      </c>
      <c r="D438" s="327" t="s">
        <v>3306</v>
      </c>
      <c r="E438" s="48">
        <v>270</v>
      </c>
      <c r="F438" s="48">
        <v>213</v>
      </c>
      <c r="G438" s="48">
        <v>38</v>
      </c>
      <c r="H438" s="48">
        <v>15</v>
      </c>
      <c r="I438" s="48" t="s">
        <v>134</v>
      </c>
      <c r="J438" s="48">
        <v>1</v>
      </c>
      <c r="K438" s="48">
        <v>1</v>
      </c>
      <c r="L438" s="48">
        <v>2</v>
      </c>
      <c r="M438" s="48" t="s">
        <v>134</v>
      </c>
      <c r="N438" s="48">
        <v>1297</v>
      </c>
    </row>
    <row r="439" spans="1:14" ht="21" customHeight="1">
      <c r="A439" s="324"/>
      <c r="B439" s="324"/>
      <c r="C439" s="324" t="s">
        <v>925</v>
      </c>
      <c r="D439" s="327" t="s">
        <v>4068</v>
      </c>
      <c r="E439" s="48">
        <v>53</v>
      </c>
      <c r="F439" s="48">
        <v>44</v>
      </c>
      <c r="G439" s="48">
        <v>8</v>
      </c>
      <c r="H439" s="48">
        <v>1</v>
      </c>
      <c r="I439" s="48" t="s">
        <v>134</v>
      </c>
      <c r="J439" s="48" t="s">
        <v>134</v>
      </c>
      <c r="K439" s="48" t="s">
        <v>134</v>
      </c>
      <c r="L439" s="48" t="s">
        <v>134</v>
      </c>
      <c r="M439" s="48" t="s">
        <v>134</v>
      </c>
      <c r="N439" s="48">
        <v>165</v>
      </c>
    </row>
    <row r="440" spans="1:14" ht="21" customHeight="1">
      <c r="A440" s="324"/>
      <c r="B440" s="324"/>
      <c r="C440" s="324" t="s">
        <v>886</v>
      </c>
      <c r="D440" s="327" t="s">
        <v>1676</v>
      </c>
      <c r="E440" s="48">
        <v>20</v>
      </c>
      <c r="F440" s="48">
        <v>15</v>
      </c>
      <c r="G440" s="48">
        <v>4</v>
      </c>
      <c r="H440" s="48">
        <v>1</v>
      </c>
      <c r="I440" s="48" t="s">
        <v>134</v>
      </c>
      <c r="J440" s="48" t="s">
        <v>134</v>
      </c>
      <c r="K440" s="48" t="s">
        <v>134</v>
      </c>
      <c r="L440" s="48" t="s">
        <v>134</v>
      </c>
      <c r="M440" s="48" t="s">
        <v>134</v>
      </c>
      <c r="N440" s="48">
        <v>71</v>
      </c>
    </row>
    <row r="441" spans="1:14" ht="21" customHeight="1">
      <c r="A441" s="324"/>
      <c r="B441" s="324"/>
      <c r="C441" s="324" t="s">
        <v>2656</v>
      </c>
      <c r="D441" s="327" t="s">
        <v>3278</v>
      </c>
      <c r="E441" s="48">
        <v>51</v>
      </c>
      <c r="F441" s="48">
        <v>38</v>
      </c>
      <c r="G441" s="48">
        <v>11</v>
      </c>
      <c r="H441" s="48">
        <v>2</v>
      </c>
      <c r="I441" s="48" t="s">
        <v>134</v>
      </c>
      <c r="J441" s="48" t="s">
        <v>134</v>
      </c>
      <c r="K441" s="48" t="s">
        <v>134</v>
      </c>
      <c r="L441" s="48" t="s">
        <v>134</v>
      </c>
      <c r="M441" s="48" t="s">
        <v>134</v>
      </c>
      <c r="N441" s="48">
        <v>180</v>
      </c>
    </row>
    <row r="442" spans="1:14" ht="21" customHeight="1">
      <c r="A442" s="324"/>
      <c r="B442" s="324"/>
      <c r="C442" s="324" t="s">
        <v>1166</v>
      </c>
      <c r="D442" s="327" t="s">
        <v>4069</v>
      </c>
      <c r="E442" s="48">
        <v>146</v>
      </c>
      <c r="F442" s="48">
        <v>116</v>
      </c>
      <c r="G442" s="48">
        <v>15</v>
      </c>
      <c r="H442" s="48">
        <v>11</v>
      </c>
      <c r="I442" s="48" t="s">
        <v>134</v>
      </c>
      <c r="J442" s="48">
        <v>1</v>
      </c>
      <c r="K442" s="48">
        <v>1</v>
      </c>
      <c r="L442" s="48">
        <v>2</v>
      </c>
      <c r="M442" s="48" t="s">
        <v>134</v>
      </c>
      <c r="N442" s="48">
        <v>881</v>
      </c>
    </row>
    <row r="443" spans="1:14" ht="21" customHeight="1">
      <c r="A443" s="324"/>
      <c r="B443" s="323">
        <v>61</v>
      </c>
      <c r="C443" s="323" t="s">
        <v>2459</v>
      </c>
      <c r="D443" s="328"/>
      <c r="E443" s="168">
        <v>98</v>
      </c>
      <c r="F443" s="168">
        <v>68</v>
      </c>
      <c r="G443" s="168">
        <v>15</v>
      </c>
      <c r="H443" s="168">
        <v>10</v>
      </c>
      <c r="I443" s="168">
        <v>1</v>
      </c>
      <c r="J443" s="168">
        <v>3</v>
      </c>
      <c r="K443" s="168" t="s">
        <v>134</v>
      </c>
      <c r="L443" s="168">
        <v>1</v>
      </c>
      <c r="M443" s="168" t="s">
        <v>134</v>
      </c>
      <c r="N443" s="168">
        <v>1300</v>
      </c>
    </row>
    <row r="444" spans="1:14" ht="21" customHeight="1">
      <c r="A444" s="324" t="s">
        <v>1217</v>
      </c>
      <c r="B444" s="324" t="s">
        <v>1217</v>
      </c>
      <c r="C444" s="324" t="s">
        <v>1693</v>
      </c>
      <c r="D444" s="327" t="s">
        <v>3303</v>
      </c>
      <c r="E444" s="48" t="s">
        <v>134</v>
      </c>
      <c r="F444" s="48" t="s">
        <v>134</v>
      </c>
      <c r="G444" s="48" t="s">
        <v>134</v>
      </c>
      <c r="H444" s="48" t="s">
        <v>134</v>
      </c>
      <c r="I444" s="48" t="s">
        <v>134</v>
      </c>
      <c r="J444" s="48" t="s">
        <v>134</v>
      </c>
      <c r="K444" s="48" t="s">
        <v>134</v>
      </c>
      <c r="L444" s="48" t="s">
        <v>134</v>
      </c>
      <c r="M444" s="48" t="s">
        <v>134</v>
      </c>
      <c r="N444" s="48" t="s">
        <v>134</v>
      </c>
    </row>
    <row r="445" spans="1:14" ht="21" customHeight="1">
      <c r="A445" s="324" t="s">
        <v>1217</v>
      </c>
      <c r="B445" s="323"/>
      <c r="C445" s="324" t="s">
        <v>2457</v>
      </c>
      <c r="D445" s="327" t="s">
        <v>2456</v>
      </c>
      <c r="E445" s="48">
        <v>70</v>
      </c>
      <c r="F445" s="48">
        <v>46</v>
      </c>
      <c r="G445" s="48">
        <v>13</v>
      </c>
      <c r="H445" s="48">
        <v>7</v>
      </c>
      <c r="I445" s="48">
        <v>1</v>
      </c>
      <c r="J445" s="48">
        <v>2</v>
      </c>
      <c r="K445" s="48" t="s">
        <v>134</v>
      </c>
      <c r="L445" s="48">
        <v>1</v>
      </c>
      <c r="M445" s="48" t="s">
        <v>134</v>
      </c>
      <c r="N445" s="48">
        <v>1176</v>
      </c>
    </row>
    <row r="446" spans="1:14" ht="21" customHeight="1">
      <c r="A446" s="324" t="s">
        <v>1217</v>
      </c>
      <c r="B446" s="324" t="s">
        <v>1217</v>
      </c>
      <c r="C446" s="324" t="s">
        <v>2454</v>
      </c>
      <c r="D446" s="327" t="s">
        <v>2455</v>
      </c>
      <c r="E446" s="48">
        <v>9</v>
      </c>
      <c r="F446" s="48">
        <v>9</v>
      </c>
      <c r="G446" s="48" t="s">
        <v>134</v>
      </c>
      <c r="H446" s="48" t="s">
        <v>134</v>
      </c>
      <c r="I446" s="48" t="s">
        <v>134</v>
      </c>
      <c r="J446" s="48" t="s">
        <v>134</v>
      </c>
      <c r="K446" s="48" t="s">
        <v>134</v>
      </c>
      <c r="L446" s="48" t="s">
        <v>134</v>
      </c>
      <c r="M446" s="48" t="s">
        <v>134</v>
      </c>
      <c r="N446" s="48">
        <v>14</v>
      </c>
    </row>
    <row r="447" spans="1:14" ht="21" customHeight="1">
      <c r="A447" s="324" t="s">
        <v>1217</v>
      </c>
      <c r="B447" s="324" t="s">
        <v>1217</v>
      </c>
      <c r="C447" s="324" t="s">
        <v>95</v>
      </c>
      <c r="D447" s="327" t="s">
        <v>2453</v>
      </c>
      <c r="E447" s="48">
        <v>19</v>
      </c>
      <c r="F447" s="48">
        <v>13</v>
      </c>
      <c r="G447" s="48">
        <v>2</v>
      </c>
      <c r="H447" s="48">
        <v>3</v>
      </c>
      <c r="I447" s="48" t="s">
        <v>134</v>
      </c>
      <c r="J447" s="48">
        <v>1</v>
      </c>
      <c r="K447" s="48" t="s">
        <v>134</v>
      </c>
      <c r="L447" s="48" t="s">
        <v>134</v>
      </c>
      <c r="M447" s="48" t="s">
        <v>134</v>
      </c>
      <c r="N447" s="48">
        <v>110</v>
      </c>
    </row>
    <row r="448" spans="1:14" ht="21" customHeight="1">
      <c r="A448" s="323" t="s">
        <v>2451</v>
      </c>
      <c r="B448" s="323" t="s">
        <v>401</v>
      </c>
      <c r="C448" s="323"/>
      <c r="D448" s="328"/>
      <c r="E448" s="168">
        <v>129</v>
      </c>
      <c r="F448" s="168">
        <v>44</v>
      </c>
      <c r="G448" s="168">
        <v>17</v>
      </c>
      <c r="H448" s="168">
        <v>20</v>
      </c>
      <c r="I448" s="168">
        <v>15</v>
      </c>
      <c r="J448" s="168">
        <v>16</v>
      </c>
      <c r="K448" s="168">
        <v>6</v>
      </c>
      <c r="L448" s="168">
        <v>10</v>
      </c>
      <c r="M448" s="168">
        <v>1</v>
      </c>
      <c r="N448" s="168">
        <v>5989</v>
      </c>
    </row>
    <row r="449" spans="1:14" ht="21" customHeight="1">
      <c r="A449" s="324" t="s">
        <v>1217</v>
      </c>
      <c r="B449" s="323">
        <v>62</v>
      </c>
      <c r="C449" s="323" t="s">
        <v>1901</v>
      </c>
      <c r="D449" s="328"/>
      <c r="E449" s="168">
        <v>19</v>
      </c>
      <c r="F449" s="168" t="s">
        <v>134</v>
      </c>
      <c r="G449" s="168">
        <v>1</v>
      </c>
      <c r="H449" s="168">
        <v>1</v>
      </c>
      <c r="I449" s="168">
        <v>3</v>
      </c>
      <c r="J449" s="168">
        <v>7</v>
      </c>
      <c r="K449" s="168">
        <v>4</v>
      </c>
      <c r="L449" s="168">
        <v>2</v>
      </c>
      <c r="M449" s="168">
        <v>1</v>
      </c>
      <c r="N449" s="168">
        <v>982</v>
      </c>
    </row>
    <row r="450" spans="1:14" ht="21" customHeight="1">
      <c r="A450" s="324" t="s">
        <v>1217</v>
      </c>
      <c r="B450" s="324" t="s">
        <v>1217</v>
      </c>
      <c r="C450" s="324" t="s">
        <v>1586</v>
      </c>
      <c r="D450" s="327" t="s">
        <v>3303</v>
      </c>
      <c r="E450" s="48">
        <v>1</v>
      </c>
      <c r="F450" s="48" t="s">
        <v>134</v>
      </c>
      <c r="G450" s="48" t="s">
        <v>134</v>
      </c>
      <c r="H450" s="48" t="s">
        <v>134</v>
      </c>
      <c r="I450" s="48" t="s">
        <v>134</v>
      </c>
      <c r="J450" s="48" t="s">
        <v>134</v>
      </c>
      <c r="K450" s="48" t="s">
        <v>134</v>
      </c>
      <c r="L450" s="48">
        <v>1</v>
      </c>
      <c r="M450" s="48" t="s">
        <v>134</v>
      </c>
      <c r="N450" s="48">
        <v>116</v>
      </c>
    </row>
    <row r="451" spans="1:14" ht="21" customHeight="1">
      <c r="A451" s="323"/>
      <c r="B451" s="323"/>
      <c r="C451" s="324" t="s">
        <v>2449</v>
      </c>
      <c r="D451" s="327" t="s">
        <v>747</v>
      </c>
      <c r="E451" s="48" t="s">
        <v>134</v>
      </c>
      <c r="F451" s="48" t="s">
        <v>134</v>
      </c>
      <c r="G451" s="48" t="s">
        <v>134</v>
      </c>
      <c r="H451" s="48" t="s">
        <v>134</v>
      </c>
      <c r="I451" s="48" t="s">
        <v>134</v>
      </c>
      <c r="J451" s="48" t="s">
        <v>134</v>
      </c>
      <c r="K451" s="48" t="s">
        <v>134</v>
      </c>
      <c r="L451" s="48" t="s">
        <v>134</v>
      </c>
      <c r="M451" s="48" t="s">
        <v>134</v>
      </c>
      <c r="N451" s="48" t="s">
        <v>134</v>
      </c>
    </row>
    <row r="452" spans="1:14" ht="21" customHeight="1">
      <c r="A452" s="324" t="s">
        <v>1217</v>
      </c>
      <c r="B452" s="323"/>
      <c r="C452" s="324" t="s">
        <v>2446</v>
      </c>
      <c r="D452" s="327" t="s">
        <v>2444</v>
      </c>
      <c r="E452" s="48">
        <v>18</v>
      </c>
      <c r="F452" s="48" t="s">
        <v>134</v>
      </c>
      <c r="G452" s="48">
        <v>1</v>
      </c>
      <c r="H452" s="48">
        <v>1</v>
      </c>
      <c r="I452" s="48">
        <v>3</v>
      </c>
      <c r="J452" s="48">
        <v>7</v>
      </c>
      <c r="K452" s="48">
        <v>4</v>
      </c>
      <c r="L452" s="48">
        <v>1</v>
      </c>
      <c r="M452" s="48">
        <v>1</v>
      </c>
      <c r="N452" s="48">
        <v>866</v>
      </c>
    </row>
    <row r="453" spans="1:14" ht="21" customHeight="1">
      <c r="A453" s="324" t="s">
        <v>1217</v>
      </c>
      <c r="B453" s="323">
        <v>63</v>
      </c>
      <c r="C453" s="323" t="s">
        <v>8</v>
      </c>
      <c r="D453" s="328"/>
      <c r="E453" s="168">
        <v>24</v>
      </c>
      <c r="F453" s="168">
        <v>1</v>
      </c>
      <c r="G453" s="168">
        <v>1</v>
      </c>
      <c r="H453" s="168">
        <v>16</v>
      </c>
      <c r="I453" s="168">
        <v>5</v>
      </c>
      <c r="J453" s="168" t="s">
        <v>134</v>
      </c>
      <c r="K453" s="168" t="s">
        <v>134</v>
      </c>
      <c r="L453" s="168">
        <v>1</v>
      </c>
      <c r="M453" s="168" t="s">
        <v>134</v>
      </c>
      <c r="N453" s="168">
        <v>610</v>
      </c>
    </row>
    <row r="454" spans="1:14" ht="21" customHeight="1">
      <c r="A454" s="324" t="s">
        <v>1217</v>
      </c>
      <c r="B454" s="324" t="s">
        <v>1217</v>
      </c>
      <c r="C454" s="324" t="s">
        <v>2442</v>
      </c>
      <c r="D454" s="327" t="s">
        <v>3303</v>
      </c>
      <c r="E454" s="48" t="s">
        <v>134</v>
      </c>
      <c r="F454" s="48" t="s">
        <v>134</v>
      </c>
      <c r="G454" s="48" t="s">
        <v>134</v>
      </c>
      <c r="H454" s="48" t="s">
        <v>134</v>
      </c>
      <c r="I454" s="48" t="s">
        <v>134</v>
      </c>
      <c r="J454" s="48" t="s">
        <v>134</v>
      </c>
      <c r="K454" s="48" t="s">
        <v>134</v>
      </c>
      <c r="L454" s="48" t="s">
        <v>134</v>
      </c>
      <c r="M454" s="48" t="s">
        <v>134</v>
      </c>
      <c r="N454" s="48" t="s">
        <v>134</v>
      </c>
    </row>
    <row r="455" spans="1:14" ht="21" customHeight="1">
      <c r="A455" s="324" t="s">
        <v>1217</v>
      </c>
      <c r="B455" s="324" t="s">
        <v>1217</v>
      </c>
      <c r="C455" s="324" t="s">
        <v>1340</v>
      </c>
      <c r="D455" s="327" t="s">
        <v>2439</v>
      </c>
      <c r="E455" s="48">
        <v>24</v>
      </c>
      <c r="F455" s="48">
        <v>1</v>
      </c>
      <c r="G455" s="48">
        <v>1</v>
      </c>
      <c r="H455" s="48">
        <v>16</v>
      </c>
      <c r="I455" s="48">
        <v>5</v>
      </c>
      <c r="J455" s="48" t="s">
        <v>134</v>
      </c>
      <c r="K455" s="48" t="s">
        <v>134</v>
      </c>
      <c r="L455" s="48">
        <v>1</v>
      </c>
      <c r="M455" s="48" t="s">
        <v>134</v>
      </c>
      <c r="N455" s="48">
        <v>610</v>
      </c>
    </row>
    <row r="456" spans="1:14" ht="21" customHeight="1">
      <c r="A456" s="324" t="s">
        <v>1217</v>
      </c>
      <c r="B456" s="324" t="s">
        <v>1217</v>
      </c>
      <c r="C456" s="324" t="s">
        <v>2437</v>
      </c>
      <c r="D456" s="327" t="s">
        <v>834</v>
      </c>
      <c r="E456" s="48" t="s">
        <v>134</v>
      </c>
      <c r="F456" s="48" t="s">
        <v>134</v>
      </c>
      <c r="G456" s="48" t="s">
        <v>134</v>
      </c>
      <c r="H456" s="48" t="s">
        <v>134</v>
      </c>
      <c r="I456" s="48" t="s">
        <v>134</v>
      </c>
      <c r="J456" s="48" t="s">
        <v>134</v>
      </c>
      <c r="K456" s="48" t="s">
        <v>134</v>
      </c>
      <c r="L456" s="48" t="s">
        <v>134</v>
      </c>
      <c r="M456" s="48" t="s">
        <v>134</v>
      </c>
      <c r="N456" s="48" t="s">
        <v>134</v>
      </c>
    </row>
    <row r="457" spans="1:14" ht="21" customHeight="1">
      <c r="A457" s="324" t="s">
        <v>1217</v>
      </c>
      <c r="B457" s="323">
        <v>64</v>
      </c>
      <c r="C457" s="323" t="s">
        <v>3377</v>
      </c>
      <c r="D457" s="328"/>
      <c r="E457" s="168">
        <v>11</v>
      </c>
      <c r="F457" s="168">
        <v>7</v>
      </c>
      <c r="G457" s="168">
        <v>2</v>
      </c>
      <c r="H457" s="168" t="s">
        <v>134</v>
      </c>
      <c r="I457" s="168" t="s">
        <v>134</v>
      </c>
      <c r="J457" s="168">
        <v>1</v>
      </c>
      <c r="K457" s="168" t="s">
        <v>134</v>
      </c>
      <c r="L457" s="168">
        <v>1</v>
      </c>
      <c r="M457" s="168" t="s">
        <v>134</v>
      </c>
      <c r="N457" s="168">
        <v>1398</v>
      </c>
    </row>
    <row r="458" spans="1:14" ht="21" customHeight="1">
      <c r="A458" s="324" t="s">
        <v>1217</v>
      </c>
      <c r="B458" s="323" t="s">
        <v>1217</v>
      </c>
      <c r="C458" s="324" t="s">
        <v>2435</v>
      </c>
      <c r="D458" s="327" t="s">
        <v>3303</v>
      </c>
      <c r="E458" s="48" t="s">
        <v>134</v>
      </c>
      <c r="F458" s="48" t="s">
        <v>134</v>
      </c>
      <c r="G458" s="48" t="s">
        <v>134</v>
      </c>
      <c r="H458" s="48" t="s">
        <v>134</v>
      </c>
      <c r="I458" s="48" t="s">
        <v>134</v>
      </c>
      <c r="J458" s="48" t="s">
        <v>134</v>
      </c>
      <c r="K458" s="48" t="s">
        <v>134</v>
      </c>
      <c r="L458" s="48" t="s">
        <v>134</v>
      </c>
      <c r="M458" s="48" t="s">
        <v>134</v>
      </c>
      <c r="N458" s="48" t="s">
        <v>134</v>
      </c>
    </row>
    <row r="459" spans="1:14" ht="21" customHeight="1">
      <c r="A459" s="324" t="s">
        <v>1217</v>
      </c>
      <c r="B459" s="324" t="s">
        <v>1217</v>
      </c>
      <c r="C459" s="324" t="s">
        <v>2433</v>
      </c>
      <c r="D459" s="327" t="s">
        <v>1552</v>
      </c>
      <c r="E459" s="48">
        <v>3</v>
      </c>
      <c r="F459" s="48">
        <v>2</v>
      </c>
      <c r="G459" s="48">
        <v>1</v>
      </c>
      <c r="H459" s="48" t="s">
        <v>134</v>
      </c>
      <c r="I459" s="48" t="s">
        <v>134</v>
      </c>
      <c r="J459" s="48" t="s">
        <v>134</v>
      </c>
      <c r="K459" s="48" t="s">
        <v>134</v>
      </c>
      <c r="L459" s="48" t="s">
        <v>134</v>
      </c>
      <c r="M459" s="48" t="s">
        <v>134</v>
      </c>
      <c r="N459" s="48">
        <v>12</v>
      </c>
    </row>
    <row r="460" spans="1:14" ht="21" customHeight="1">
      <c r="A460" s="324" t="s">
        <v>1217</v>
      </c>
      <c r="B460" s="324" t="s">
        <v>1217</v>
      </c>
      <c r="C460" s="324" t="s">
        <v>1980</v>
      </c>
      <c r="D460" s="327" t="s">
        <v>1155</v>
      </c>
      <c r="E460" s="48">
        <v>5</v>
      </c>
      <c r="F460" s="48">
        <v>5</v>
      </c>
      <c r="G460" s="48" t="s">
        <v>134</v>
      </c>
      <c r="H460" s="48" t="s">
        <v>134</v>
      </c>
      <c r="I460" s="315" t="s">
        <v>134</v>
      </c>
      <c r="J460" s="48" t="s">
        <v>134</v>
      </c>
      <c r="K460" s="48" t="s">
        <v>134</v>
      </c>
      <c r="L460" s="48" t="s">
        <v>134</v>
      </c>
      <c r="M460" s="48" t="s">
        <v>134</v>
      </c>
      <c r="N460" s="48">
        <v>10</v>
      </c>
    </row>
    <row r="461" spans="1:14" ht="21" customHeight="1">
      <c r="A461" s="324"/>
      <c r="B461" s="324"/>
      <c r="C461" s="324" t="s">
        <v>412</v>
      </c>
      <c r="D461" s="327" t="s">
        <v>1801</v>
      </c>
      <c r="E461" s="48">
        <v>3</v>
      </c>
      <c r="F461" s="48" t="s">
        <v>134</v>
      </c>
      <c r="G461" s="48">
        <v>1</v>
      </c>
      <c r="H461" s="48" t="s">
        <v>134</v>
      </c>
      <c r="I461" s="48" t="s">
        <v>134</v>
      </c>
      <c r="J461" s="48">
        <v>1</v>
      </c>
      <c r="K461" s="48" t="s">
        <v>134</v>
      </c>
      <c r="L461" s="48">
        <v>1</v>
      </c>
      <c r="M461" s="48" t="s">
        <v>134</v>
      </c>
      <c r="N461" s="48">
        <v>1376</v>
      </c>
    </row>
    <row r="462" spans="1:14" ht="21" customHeight="1">
      <c r="A462" s="324"/>
      <c r="B462" s="324"/>
      <c r="C462" s="324" t="s">
        <v>23</v>
      </c>
      <c r="D462" s="327" t="s">
        <v>2431</v>
      </c>
      <c r="E462" s="48" t="s">
        <v>134</v>
      </c>
      <c r="F462" s="48" t="s">
        <v>134</v>
      </c>
      <c r="G462" s="48" t="s">
        <v>134</v>
      </c>
      <c r="H462" s="48" t="s">
        <v>134</v>
      </c>
      <c r="I462" s="48" t="s">
        <v>134</v>
      </c>
      <c r="J462" s="48" t="s">
        <v>134</v>
      </c>
      <c r="K462" s="48" t="s">
        <v>134</v>
      </c>
      <c r="L462" s="48" t="s">
        <v>134</v>
      </c>
      <c r="M462" s="48" t="s">
        <v>134</v>
      </c>
      <c r="N462" s="48" t="s">
        <v>134</v>
      </c>
    </row>
    <row r="463" spans="1:14" ht="21" customHeight="1">
      <c r="A463" s="324"/>
      <c r="B463" s="323">
        <v>65</v>
      </c>
      <c r="C463" s="323" t="s">
        <v>799</v>
      </c>
      <c r="D463" s="328"/>
      <c r="E463" s="168">
        <v>14</v>
      </c>
      <c r="F463" s="168">
        <v>11</v>
      </c>
      <c r="G463" s="168">
        <v>1</v>
      </c>
      <c r="H463" s="168" t="s">
        <v>134</v>
      </c>
      <c r="I463" s="168">
        <v>1</v>
      </c>
      <c r="J463" s="168">
        <v>1</v>
      </c>
      <c r="K463" s="168" t="s">
        <v>134</v>
      </c>
      <c r="L463" s="168" t="s">
        <v>134</v>
      </c>
      <c r="M463" s="168" t="s">
        <v>134</v>
      </c>
      <c r="N463" s="168">
        <v>85</v>
      </c>
    </row>
    <row r="464" spans="1:14" ht="21" customHeight="1">
      <c r="C464" s="24" t="s">
        <v>928</v>
      </c>
      <c r="D464" s="85" t="s">
        <v>3303</v>
      </c>
      <c r="E464" s="48" t="s">
        <v>134</v>
      </c>
      <c r="F464" s="48" t="s">
        <v>134</v>
      </c>
      <c r="G464" s="48" t="s">
        <v>134</v>
      </c>
      <c r="H464" s="48" t="s">
        <v>134</v>
      </c>
      <c r="I464" s="48" t="s">
        <v>134</v>
      </c>
      <c r="J464" s="48" t="s">
        <v>134</v>
      </c>
      <c r="K464" s="48" t="s">
        <v>134</v>
      </c>
      <c r="L464" s="48" t="s">
        <v>134</v>
      </c>
      <c r="M464" s="48" t="s">
        <v>134</v>
      </c>
      <c r="N464" s="48" t="s">
        <v>134</v>
      </c>
    </row>
    <row r="465" spans="1:14" ht="21" customHeight="1">
      <c r="A465" s="26" t="s">
        <v>1217</v>
      </c>
      <c r="C465" s="24" t="s">
        <v>868</v>
      </c>
      <c r="D465" s="85" t="s">
        <v>1622</v>
      </c>
      <c r="E465" s="48">
        <v>14</v>
      </c>
      <c r="F465" s="48">
        <v>11</v>
      </c>
      <c r="G465" s="48">
        <v>1</v>
      </c>
      <c r="H465" s="48" t="s">
        <v>134</v>
      </c>
      <c r="I465" s="48">
        <v>1</v>
      </c>
      <c r="J465" s="48">
        <v>1</v>
      </c>
      <c r="K465" s="48" t="s">
        <v>134</v>
      </c>
      <c r="L465" s="48" t="s">
        <v>134</v>
      </c>
      <c r="M465" s="48" t="s">
        <v>134</v>
      </c>
      <c r="N465" s="48">
        <v>85</v>
      </c>
    </row>
    <row r="466" spans="1:14" ht="21" customHeight="1">
      <c r="A466" s="324" t="s">
        <v>1217</v>
      </c>
      <c r="B466" s="323"/>
      <c r="C466" s="324">
        <v>652</v>
      </c>
      <c r="D466" s="327" t="s">
        <v>1612</v>
      </c>
      <c r="E466" s="48" t="s">
        <v>134</v>
      </c>
      <c r="F466" s="48" t="s">
        <v>134</v>
      </c>
      <c r="G466" s="48" t="s">
        <v>134</v>
      </c>
      <c r="H466" s="48" t="s">
        <v>134</v>
      </c>
      <c r="I466" s="48" t="s">
        <v>134</v>
      </c>
      <c r="J466" s="48" t="s">
        <v>134</v>
      </c>
      <c r="K466" s="48" t="s">
        <v>134</v>
      </c>
      <c r="L466" s="48" t="s">
        <v>134</v>
      </c>
      <c r="M466" s="48" t="s">
        <v>134</v>
      </c>
      <c r="N466" s="48" t="s">
        <v>134</v>
      </c>
    </row>
    <row r="467" spans="1:14" ht="21" customHeight="1">
      <c r="A467" s="324" t="s">
        <v>1217</v>
      </c>
      <c r="B467" s="323">
        <v>66</v>
      </c>
      <c r="C467" s="323" t="s">
        <v>2564</v>
      </c>
      <c r="D467" s="328"/>
      <c r="E467" s="168">
        <v>5</v>
      </c>
      <c r="F467" s="168" t="s">
        <v>134</v>
      </c>
      <c r="G467" s="168" t="s">
        <v>134</v>
      </c>
      <c r="H467" s="168" t="s">
        <v>134</v>
      </c>
      <c r="I467" s="168" t="s">
        <v>134</v>
      </c>
      <c r="J467" s="168" t="s">
        <v>134</v>
      </c>
      <c r="K467" s="168">
        <v>1</v>
      </c>
      <c r="L467" s="168">
        <v>4</v>
      </c>
      <c r="M467" s="168" t="s">
        <v>134</v>
      </c>
      <c r="N467" s="168">
        <v>1041</v>
      </c>
    </row>
    <row r="468" spans="1:14" ht="21" customHeight="1">
      <c r="A468" s="324" t="s">
        <v>1217</v>
      </c>
      <c r="B468" s="324" t="s">
        <v>1217</v>
      </c>
      <c r="C468" s="324" t="s">
        <v>2563</v>
      </c>
      <c r="D468" s="327" t="s">
        <v>3303</v>
      </c>
      <c r="E468" s="48" t="s">
        <v>134</v>
      </c>
      <c r="F468" s="48" t="s">
        <v>134</v>
      </c>
      <c r="G468" s="48" t="s">
        <v>134</v>
      </c>
      <c r="H468" s="48" t="s">
        <v>134</v>
      </c>
      <c r="I468" s="48" t="s">
        <v>134</v>
      </c>
      <c r="J468" s="48" t="s">
        <v>134</v>
      </c>
      <c r="K468" s="48" t="s">
        <v>134</v>
      </c>
      <c r="L468" s="48" t="s">
        <v>134</v>
      </c>
      <c r="M468" s="48" t="s">
        <v>134</v>
      </c>
      <c r="N468" s="48" t="s">
        <v>134</v>
      </c>
    </row>
    <row r="469" spans="1:14" ht="21" customHeight="1">
      <c r="A469" s="324" t="s">
        <v>1217</v>
      </c>
      <c r="B469" s="324" t="s">
        <v>1217</v>
      </c>
      <c r="C469" s="324" t="s">
        <v>2562</v>
      </c>
      <c r="D469" s="327" t="s">
        <v>544</v>
      </c>
      <c r="E469" s="48">
        <v>5</v>
      </c>
      <c r="F469" s="48" t="s">
        <v>134</v>
      </c>
      <c r="G469" s="48" t="s">
        <v>134</v>
      </c>
      <c r="H469" s="48" t="s">
        <v>134</v>
      </c>
      <c r="I469" s="48" t="s">
        <v>134</v>
      </c>
      <c r="J469" s="48" t="s">
        <v>134</v>
      </c>
      <c r="K469" s="48">
        <v>1</v>
      </c>
      <c r="L469" s="48">
        <v>4</v>
      </c>
      <c r="M469" s="48" t="s">
        <v>134</v>
      </c>
      <c r="N469" s="48">
        <v>1041</v>
      </c>
    </row>
    <row r="470" spans="1:14" ht="21" customHeight="1">
      <c r="A470" s="324" t="s">
        <v>1217</v>
      </c>
      <c r="B470" s="323"/>
      <c r="C470" s="324" t="s">
        <v>2266</v>
      </c>
      <c r="D470" s="327" t="s">
        <v>2560</v>
      </c>
      <c r="E470" s="48" t="s">
        <v>134</v>
      </c>
      <c r="F470" s="48" t="s">
        <v>134</v>
      </c>
      <c r="G470" s="48" t="s">
        <v>134</v>
      </c>
      <c r="H470" s="48" t="s">
        <v>134</v>
      </c>
      <c r="I470" s="48" t="s">
        <v>134</v>
      </c>
      <c r="J470" s="48" t="s">
        <v>134</v>
      </c>
      <c r="K470" s="48" t="s">
        <v>134</v>
      </c>
      <c r="L470" s="48" t="s">
        <v>134</v>
      </c>
      <c r="M470" s="48" t="s">
        <v>134</v>
      </c>
      <c r="N470" s="48" t="s">
        <v>134</v>
      </c>
    </row>
    <row r="471" spans="1:14" ht="21" customHeight="1">
      <c r="A471" s="324" t="s">
        <v>1217</v>
      </c>
      <c r="B471" s="324" t="s">
        <v>1217</v>
      </c>
      <c r="C471" s="324" t="s">
        <v>2558</v>
      </c>
      <c r="D471" s="327" t="s">
        <v>2155</v>
      </c>
      <c r="E471" s="48" t="s">
        <v>134</v>
      </c>
      <c r="F471" s="48" t="s">
        <v>134</v>
      </c>
      <c r="G471" s="48" t="s">
        <v>134</v>
      </c>
      <c r="H471" s="48" t="s">
        <v>134</v>
      </c>
      <c r="I471" s="48" t="s">
        <v>134</v>
      </c>
      <c r="J471" s="48" t="s">
        <v>134</v>
      </c>
      <c r="K471" s="48" t="s">
        <v>134</v>
      </c>
      <c r="L471" s="48" t="s">
        <v>134</v>
      </c>
      <c r="M471" s="48" t="s">
        <v>134</v>
      </c>
      <c r="N471" s="48" t="s">
        <v>134</v>
      </c>
    </row>
    <row r="472" spans="1:14" ht="21" customHeight="1">
      <c r="A472" s="324" t="s">
        <v>1217</v>
      </c>
      <c r="B472" s="323">
        <v>67</v>
      </c>
      <c r="C472" s="323" t="s">
        <v>4518</v>
      </c>
      <c r="D472" s="328"/>
      <c r="E472" s="168">
        <v>56</v>
      </c>
      <c r="F472" s="168">
        <v>25</v>
      </c>
      <c r="G472" s="168">
        <v>12</v>
      </c>
      <c r="H472" s="168">
        <v>3</v>
      </c>
      <c r="I472" s="168">
        <v>6</v>
      </c>
      <c r="J472" s="168">
        <v>7</v>
      </c>
      <c r="K472" s="168">
        <v>1</v>
      </c>
      <c r="L472" s="168">
        <v>2</v>
      </c>
      <c r="M472" s="168" t="s">
        <v>134</v>
      </c>
      <c r="N472" s="168">
        <v>1873</v>
      </c>
    </row>
    <row r="473" spans="1:14" ht="21" customHeight="1">
      <c r="A473" s="324" t="s">
        <v>1217</v>
      </c>
      <c r="B473" s="324" t="s">
        <v>1217</v>
      </c>
      <c r="C473" s="324" t="s">
        <v>2555</v>
      </c>
      <c r="D473" s="327" t="s">
        <v>3303</v>
      </c>
      <c r="E473" s="48" t="s">
        <v>134</v>
      </c>
      <c r="F473" s="48" t="s">
        <v>134</v>
      </c>
      <c r="G473" s="48" t="s">
        <v>134</v>
      </c>
      <c r="H473" s="48" t="s">
        <v>134</v>
      </c>
      <c r="I473" s="48" t="s">
        <v>134</v>
      </c>
      <c r="J473" s="48" t="s">
        <v>134</v>
      </c>
      <c r="K473" s="48" t="s">
        <v>134</v>
      </c>
      <c r="L473" s="48" t="s">
        <v>134</v>
      </c>
      <c r="M473" s="48" t="s">
        <v>134</v>
      </c>
      <c r="N473" s="48" t="s">
        <v>134</v>
      </c>
    </row>
    <row r="474" spans="1:14" ht="21" customHeight="1">
      <c r="A474" s="324" t="s">
        <v>1217</v>
      </c>
      <c r="B474" s="324" t="s">
        <v>1217</v>
      </c>
      <c r="C474" s="324" t="s">
        <v>2553</v>
      </c>
      <c r="D474" s="327" t="s">
        <v>2404</v>
      </c>
      <c r="E474" s="48">
        <v>11</v>
      </c>
      <c r="F474" s="48" t="s">
        <v>134</v>
      </c>
      <c r="G474" s="48" t="s">
        <v>134</v>
      </c>
      <c r="H474" s="48">
        <v>2</v>
      </c>
      <c r="I474" s="48">
        <v>3</v>
      </c>
      <c r="J474" s="48">
        <v>5</v>
      </c>
      <c r="K474" s="48" t="s">
        <v>134</v>
      </c>
      <c r="L474" s="48">
        <v>1</v>
      </c>
      <c r="M474" s="48" t="s">
        <v>134</v>
      </c>
      <c r="N474" s="48">
        <v>435</v>
      </c>
    </row>
    <row r="475" spans="1:14" ht="21" customHeight="1">
      <c r="A475" s="324" t="s">
        <v>1217</v>
      </c>
      <c r="B475" s="324" t="s">
        <v>1217</v>
      </c>
      <c r="C475" s="324" t="s">
        <v>1553</v>
      </c>
      <c r="D475" s="327" t="s">
        <v>679</v>
      </c>
      <c r="E475" s="48">
        <v>1</v>
      </c>
      <c r="F475" s="48" t="s">
        <v>134</v>
      </c>
      <c r="G475" s="48" t="s">
        <v>134</v>
      </c>
      <c r="H475" s="48" t="s">
        <v>134</v>
      </c>
      <c r="I475" s="48" t="s">
        <v>134</v>
      </c>
      <c r="J475" s="48" t="s">
        <v>134</v>
      </c>
      <c r="K475" s="48" t="s">
        <v>134</v>
      </c>
      <c r="L475" s="48">
        <v>1</v>
      </c>
      <c r="M475" s="48" t="s">
        <v>134</v>
      </c>
      <c r="N475" s="48">
        <v>1050</v>
      </c>
    </row>
    <row r="476" spans="1:14" ht="21" customHeight="1">
      <c r="A476" s="324" t="s">
        <v>1217</v>
      </c>
      <c r="B476" s="324" t="s">
        <v>1217</v>
      </c>
      <c r="C476" s="324" t="s">
        <v>2552</v>
      </c>
      <c r="D476" s="327" t="s">
        <v>2551</v>
      </c>
      <c r="E476" s="48">
        <v>2</v>
      </c>
      <c r="F476" s="48" t="s">
        <v>134</v>
      </c>
      <c r="G476" s="48">
        <v>1</v>
      </c>
      <c r="H476" s="48">
        <v>1</v>
      </c>
      <c r="I476" s="48" t="s">
        <v>134</v>
      </c>
      <c r="J476" s="48" t="s">
        <v>134</v>
      </c>
      <c r="K476" s="48" t="s">
        <v>134</v>
      </c>
      <c r="L476" s="48" t="s">
        <v>134</v>
      </c>
      <c r="M476" s="48" t="s">
        <v>134</v>
      </c>
      <c r="N476" s="48">
        <v>19</v>
      </c>
    </row>
    <row r="477" spans="1:14" ht="21" customHeight="1">
      <c r="A477" s="324" t="s">
        <v>1217</v>
      </c>
      <c r="B477" s="324" t="s">
        <v>1217</v>
      </c>
      <c r="C477" s="324" t="s">
        <v>2549</v>
      </c>
      <c r="D477" s="327" t="s">
        <v>1375</v>
      </c>
      <c r="E477" s="48">
        <v>40</v>
      </c>
      <c r="F477" s="48">
        <v>25</v>
      </c>
      <c r="G477" s="48">
        <v>11</v>
      </c>
      <c r="H477" s="48" t="s">
        <v>134</v>
      </c>
      <c r="I477" s="48">
        <v>2</v>
      </c>
      <c r="J477" s="48">
        <v>1</v>
      </c>
      <c r="K477" s="48">
        <v>1</v>
      </c>
      <c r="L477" s="48" t="s">
        <v>134</v>
      </c>
      <c r="M477" s="48" t="s">
        <v>134</v>
      </c>
      <c r="N477" s="48">
        <v>308</v>
      </c>
    </row>
    <row r="478" spans="1:14" ht="21" customHeight="1">
      <c r="A478" s="324" t="s">
        <v>1217</v>
      </c>
      <c r="B478" s="324" t="s">
        <v>1217</v>
      </c>
      <c r="C478" s="324" t="s">
        <v>438</v>
      </c>
      <c r="D478" s="327" t="s">
        <v>1828</v>
      </c>
      <c r="E478" s="48">
        <v>2</v>
      </c>
      <c r="F478" s="48" t="s">
        <v>134</v>
      </c>
      <c r="G478" s="48" t="s">
        <v>134</v>
      </c>
      <c r="H478" s="48" t="s">
        <v>134</v>
      </c>
      <c r="I478" s="48">
        <v>1</v>
      </c>
      <c r="J478" s="48">
        <v>1</v>
      </c>
      <c r="K478" s="48" t="s">
        <v>134</v>
      </c>
      <c r="L478" s="48" t="s">
        <v>134</v>
      </c>
      <c r="M478" s="48" t="s">
        <v>134</v>
      </c>
      <c r="N478" s="48">
        <v>61</v>
      </c>
    </row>
    <row r="479" spans="1:14" ht="21" customHeight="1">
      <c r="A479" s="323" t="s">
        <v>2114</v>
      </c>
      <c r="B479" s="323" t="s">
        <v>2547</v>
      </c>
      <c r="C479" s="323"/>
      <c r="D479" s="328"/>
      <c r="E479" s="168">
        <v>1627</v>
      </c>
      <c r="F479" s="168">
        <v>1385</v>
      </c>
      <c r="G479" s="168">
        <v>170</v>
      </c>
      <c r="H479" s="168">
        <v>40</v>
      </c>
      <c r="I479" s="168">
        <v>9</v>
      </c>
      <c r="J479" s="168">
        <v>12</v>
      </c>
      <c r="K479" s="168">
        <v>5</v>
      </c>
      <c r="L479" s="168">
        <v>4</v>
      </c>
      <c r="M479" s="168">
        <v>2</v>
      </c>
      <c r="N479" s="168">
        <v>5755</v>
      </c>
    </row>
    <row r="480" spans="1:14" ht="21" customHeight="1">
      <c r="A480" s="324" t="s">
        <v>1217</v>
      </c>
      <c r="B480" s="323">
        <v>68</v>
      </c>
      <c r="C480" s="323" t="s">
        <v>1811</v>
      </c>
      <c r="D480" s="328"/>
      <c r="E480" s="168">
        <v>290</v>
      </c>
      <c r="F480" s="168">
        <v>192</v>
      </c>
      <c r="G480" s="168">
        <v>68</v>
      </c>
      <c r="H480" s="168">
        <v>20</v>
      </c>
      <c r="I480" s="168">
        <v>4</v>
      </c>
      <c r="J480" s="168">
        <v>4</v>
      </c>
      <c r="K480" s="168">
        <v>1</v>
      </c>
      <c r="L480" s="168">
        <v>1</v>
      </c>
      <c r="M480" s="168" t="s">
        <v>134</v>
      </c>
      <c r="N480" s="168">
        <v>1542</v>
      </c>
    </row>
    <row r="481" spans="1:14" ht="21" customHeight="1">
      <c r="A481" s="324" t="s">
        <v>1217</v>
      </c>
      <c r="B481" s="324" t="s">
        <v>1217</v>
      </c>
      <c r="C481" s="324" t="s">
        <v>2546</v>
      </c>
      <c r="D481" s="327" t="s">
        <v>3303</v>
      </c>
      <c r="E481" s="48" t="s">
        <v>134</v>
      </c>
      <c r="F481" s="48" t="s">
        <v>134</v>
      </c>
      <c r="G481" s="48" t="s">
        <v>134</v>
      </c>
      <c r="H481" s="48" t="s">
        <v>134</v>
      </c>
      <c r="I481" s="48" t="s">
        <v>134</v>
      </c>
      <c r="J481" s="48" t="s">
        <v>134</v>
      </c>
      <c r="K481" s="48" t="s">
        <v>134</v>
      </c>
      <c r="L481" s="48" t="s">
        <v>134</v>
      </c>
      <c r="M481" s="48" t="s">
        <v>134</v>
      </c>
      <c r="N481" s="48" t="s">
        <v>134</v>
      </c>
    </row>
    <row r="482" spans="1:14" ht="21" customHeight="1">
      <c r="A482" s="324"/>
      <c r="B482" s="324"/>
      <c r="C482" s="324" t="s">
        <v>2544</v>
      </c>
      <c r="D482" s="327" t="s">
        <v>2543</v>
      </c>
      <c r="E482" s="48">
        <v>51</v>
      </c>
      <c r="F482" s="48">
        <v>37</v>
      </c>
      <c r="G482" s="48">
        <v>7</v>
      </c>
      <c r="H482" s="48">
        <v>3</v>
      </c>
      <c r="I482" s="48">
        <v>1</v>
      </c>
      <c r="J482" s="48">
        <v>2</v>
      </c>
      <c r="K482" s="48">
        <v>1</v>
      </c>
      <c r="L482" s="48" t="s">
        <v>134</v>
      </c>
      <c r="M482" s="48" t="s">
        <v>134</v>
      </c>
      <c r="N482" s="48">
        <v>335</v>
      </c>
    </row>
    <row r="483" spans="1:14" ht="21" customHeight="1">
      <c r="A483" s="323"/>
      <c r="B483" s="323"/>
      <c r="C483" s="324" t="s">
        <v>2541</v>
      </c>
      <c r="D483" s="327" t="s">
        <v>3665</v>
      </c>
      <c r="E483" s="48">
        <v>239</v>
      </c>
      <c r="F483" s="48">
        <v>155</v>
      </c>
      <c r="G483" s="48">
        <v>61</v>
      </c>
      <c r="H483" s="48">
        <v>17</v>
      </c>
      <c r="I483" s="48">
        <v>3</v>
      </c>
      <c r="J483" s="48">
        <v>2</v>
      </c>
      <c r="K483" s="48" t="s">
        <v>134</v>
      </c>
      <c r="L483" s="48">
        <v>1</v>
      </c>
      <c r="M483" s="48" t="s">
        <v>134</v>
      </c>
      <c r="N483" s="48">
        <v>1207</v>
      </c>
    </row>
    <row r="484" spans="1:14" ht="21" customHeight="1">
      <c r="A484" s="324" t="s">
        <v>1217</v>
      </c>
      <c r="B484" s="323">
        <v>69</v>
      </c>
      <c r="C484" s="323" t="s">
        <v>1893</v>
      </c>
      <c r="D484" s="328"/>
      <c r="E484" s="168">
        <v>1298</v>
      </c>
      <c r="F484" s="168">
        <v>1175</v>
      </c>
      <c r="G484" s="168">
        <v>95</v>
      </c>
      <c r="H484" s="168">
        <v>13</v>
      </c>
      <c r="I484" s="168">
        <v>2</v>
      </c>
      <c r="J484" s="168">
        <v>4</v>
      </c>
      <c r="K484" s="168">
        <v>4</v>
      </c>
      <c r="L484" s="168">
        <v>3</v>
      </c>
      <c r="M484" s="168">
        <v>2</v>
      </c>
      <c r="N484" s="168">
        <v>3828</v>
      </c>
    </row>
    <row r="485" spans="1:14" ht="21" customHeight="1">
      <c r="A485" s="324" t="s">
        <v>1217</v>
      </c>
      <c r="B485" s="324" t="s">
        <v>1217</v>
      </c>
      <c r="C485" s="324" t="s">
        <v>2021</v>
      </c>
      <c r="D485" s="327" t="s">
        <v>3303</v>
      </c>
      <c r="E485" s="48">
        <v>1</v>
      </c>
      <c r="F485" s="48" t="s">
        <v>134</v>
      </c>
      <c r="G485" s="48" t="s">
        <v>134</v>
      </c>
      <c r="H485" s="48" t="s">
        <v>134</v>
      </c>
      <c r="I485" s="48" t="s">
        <v>134</v>
      </c>
      <c r="J485" s="48">
        <v>1</v>
      </c>
      <c r="K485" s="48" t="s">
        <v>134</v>
      </c>
      <c r="L485" s="48" t="s">
        <v>134</v>
      </c>
      <c r="M485" s="48" t="s">
        <v>134</v>
      </c>
      <c r="N485" s="48">
        <v>49</v>
      </c>
    </row>
    <row r="486" spans="1:14" ht="21" customHeight="1">
      <c r="A486" s="324" t="s">
        <v>1217</v>
      </c>
      <c r="B486" s="324" t="s">
        <v>1217</v>
      </c>
      <c r="C486" s="324" t="s">
        <v>2540</v>
      </c>
      <c r="D486" s="327" t="s">
        <v>1332</v>
      </c>
      <c r="E486" s="48">
        <v>114</v>
      </c>
      <c r="F486" s="48">
        <v>95</v>
      </c>
      <c r="G486" s="48">
        <v>16</v>
      </c>
      <c r="H486" s="48">
        <v>1</v>
      </c>
      <c r="I486" s="48" t="s">
        <v>134</v>
      </c>
      <c r="J486" s="48">
        <v>1</v>
      </c>
      <c r="K486" s="48" t="s">
        <v>134</v>
      </c>
      <c r="L486" s="48">
        <v>1</v>
      </c>
      <c r="M486" s="48" t="s">
        <v>134</v>
      </c>
      <c r="N486" s="48">
        <v>538</v>
      </c>
    </row>
    <row r="487" spans="1:14" ht="21" customHeight="1">
      <c r="A487" s="324" t="s">
        <v>1217</v>
      </c>
      <c r="B487" s="324" t="s">
        <v>1217</v>
      </c>
      <c r="C487" s="324">
        <v>692</v>
      </c>
      <c r="D487" s="327" t="s">
        <v>2537</v>
      </c>
      <c r="E487" s="48">
        <v>908</v>
      </c>
      <c r="F487" s="48">
        <v>855</v>
      </c>
      <c r="G487" s="48">
        <v>45</v>
      </c>
      <c r="H487" s="48">
        <v>2</v>
      </c>
      <c r="I487" s="48">
        <v>2</v>
      </c>
      <c r="J487" s="48" t="s">
        <v>134</v>
      </c>
      <c r="K487" s="48">
        <v>2</v>
      </c>
      <c r="L487" s="48">
        <v>2</v>
      </c>
      <c r="M487" s="48" t="s">
        <v>134</v>
      </c>
      <c r="N487" s="48">
        <v>2263</v>
      </c>
    </row>
    <row r="488" spans="1:14" ht="21" customHeight="1">
      <c r="A488" s="324" t="s">
        <v>1217</v>
      </c>
      <c r="B488" s="324" t="s">
        <v>1217</v>
      </c>
      <c r="C488" s="324" t="s">
        <v>78</v>
      </c>
      <c r="D488" s="327" t="s">
        <v>2536</v>
      </c>
      <c r="E488" s="48">
        <v>38</v>
      </c>
      <c r="F488" s="48">
        <v>34</v>
      </c>
      <c r="G488" s="48">
        <v>3</v>
      </c>
      <c r="H488" s="48">
        <v>1</v>
      </c>
      <c r="I488" s="48" t="s">
        <v>134</v>
      </c>
      <c r="J488" s="48" t="s">
        <v>134</v>
      </c>
      <c r="K488" s="48" t="s">
        <v>134</v>
      </c>
      <c r="L488" s="48" t="s">
        <v>134</v>
      </c>
      <c r="M488" s="48" t="s">
        <v>134</v>
      </c>
      <c r="N488" s="48">
        <v>95</v>
      </c>
    </row>
    <row r="489" spans="1:14" ht="21" customHeight="1">
      <c r="A489" s="324" t="s">
        <v>1217</v>
      </c>
      <c r="B489" s="324" t="s">
        <v>1217</v>
      </c>
      <c r="C489" s="324" t="s">
        <v>71</v>
      </c>
      <c r="D489" s="327" t="s">
        <v>2034</v>
      </c>
      <c r="E489" s="48">
        <v>237</v>
      </c>
      <c r="F489" s="48">
        <v>191</v>
      </c>
      <c r="G489" s="48">
        <v>31</v>
      </c>
      <c r="H489" s="48">
        <v>9</v>
      </c>
      <c r="I489" s="48" t="s">
        <v>134</v>
      </c>
      <c r="J489" s="48">
        <v>2</v>
      </c>
      <c r="K489" s="48">
        <v>2</v>
      </c>
      <c r="L489" s="48" t="s">
        <v>134</v>
      </c>
      <c r="M489" s="48">
        <v>2</v>
      </c>
      <c r="N489" s="48">
        <v>883</v>
      </c>
    </row>
    <row r="490" spans="1:14" ht="21" customHeight="1">
      <c r="A490" s="324" t="s">
        <v>1217</v>
      </c>
      <c r="B490" s="323">
        <v>70</v>
      </c>
      <c r="C490" s="323" t="s">
        <v>1868</v>
      </c>
      <c r="D490" s="328"/>
      <c r="E490" s="168">
        <v>38</v>
      </c>
      <c r="F490" s="168">
        <v>18</v>
      </c>
      <c r="G490" s="168">
        <v>7</v>
      </c>
      <c r="H490" s="168">
        <v>7</v>
      </c>
      <c r="I490" s="168">
        <v>3</v>
      </c>
      <c r="J490" s="168">
        <v>3</v>
      </c>
      <c r="K490" s="168" t="s">
        <v>134</v>
      </c>
      <c r="L490" s="168" t="s">
        <v>134</v>
      </c>
      <c r="M490" s="168" t="s">
        <v>134</v>
      </c>
      <c r="N490" s="168">
        <v>350</v>
      </c>
    </row>
    <row r="491" spans="1:14" ht="21" customHeight="1">
      <c r="A491" s="324" t="s">
        <v>1217</v>
      </c>
      <c r="B491" s="323"/>
      <c r="C491" s="324" t="s">
        <v>2535</v>
      </c>
      <c r="D491" s="327" t="s">
        <v>3303</v>
      </c>
      <c r="E491" s="48">
        <v>2</v>
      </c>
      <c r="F491" s="48">
        <v>1</v>
      </c>
      <c r="G491" s="48">
        <v>1</v>
      </c>
      <c r="H491" s="48" t="s">
        <v>134</v>
      </c>
      <c r="I491" s="48" t="s">
        <v>134</v>
      </c>
      <c r="J491" s="48" t="s">
        <v>134</v>
      </c>
      <c r="K491" s="48" t="s">
        <v>134</v>
      </c>
      <c r="L491" s="48" t="s">
        <v>134</v>
      </c>
      <c r="M491" s="48" t="s">
        <v>134</v>
      </c>
      <c r="N491" s="48">
        <v>6</v>
      </c>
    </row>
    <row r="492" spans="1:14" ht="21" customHeight="1">
      <c r="A492" s="324" t="s">
        <v>1217</v>
      </c>
      <c r="B492" s="324" t="s">
        <v>1217</v>
      </c>
      <c r="C492" s="324" t="s">
        <v>164</v>
      </c>
      <c r="D492" s="327" t="s">
        <v>2533</v>
      </c>
      <c r="E492" s="48">
        <v>2</v>
      </c>
      <c r="F492" s="48">
        <v>2</v>
      </c>
      <c r="G492" s="48" t="s">
        <v>134</v>
      </c>
      <c r="H492" s="48" t="s">
        <v>134</v>
      </c>
      <c r="I492" s="48" t="s">
        <v>134</v>
      </c>
      <c r="J492" s="48" t="s">
        <v>134</v>
      </c>
      <c r="K492" s="48" t="s">
        <v>134</v>
      </c>
      <c r="L492" s="48" t="s">
        <v>134</v>
      </c>
      <c r="M492" s="48" t="s">
        <v>134</v>
      </c>
      <c r="N492" s="48">
        <v>6</v>
      </c>
    </row>
    <row r="493" spans="1:14" ht="21" customHeight="1">
      <c r="A493" s="324" t="s">
        <v>1217</v>
      </c>
      <c r="B493" s="324" t="s">
        <v>1217</v>
      </c>
      <c r="C493" s="324" t="s">
        <v>2530</v>
      </c>
      <c r="D493" s="327" t="s">
        <v>2529</v>
      </c>
      <c r="E493" s="48">
        <v>6</v>
      </c>
      <c r="F493" s="48">
        <v>2</v>
      </c>
      <c r="G493" s="48">
        <v>2</v>
      </c>
      <c r="H493" s="48">
        <v>1</v>
      </c>
      <c r="I493" s="48">
        <v>1</v>
      </c>
      <c r="J493" s="48" t="s">
        <v>134</v>
      </c>
      <c r="K493" s="48" t="s">
        <v>134</v>
      </c>
      <c r="L493" s="48" t="s">
        <v>134</v>
      </c>
      <c r="M493" s="48" t="s">
        <v>134</v>
      </c>
      <c r="N493" s="48">
        <v>51</v>
      </c>
    </row>
    <row r="494" spans="1:14" ht="21" customHeight="1">
      <c r="A494" s="324" t="s">
        <v>1217</v>
      </c>
      <c r="B494" s="324" t="s">
        <v>1217</v>
      </c>
      <c r="C494" s="324" t="s">
        <v>2189</v>
      </c>
      <c r="D494" s="327" t="s">
        <v>82</v>
      </c>
      <c r="E494" s="48">
        <v>2</v>
      </c>
      <c r="F494" s="48">
        <v>1</v>
      </c>
      <c r="G494" s="48" t="s">
        <v>134</v>
      </c>
      <c r="H494" s="48" t="s">
        <v>134</v>
      </c>
      <c r="I494" s="48">
        <v>1</v>
      </c>
      <c r="J494" s="48" t="s">
        <v>134</v>
      </c>
      <c r="K494" s="48" t="s">
        <v>134</v>
      </c>
      <c r="L494" s="48" t="s">
        <v>134</v>
      </c>
      <c r="M494" s="48" t="s">
        <v>134</v>
      </c>
      <c r="N494" s="48">
        <v>24</v>
      </c>
    </row>
    <row r="495" spans="1:14" ht="21" customHeight="1">
      <c r="A495" s="324" t="s">
        <v>1217</v>
      </c>
      <c r="B495" s="324" t="s">
        <v>1217</v>
      </c>
      <c r="C495" s="324" t="s">
        <v>2312</v>
      </c>
      <c r="D495" s="327" t="s">
        <v>653</v>
      </c>
      <c r="E495" s="48">
        <v>8</v>
      </c>
      <c r="F495" s="48">
        <v>3</v>
      </c>
      <c r="G495" s="48">
        <v>1</v>
      </c>
      <c r="H495" s="48">
        <v>2</v>
      </c>
      <c r="I495" s="48">
        <v>1</v>
      </c>
      <c r="J495" s="48">
        <v>1</v>
      </c>
      <c r="K495" s="48" t="s">
        <v>134</v>
      </c>
      <c r="L495" s="48" t="s">
        <v>134</v>
      </c>
      <c r="M495" s="48" t="s">
        <v>134</v>
      </c>
      <c r="N495" s="48">
        <v>96</v>
      </c>
    </row>
    <row r="496" spans="1:14" ht="21" customHeight="1">
      <c r="A496" s="324" t="s">
        <v>1217</v>
      </c>
      <c r="B496" s="324" t="s">
        <v>1217</v>
      </c>
      <c r="C496" s="324" t="s">
        <v>2526</v>
      </c>
      <c r="D496" s="327" t="s">
        <v>2347</v>
      </c>
      <c r="E496" s="48" t="s">
        <v>134</v>
      </c>
      <c r="F496" s="48" t="s">
        <v>134</v>
      </c>
      <c r="G496" s="48" t="s">
        <v>134</v>
      </c>
      <c r="H496" s="48" t="s">
        <v>134</v>
      </c>
      <c r="I496" s="48" t="s">
        <v>134</v>
      </c>
      <c r="J496" s="48" t="s">
        <v>134</v>
      </c>
      <c r="K496" s="48" t="s">
        <v>134</v>
      </c>
      <c r="L496" s="48" t="s">
        <v>134</v>
      </c>
      <c r="M496" s="48" t="s">
        <v>134</v>
      </c>
      <c r="N496" s="48" t="s">
        <v>134</v>
      </c>
    </row>
    <row r="497" spans="1:14" ht="21" customHeight="1">
      <c r="A497" s="324" t="s">
        <v>1217</v>
      </c>
      <c r="B497" s="324" t="s">
        <v>1217</v>
      </c>
      <c r="C497" s="324" t="s">
        <v>2524</v>
      </c>
      <c r="D497" s="327" t="s">
        <v>817</v>
      </c>
      <c r="E497" s="48">
        <v>18</v>
      </c>
      <c r="F497" s="48">
        <v>9</v>
      </c>
      <c r="G497" s="48">
        <v>3</v>
      </c>
      <c r="H497" s="48">
        <v>4</v>
      </c>
      <c r="I497" s="48" t="s">
        <v>134</v>
      </c>
      <c r="J497" s="48">
        <v>2</v>
      </c>
      <c r="K497" s="48" t="s">
        <v>134</v>
      </c>
      <c r="L497" s="48" t="s">
        <v>134</v>
      </c>
      <c r="M497" s="48" t="s">
        <v>134</v>
      </c>
      <c r="N497" s="48">
        <v>167</v>
      </c>
    </row>
    <row r="498" spans="1:14" ht="21" customHeight="1">
      <c r="A498" s="324"/>
      <c r="B498" s="324"/>
      <c r="C498" s="324" t="s">
        <v>2738</v>
      </c>
      <c r="D498" s="327" t="s">
        <v>999</v>
      </c>
      <c r="E498" s="48">
        <v>3</v>
      </c>
      <c r="F498" s="48" t="s">
        <v>134</v>
      </c>
      <c r="G498" s="48" t="s">
        <v>134</v>
      </c>
      <c r="H498" s="48">
        <v>1</v>
      </c>
      <c r="I498" s="48" t="s">
        <v>134</v>
      </c>
      <c r="J498" s="48">
        <v>2</v>
      </c>
      <c r="K498" s="48" t="s">
        <v>134</v>
      </c>
      <c r="L498" s="48" t="s">
        <v>134</v>
      </c>
      <c r="M498" s="48" t="s">
        <v>134</v>
      </c>
      <c r="N498" s="48">
        <v>93</v>
      </c>
    </row>
    <row r="499" spans="1:14" ht="21" customHeight="1">
      <c r="A499" s="324"/>
      <c r="B499" s="324"/>
      <c r="C499" s="324" t="s">
        <v>2987</v>
      </c>
      <c r="D499" s="327" t="s">
        <v>2669</v>
      </c>
      <c r="E499" s="48">
        <v>15</v>
      </c>
      <c r="F499" s="48">
        <v>9</v>
      </c>
      <c r="G499" s="48">
        <v>3</v>
      </c>
      <c r="H499" s="48">
        <v>3</v>
      </c>
      <c r="I499" s="48" t="s">
        <v>134</v>
      </c>
      <c r="J499" s="48" t="s">
        <v>134</v>
      </c>
      <c r="K499" s="48" t="s">
        <v>134</v>
      </c>
      <c r="L499" s="48" t="s">
        <v>134</v>
      </c>
      <c r="M499" s="48" t="s">
        <v>134</v>
      </c>
      <c r="N499" s="48">
        <v>74</v>
      </c>
    </row>
    <row r="500" spans="1:14" ht="21" customHeight="1">
      <c r="A500" s="323" t="s">
        <v>2522</v>
      </c>
      <c r="B500" s="323" t="s">
        <v>2520</v>
      </c>
      <c r="C500" s="323"/>
      <c r="D500" s="328"/>
      <c r="E500" s="168">
        <v>749</v>
      </c>
      <c r="F500" s="168">
        <v>544</v>
      </c>
      <c r="G500" s="168">
        <v>116</v>
      </c>
      <c r="H500" s="168">
        <v>50</v>
      </c>
      <c r="I500" s="168">
        <v>15</v>
      </c>
      <c r="J500" s="168">
        <v>9</v>
      </c>
      <c r="K500" s="168">
        <v>8</v>
      </c>
      <c r="L500" s="168">
        <v>6</v>
      </c>
      <c r="M500" s="168">
        <v>1</v>
      </c>
      <c r="N500" s="168">
        <v>6366</v>
      </c>
    </row>
    <row r="501" spans="1:14" ht="21" customHeight="1">
      <c r="A501" s="323"/>
      <c r="B501" s="323">
        <v>71</v>
      </c>
      <c r="C501" s="323" t="s">
        <v>2518</v>
      </c>
      <c r="D501" s="328"/>
      <c r="E501" s="168">
        <v>15</v>
      </c>
      <c r="F501" s="168">
        <v>9</v>
      </c>
      <c r="G501" s="168">
        <v>4</v>
      </c>
      <c r="H501" s="168">
        <v>1</v>
      </c>
      <c r="I501" s="168" t="s">
        <v>134</v>
      </c>
      <c r="J501" s="168" t="s">
        <v>134</v>
      </c>
      <c r="K501" s="168">
        <v>1</v>
      </c>
      <c r="L501" s="168" t="s">
        <v>134</v>
      </c>
      <c r="M501" s="168" t="s">
        <v>134</v>
      </c>
      <c r="N501" s="168">
        <v>113</v>
      </c>
    </row>
    <row r="502" spans="1:14" ht="21" customHeight="1">
      <c r="A502" s="324" t="s">
        <v>1217</v>
      </c>
      <c r="B502" s="323"/>
      <c r="C502" s="324" t="s">
        <v>2465</v>
      </c>
      <c r="D502" s="327" t="s">
        <v>3303</v>
      </c>
      <c r="E502" s="48" t="s">
        <v>134</v>
      </c>
      <c r="F502" s="48" t="s">
        <v>134</v>
      </c>
      <c r="G502" s="48" t="s">
        <v>134</v>
      </c>
      <c r="H502" s="48" t="s">
        <v>134</v>
      </c>
      <c r="I502" s="48" t="s">
        <v>134</v>
      </c>
      <c r="J502" s="48" t="s">
        <v>134</v>
      </c>
      <c r="K502" s="48" t="s">
        <v>134</v>
      </c>
      <c r="L502" s="48" t="s">
        <v>134</v>
      </c>
      <c r="M502" s="48" t="s">
        <v>134</v>
      </c>
      <c r="N502" s="48" t="s">
        <v>134</v>
      </c>
    </row>
    <row r="503" spans="1:14" ht="21" customHeight="1">
      <c r="A503" s="324" t="s">
        <v>1217</v>
      </c>
      <c r="B503" s="324" t="s">
        <v>1217</v>
      </c>
      <c r="C503" s="324" t="s">
        <v>2516</v>
      </c>
      <c r="D503" s="327" t="s">
        <v>2513</v>
      </c>
      <c r="E503" s="48">
        <v>11</v>
      </c>
      <c r="F503" s="48">
        <v>6</v>
      </c>
      <c r="G503" s="48">
        <v>3</v>
      </c>
      <c r="H503" s="48">
        <v>1</v>
      </c>
      <c r="I503" s="48" t="s">
        <v>134</v>
      </c>
      <c r="J503" s="48" t="s">
        <v>134</v>
      </c>
      <c r="K503" s="48">
        <v>1</v>
      </c>
      <c r="L503" s="48" t="s">
        <v>134</v>
      </c>
      <c r="M503" s="48" t="s">
        <v>134</v>
      </c>
      <c r="N503" s="48">
        <v>98</v>
      </c>
    </row>
    <row r="504" spans="1:14" ht="21" customHeight="1">
      <c r="A504" s="324"/>
      <c r="B504" s="324" t="s">
        <v>1217</v>
      </c>
      <c r="C504" s="324" t="s">
        <v>2511</v>
      </c>
      <c r="D504" s="327" t="s">
        <v>2510</v>
      </c>
      <c r="E504" s="48">
        <v>4</v>
      </c>
      <c r="F504" s="48">
        <v>3</v>
      </c>
      <c r="G504" s="48">
        <v>1</v>
      </c>
      <c r="H504" s="48" t="s">
        <v>134</v>
      </c>
      <c r="I504" s="48" t="s">
        <v>134</v>
      </c>
      <c r="J504" s="48" t="s">
        <v>134</v>
      </c>
      <c r="K504" s="48" t="s">
        <v>134</v>
      </c>
      <c r="L504" s="48" t="s">
        <v>134</v>
      </c>
      <c r="M504" s="48" t="s">
        <v>134</v>
      </c>
      <c r="N504" s="48">
        <v>15</v>
      </c>
    </row>
    <row r="505" spans="1:14" ht="21" customHeight="1">
      <c r="A505" s="324"/>
      <c r="B505" s="323">
        <v>72</v>
      </c>
      <c r="C505" s="323" t="s">
        <v>1322</v>
      </c>
      <c r="D505" s="328"/>
      <c r="E505" s="168">
        <v>408</v>
      </c>
      <c r="F505" s="168">
        <v>313</v>
      </c>
      <c r="G505" s="168">
        <v>63</v>
      </c>
      <c r="H505" s="168">
        <v>20</v>
      </c>
      <c r="I505" s="168">
        <v>4</v>
      </c>
      <c r="J505" s="168">
        <v>1</v>
      </c>
      <c r="K505" s="168">
        <v>3</v>
      </c>
      <c r="L505" s="168">
        <v>4</v>
      </c>
      <c r="M505" s="168" t="s">
        <v>134</v>
      </c>
      <c r="N505" s="168">
        <v>3833</v>
      </c>
    </row>
    <row r="506" spans="1:14" ht="21" customHeight="1">
      <c r="A506" s="324" t="s">
        <v>1217</v>
      </c>
      <c r="B506" s="323"/>
      <c r="C506" s="324" t="s">
        <v>2508</v>
      </c>
      <c r="D506" s="327" t="s">
        <v>3303</v>
      </c>
      <c r="E506" s="48" t="s">
        <v>134</v>
      </c>
      <c r="F506" s="48" t="s">
        <v>134</v>
      </c>
      <c r="G506" s="48" t="s">
        <v>134</v>
      </c>
      <c r="H506" s="48" t="s">
        <v>134</v>
      </c>
      <c r="I506" s="48" t="s">
        <v>134</v>
      </c>
      <c r="J506" s="48" t="s">
        <v>134</v>
      </c>
      <c r="K506" s="48" t="s">
        <v>134</v>
      </c>
      <c r="L506" s="48" t="s">
        <v>134</v>
      </c>
      <c r="M506" s="48" t="s">
        <v>134</v>
      </c>
      <c r="N506" s="48" t="s">
        <v>134</v>
      </c>
    </row>
    <row r="507" spans="1:14" ht="21" customHeight="1">
      <c r="A507" s="324" t="s">
        <v>1217</v>
      </c>
      <c r="B507" s="324" t="s">
        <v>1217</v>
      </c>
      <c r="C507" s="324" t="s">
        <v>1226</v>
      </c>
      <c r="D507" s="327" t="s">
        <v>2505</v>
      </c>
      <c r="E507" s="48">
        <v>17</v>
      </c>
      <c r="F507" s="48">
        <v>15</v>
      </c>
      <c r="G507" s="48" t="s">
        <v>134</v>
      </c>
      <c r="H507" s="48">
        <v>2</v>
      </c>
      <c r="I507" s="48" t="s">
        <v>134</v>
      </c>
      <c r="J507" s="48" t="s">
        <v>134</v>
      </c>
      <c r="K507" s="48" t="s">
        <v>134</v>
      </c>
      <c r="L507" s="48" t="s">
        <v>134</v>
      </c>
      <c r="M507" s="48" t="s">
        <v>134</v>
      </c>
      <c r="N507" s="48">
        <v>60</v>
      </c>
    </row>
    <row r="508" spans="1:14" ht="21" customHeight="1">
      <c r="A508" s="324"/>
      <c r="B508" s="324"/>
      <c r="C508" s="324" t="s">
        <v>3722</v>
      </c>
      <c r="D508" s="327" t="s">
        <v>3700</v>
      </c>
      <c r="E508" s="48">
        <v>8</v>
      </c>
      <c r="F508" s="48">
        <v>8</v>
      </c>
      <c r="G508" s="48" t="s">
        <v>134</v>
      </c>
      <c r="H508" s="48" t="s">
        <v>134</v>
      </c>
      <c r="I508" s="48" t="s">
        <v>134</v>
      </c>
      <c r="J508" s="48" t="s">
        <v>134</v>
      </c>
      <c r="K508" s="48" t="s">
        <v>134</v>
      </c>
      <c r="L508" s="48" t="s">
        <v>134</v>
      </c>
      <c r="M508" s="48" t="s">
        <v>134</v>
      </c>
      <c r="N508" s="48">
        <v>19</v>
      </c>
    </row>
    <row r="509" spans="1:14" ht="21" customHeight="1">
      <c r="A509" s="324"/>
      <c r="B509" s="324"/>
      <c r="C509" s="324" t="s">
        <v>4070</v>
      </c>
      <c r="D509" s="327" t="s">
        <v>4072</v>
      </c>
      <c r="E509" s="48">
        <v>9</v>
      </c>
      <c r="F509" s="48">
        <v>7</v>
      </c>
      <c r="G509" s="48" t="s">
        <v>134</v>
      </c>
      <c r="H509" s="48">
        <v>2</v>
      </c>
      <c r="I509" s="48" t="s">
        <v>134</v>
      </c>
      <c r="J509" s="48" t="s">
        <v>134</v>
      </c>
      <c r="K509" s="48" t="s">
        <v>134</v>
      </c>
      <c r="L509" s="48" t="s">
        <v>134</v>
      </c>
      <c r="M509" s="48" t="s">
        <v>134</v>
      </c>
      <c r="N509" s="48">
        <v>41</v>
      </c>
    </row>
    <row r="510" spans="1:14" ht="21" customHeight="1">
      <c r="A510" s="323"/>
      <c r="B510" s="323"/>
      <c r="C510" s="324" t="s">
        <v>2503</v>
      </c>
      <c r="D510" s="327" t="s">
        <v>948</v>
      </c>
      <c r="E510" s="48">
        <v>37</v>
      </c>
      <c r="F510" s="48">
        <v>34</v>
      </c>
      <c r="G510" s="48">
        <v>2</v>
      </c>
      <c r="H510" s="48">
        <v>1</v>
      </c>
      <c r="I510" s="48" t="s">
        <v>134</v>
      </c>
      <c r="J510" s="48" t="s">
        <v>134</v>
      </c>
      <c r="K510" s="48" t="s">
        <v>134</v>
      </c>
      <c r="L510" s="48" t="s">
        <v>134</v>
      </c>
      <c r="M510" s="48" t="s">
        <v>134</v>
      </c>
      <c r="N510" s="48">
        <v>93</v>
      </c>
    </row>
    <row r="511" spans="1:14" ht="21" customHeight="1">
      <c r="A511" s="324"/>
      <c r="B511" s="323"/>
      <c r="C511" s="324">
        <v>723</v>
      </c>
      <c r="D511" s="327" t="s">
        <v>2502</v>
      </c>
      <c r="E511" s="48">
        <v>8</v>
      </c>
      <c r="F511" s="48">
        <v>8</v>
      </c>
      <c r="G511" s="48" t="s">
        <v>134</v>
      </c>
      <c r="H511" s="48" t="s">
        <v>134</v>
      </c>
      <c r="I511" s="48" t="s">
        <v>134</v>
      </c>
      <c r="J511" s="48" t="s">
        <v>134</v>
      </c>
      <c r="K511" s="48" t="s">
        <v>134</v>
      </c>
      <c r="L511" s="48" t="s">
        <v>134</v>
      </c>
      <c r="M511" s="48" t="s">
        <v>134</v>
      </c>
      <c r="N511" s="48">
        <v>15</v>
      </c>
    </row>
    <row r="512" spans="1:14" ht="21" customHeight="1">
      <c r="A512" s="324" t="s">
        <v>1217</v>
      </c>
      <c r="B512" s="324" t="s">
        <v>1217</v>
      </c>
      <c r="C512" s="324">
        <v>724</v>
      </c>
      <c r="D512" s="327" t="s">
        <v>2500</v>
      </c>
      <c r="E512" s="48">
        <v>130</v>
      </c>
      <c r="F512" s="48">
        <v>96</v>
      </c>
      <c r="G512" s="48">
        <v>27</v>
      </c>
      <c r="H512" s="48">
        <v>6</v>
      </c>
      <c r="I512" s="48">
        <v>1</v>
      </c>
      <c r="J512" s="48" t="s">
        <v>134</v>
      </c>
      <c r="K512" s="48" t="s">
        <v>134</v>
      </c>
      <c r="L512" s="48" t="s">
        <v>134</v>
      </c>
      <c r="M512" s="48" t="s">
        <v>134</v>
      </c>
      <c r="N512" s="48">
        <v>493</v>
      </c>
    </row>
    <row r="513" spans="1:14" ht="21" customHeight="1">
      <c r="A513" s="324"/>
      <c r="B513" s="324"/>
      <c r="C513" s="324" t="s">
        <v>4073</v>
      </c>
      <c r="D513" s="327" t="s">
        <v>4074</v>
      </c>
      <c r="E513" s="48">
        <v>11</v>
      </c>
      <c r="F513" s="48">
        <v>9</v>
      </c>
      <c r="G513" s="48" t="s">
        <v>134</v>
      </c>
      <c r="H513" s="48">
        <v>2</v>
      </c>
      <c r="I513" s="48" t="s">
        <v>134</v>
      </c>
      <c r="J513" s="48" t="s">
        <v>134</v>
      </c>
      <c r="K513" s="48" t="s">
        <v>134</v>
      </c>
      <c r="L513" s="48" t="s">
        <v>134</v>
      </c>
      <c r="M513" s="48" t="s">
        <v>134</v>
      </c>
      <c r="N513" s="48">
        <v>39</v>
      </c>
    </row>
    <row r="514" spans="1:14" ht="21" customHeight="1">
      <c r="A514" s="324"/>
      <c r="B514" s="324"/>
      <c r="C514" s="324" t="s">
        <v>2602</v>
      </c>
      <c r="D514" s="327" t="s">
        <v>1212</v>
      </c>
      <c r="E514" s="48">
        <v>119</v>
      </c>
      <c r="F514" s="48">
        <v>87</v>
      </c>
      <c r="G514" s="48">
        <v>27</v>
      </c>
      <c r="H514" s="48">
        <v>4</v>
      </c>
      <c r="I514" s="48">
        <v>1</v>
      </c>
      <c r="J514" s="48" t="s">
        <v>134</v>
      </c>
      <c r="K514" s="48" t="s">
        <v>134</v>
      </c>
      <c r="L514" s="48" t="s">
        <v>134</v>
      </c>
      <c r="M514" s="48" t="s">
        <v>134</v>
      </c>
      <c r="N514" s="48">
        <v>454</v>
      </c>
    </row>
    <row r="515" spans="1:14" ht="21" customHeight="1">
      <c r="A515" s="324"/>
      <c r="B515" s="324"/>
      <c r="C515" s="324">
        <v>725</v>
      </c>
      <c r="D515" s="327" t="s">
        <v>2498</v>
      </c>
      <c r="E515" s="48">
        <v>11</v>
      </c>
      <c r="F515" s="48">
        <v>10</v>
      </c>
      <c r="G515" s="48">
        <v>1</v>
      </c>
      <c r="H515" s="48" t="s">
        <v>134</v>
      </c>
      <c r="I515" s="48" t="s">
        <v>134</v>
      </c>
      <c r="J515" s="48" t="s">
        <v>134</v>
      </c>
      <c r="K515" s="48" t="s">
        <v>134</v>
      </c>
      <c r="L515" s="48" t="s">
        <v>134</v>
      </c>
      <c r="M515" s="48" t="s">
        <v>134</v>
      </c>
      <c r="N515" s="48">
        <v>27</v>
      </c>
    </row>
    <row r="516" spans="1:14" ht="21" customHeight="1">
      <c r="A516" s="324" t="s">
        <v>1217</v>
      </c>
      <c r="B516" s="324" t="s">
        <v>1217</v>
      </c>
      <c r="C516" s="324">
        <v>726</v>
      </c>
      <c r="D516" s="327" t="s">
        <v>1181</v>
      </c>
      <c r="E516" s="48">
        <v>46</v>
      </c>
      <c r="F516" s="48">
        <v>34</v>
      </c>
      <c r="G516" s="48">
        <v>10</v>
      </c>
      <c r="H516" s="48">
        <v>2</v>
      </c>
      <c r="I516" s="48" t="s">
        <v>134</v>
      </c>
      <c r="J516" s="48" t="s">
        <v>134</v>
      </c>
      <c r="K516" s="48" t="s">
        <v>134</v>
      </c>
      <c r="L516" s="48" t="s">
        <v>134</v>
      </c>
      <c r="M516" s="48" t="s">
        <v>134</v>
      </c>
      <c r="N516" s="48">
        <v>144</v>
      </c>
    </row>
    <row r="517" spans="1:14" ht="21" customHeight="1">
      <c r="A517" s="324"/>
      <c r="B517" s="324"/>
      <c r="C517" s="324">
        <v>727</v>
      </c>
      <c r="D517" s="327" t="s">
        <v>1981</v>
      </c>
      <c r="E517" s="48">
        <v>5</v>
      </c>
      <c r="F517" s="48">
        <v>5</v>
      </c>
      <c r="G517" s="48" t="s">
        <v>134</v>
      </c>
      <c r="H517" s="48" t="s">
        <v>134</v>
      </c>
      <c r="I517" s="48" t="s">
        <v>134</v>
      </c>
      <c r="J517" s="48" t="s">
        <v>134</v>
      </c>
      <c r="K517" s="48" t="s">
        <v>134</v>
      </c>
      <c r="L517" s="48" t="s">
        <v>134</v>
      </c>
      <c r="M517" s="48" t="s">
        <v>134</v>
      </c>
      <c r="N517" s="48">
        <v>6</v>
      </c>
    </row>
    <row r="518" spans="1:14" ht="21" customHeight="1">
      <c r="A518" s="324"/>
      <c r="B518" s="324"/>
      <c r="C518" s="324">
        <v>728</v>
      </c>
      <c r="D518" s="327" t="s">
        <v>3305</v>
      </c>
      <c r="E518" s="48">
        <v>55</v>
      </c>
      <c r="F518" s="48">
        <v>42</v>
      </c>
      <c r="G518" s="48">
        <v>4</v>
      </c>
      <c r="H518" s="48">
        <v>4</v>
      </c>
      <c r="I518" s="48">
        <v>1</v>
      </c>
      <c r="J518" s="48" t="s">
        <v>134</v>
      </c>
      <c r="K518" s="48">
        <v>3</v>
      </c>
      <c r="L518" s="48">
        <v>1</v>
      </c>
      <c r="M518" s="48" t="s">
        <v>134</v>
      </c>
      <c r="N518" s="48">
        <v>661</v>
      </c>
    </row>
    <row r="519" spans="1:14" ht="21" customHeight="1">
      <c r="A519" s="324"/>
      <c r="B519" s="324"/>
      <c r="C519" s="324" t="s">
        <v>2994</v>
      </c>
      <c r="D519" s="327" t="s">
        <v>4075</v>
      </c>
      <c r="E519" s="48">
        <v>51</v>
      </c>
      <c r="F519" s="48">
        <v>41</v>
      </c>
      <c r="G519" s="48">
        <v>4</v>
      </c>
      <c r="H519" s="48">
        <v>4</v>
      </c>
      <c r="I519" s="48" t="s">
        <v>134</v>
      </c>
      <c r="J519" s="48" t="s">
        <v>134</v>
      </c>
      <c r="K519" s="48">
        <v>2</v>
      </c>
      <c r="L519" s="48" t="s">
        <v>134</v>
      </c>
      <c r="M519" s="48" t="s">
        <v>134</v>
      </c>
      <c r="N519" s="48">
        <v>317</v>
      </c>
    </row>
    <row r="520" spans="1:14" ht="21" customHeight="1">
      <c r="A520" s="324"/>
      <c r="B520" s="324"/>
      <c r="C520" s="324" t="s">
        <v>3696</v>
      </c>
      <c r="D520" s="327" t="s">
        <v>2799</v>
      </c>
      <c r="E520" s="48">
        <v>4</v>
      </c>
      <c r="F520" s="48">
        <v>1</v>
      </c>
      <c r="G520" s="48" t="s">
        <v>134</v>
      </c>
      <c r="H520" s="48" t="s">
        <v>134</v>
      </c>
      <c r="I520" s="48">
        <v>1</v>
      </c>
      <c r="J520" s="48" t="s">
        <v>134</v>
      </c>
      <c r="K520" s="48">
        <v>1</v>
      </c>
      <c r="L520" s="48">
        <v>1</v>
      </c>
      <c r="M520" s="48" t="s">
        <v>134</v>
      </c>
      <c r="N520" s="48">
        <v>344</v>
      </c>
    </row>
    <row r="521" spans="1:14" ht="21" customHeight="1">
      <c r="A521" s="324" t="s">
        <v>1217</v>
      </c>
      <c r="B521" s="323"/>
      <c r="C521" s="324">
        <v>729</v>
      </c>
      <c r="D521" s="327" t="s">
        <v>1331</v>
      </c>
      <c r="E521" s="48">
        <v>99</v>
      </c>
      <c r="F521" s="48">
        <v>69</v>
      </c>
      <c r="G521" s="48">
        <v>19</v>
      </c>
      <c r="H521" s="48">
        <v>5</v>
      </c>
      <c r="I521" s="48">
        <v>2</v>
      </c>
      <c r="J521" s="48">
        <v>1</v>
      </c>
      <c r="K521" s="48" t="s">
        <v>134</v>
      </c>
      <c r="L521" s="48">
        <v>3</v>
      </c>
      <c r="M521" s="48" t="s">
        <v>134</v>
      </c>
      <c r="N521" s="48">
        <v>2334</v>
      </c>
    </row>
    <row r="522" spans="1:14" ht="21" customHeight="1">
      <c r="A522" s="324"/>
      <c r="B522" s="323"/>
      <c r="C522" s="324" t="s">
        <v>2473</v>
      </c>
      <c r="D522" s="327" t="s">
        <v>1900</v>
      </c>
      <c r="E522" s="48">
        <v>1</v>
      </c>
      <c r="F522" s="48">
        <v>1</v>
      </c>
      <c r="G522" s="48" t="s">
        <v>134</v>
      </c>
      <c r="H522" s="48" t="s">
        <v>134</v>
      </c>
      <c r="I522" s="48" t="s">
        <v>134</v>
      </c>
      <c r="J522" s="48" t="s">
        <v>134</v>
      </c>
      <c r="K522" s="48" t="s">
        <v>134</v>
      </c>
      <c r="L522" s="48" t="s">
        <v>134</v>
      </c>
      <c r="M522" s="48" t="s">
        <v>134</v>
      </c>
      <c r="N522" s="48">
        <v>1</v>
      </c>
    </row>
    <row r="523" spans="1:14" ht="21" customHeight="1">
      <c r="A523" s="324"/>
      <c r="B523" s="323"/>
      <c r="C523" s="324" t="s">
        <v>4076</v>
      </c>
      <c r="D523" s="327" t="s">
        <v>1475</v>
      </c>
      <c r="E523" s="48">
        <v>98</v>
      </c>
      <c r="F523" s="48">
        <v>68</v>
      </c>
      <c r="G523" s="48">
        <v>19</v>
      </c>
      <c r="H523" s="48">
        <v>5</v>
      </c>
      <c r="I523" s="48">
        <v>2</v>
      </c>
      <c r="J523" s="48">
        <v>1</v>
      </c>
      <c r="K523" s="48" t="s">
        <v>134</v>
      </c>
      <c r="L523" s="48">
        <v>3</v>
      </c>
      <c r="M523" s="48" t="s">
        <v>134</v>
      </c>
      <c r="N523" s="48">
        <v>2333</v>
      </c>
    </row>
    <row r="524" spans="1:14" ht="21" customHeight="1">
      <c r="A524" s="324" t="s">
        <v>1217</v>
      </c>
      <c r="B524" s="323">
        <v>73</v>
      </c>
      <c r="C524" s="323" t="s">
        <v>1143</v>
      </c>
      <c r="D524" s="328"/>
      <c r="E524" s="168">
        <v>38</v>
      </c>
      <c r="F524" s="168">
        <v>21</v>
      </c>
      <c r="G524" s="168">
        <v>5</v>
      </c>
      <c r="H524" s="168">
        <v>7</v>
      </c>
      <c r="I524" s="168">
        <v>4</v>
      </c>
      <c r="J524" s="168">
        <v>1</v>
      </c>
      <c r="K524" s="168" t="s">
        <v>134</v>
      </c>
      <c r="L524" s="168" t="s">
        <v>134</v>
      </c>
      <c r="M524" s="168" t="s">
        <v>134</v>
      </c>
      <c r="N524" s="168">
        <v>308</v>
      </c>
    </row>
    <row r="525" spans="1:14" ht="21" customHeight="1">
      <c r="A525" s="324" t="s">
        <v>1217</v>
      </c>
      <c r="B525" s="324" t="s">
        <v>1217</v>
      </c>
      <c r="C525" s="324" t="s">
        <v>2630</v>
      </c>
      <c r="D525" s="327" t="s">
        <v>3303</v>
      </c>
      <c r="E525" s="48" t="s">
        <v>134</v>
      </c>
      <c r="F525" s="48" t="s">
        <v>134</v>
      </c>
      <c r="G525" s="48" t="s">
        <v>134</v>
      </c>
      <c r="H525" s="48" t="s">
        <v>134</v>
      </c>
      <c r="I525" s="48" t="s">
        <v>134</v>
      </c>
      <c r="J525" s="48" t="s">
        <v>134</v>
      </c>
      <c r="K525" s="48" t="s">
        <v>134</v>
      </c>
      <c r="L525" s="48" t="s">
        <v>134</v>
      </c>
      <c r="M525" s="48" t="s">
        <v>134</v>
      </c>
      <c r="N525" s="48" t="s">
        <v>134</v>
      </c>
    </row>
    <row r="526" spans="1:14" ht="21" customHeight="1">
      <c r="A526" s="324" t="s">
        <v>1217</v>
      </c>
      <c r="B526" s="324" t="s">
        <v>1217</v>
      </c>
      <c r="C526" s="324" t="s">
        <v>2628</v>
      </c>
      <c r="D526" s="327" t="s">
        <v>1143</v>
      </c>
      <c r="E526" s="48">
        <v>38</v>
      </c>
      <c r="F526" s="48">
        <v>21</v>
      </c>
      <c r="G526" s="48">
        <v>5</v>
      </c>
      <c r="H526" s="48">
        <v>7</v>
      </c>
      <c r="I526" s="48">
        <v>4</v>
      </c>
      <c r="J526" s="48">
        <v>1</v>
      </c>
      <c r="K526" s="48" t="s">
        <v>134</v>
      </c>
      <c r="L526" s="48" t="s">
        <v>134</v>
      </c>
      <c r="M526" s="48" t="s">
        <v>134</v>
      </c>
      <c r="N526" s="48">
        <v>308</v>
      </c>
    </row>
    <row r="527" spans="1:14" ht="21" customHeight="1">
      <c r="A527" s="324" t="s">
        <v>1217</v>
      </c>
      <c r="B527" s="323">
        <v>74</v>
      </c>
      <c r="C527" s="323" t="s">
        <v>1102</v>
      </c>
      <c r="D527" s="328"/>
      <c r="E527" s="168">
        <v>287</v>
      </c>
      <c r="F527" s="168">
        <v>200</v>
      </c>
      <c r="G527" s="168">
        <v>44</v>
      </c>
      <c r="H527" s="168">
        <v>22</v>
      </c>
      <c r="I527" s="168">
        <v>7</v>
      </c>
      <c r="J527" s="168">
        <v>7</v>
      </c>
      <c r="K527" s="168">
        <v>4</v>
      </c>
      <c r="L527" s="168">
        <v>2</v>
      </c>
      <c r="M527" s="168">
        <v>1</v>
      </c>
      <c r="N527" s="168">
        <v>2111</v>
      </c>
    </row>
    <row r="528" spans="1:14" ht="21" customHeight="1">
      <c r="A528" s="324" t="s">
        <v>1217</v>
      </c>
      <c r="B528" s="324" t="s">
        <v>1217</v>
      </c>
      <c r="C528" s="324" t="s">
        <v>2627</v>
      </c>
      <c r="D528" s="327" t="s">
        <v>3303</v>
      </c>
      <c r="E528" s="48">
        <v>2</v>
      </c>
      <c r="F528" s="48" t="s">
        <v>134</v>
      </c>
      <c r="G528" s="48" t="s">
        <v>134</v>
      </c>
      <c r="H528" s="48">
        <v>1</v>
      </c>
      <c r="I528" s="48" t="s">
        <v>134</v>
      </c>
      <c r="J528" s="48" t="s">
        <v>134</v>
      </c>
      <c r="K528" s="48">
        <v>1</v>
      </c>
      <c r="L528" s="48" t="s">
        <v>134</v>
      </c>
      <c r="M528" s="48" t="s">
        <v>134</v>
      </c>
      <c r="N528" s="48">
        <v>70</v>
      </c>
    </row>
    <row r="529" spans="1:14" ht="21" customHeight="1">
      <c r="A529" s="324" t="s">
        <v>1217</v>
      </c>
      <c r="B529" s="324" t="s">
        <v>1217</v>
      </c>
      <c r="C529" s="324" t="s">
        <v>2625</v>
      </c>
      <c r="D529" s="327" t="s">
        <v>2148</v>
      </c>
      <c r="E529" s="48">
        <v>35</v>
      </c>
      <c r="F529" s="48">
        <v>25</v>
      </c>
      <c r="G529" s="48">
        <v>6</v>
      </c>
      <c r="H529" s="48">
        <v>4</v>
      </c>
      <c r="I529" s="48" t="s">
        <v>134</v>
      </c>
      <c r="J529" s="48" t="s">
        <v>134</v>
      </c>
      <c r="K529" s="48" t="s">
        <v>134</v>
      </c>
      <c r="L529" s="48" t="s">
        <v>134</v>
      </c>
      <c r="M529" s="48" t="s">
        <v>134</v>
      </c>
      <c r="N529" s="48">
        <v>148</v>
      </c>
    </row>
    <row r="530" spans="1:14" ht="21" customHeight="1">
      <c r="A530" s="324" t="s">
        <v>1217</v>
      </c>
      <c r="B530" s="324" t="s">
        <v>1217</v>
      </c>
      <c r="C530" s="324" t="s">
        <v>2624</v>
      </c>
      <c r="D530" s="327" t="s">
        <v>2484</v>
      </c>
      <c r="E530" s="48">
        <v>182</v>
      </c>
      <c r="F530" s="48">
        <v>135</v>
      </c>
      <c r="G530" s="48">
        <v>24</v>
      </c>
      <c r="H530" s="48">
        <v>9</v>
      </c>
      <c r="I530" s="48">
        <v>5</v>
      </c>
      <c r="J530" s="48">
        <v>6</v>
      </c>
      <c r="K530" s="48">
        <v>2</v>
      </c>
      <c r="L530" s="48">
        <v>1</v>
      </c>
      <c r="M530" s="48" t="s">
        <v>134</v>
      </c>
      <c r="N530" s="48">
        <v>1274</v>
      </c>
    </row>
    <row r="531" spans="1:14" ht="21" customHeight="1">
      <c r="A531" s="324"/>
      <c r="B531" s="324"/>
      <c r="C531" s="324" t="s">
        <v>3538</v>
      </c>
      <c r="D531" s="327" t="s">
        <v>4079</v>
      </c>
      <c r="E531" s="48">
        <v>162</v>
      </c>
      <c r="F531" s="48">
        <v>123</v>
      </c>
      <c r="G531" s="48">
        <v>22</v>
      </c>
      <c r="H531" s="48">
        <v>5</v>
      </c>
      <c r="I531" s="48">
        <v>5</v>
      </c>
      <c r="J531" s="48">
        <v>4</v>
      </c>
      <c r="K531" s="48">
        <v>2</v>
      </c>
      <c r="L531" s="48">
        <v>1</v>
      </c>
      <c r="M531" s="48" t="s">
        <v>134</v>
      </c>
      <c r="N531" s="48">
        <v>1113</v>
      </c>
    </row>
    <row r="532" spans="1:14" ht="21" customHeight="1">
      <c r="A532" s="324"/>
      <c r="B532" s="324"/>
      <c r="C532" s="324" t="s">
        <v>4077</v>
      </c>
      <c r="D532" s="327" t="s">
        <v>2950</v>
      </c>
      <c r="E532" s="48">
        <v>16</v>
      </c>
      <c r="F532" s="48">
        <v>9</v>
      </c>
      <c r="G532" s="48">
        <v>2</v>
      </c>
      <c r="H532" s="48">
        <v>3</v>
      </c>
      <c r="I532" s="48" t="s">
        <v>134</v>
      </c>
      <c r="J532" s="48">
        <v>2</v>
      </c>
      <c r="K532" s="48" t="s">
        <v>134</v>
      </c>
      <c r="L532" s="48" t="s">
        <v>134</v>
      </c>
      <c r="M532" s="48" t="s">
        <v>134</v>
      </c>
      <c r="N532" s="48">
        <v>138</v>
      </c>
    </row>
    <row r="533" spans="1:14" ht="21" customHeight="1">
      <c r="A533" s="324"/>
      <c r="B533" s="324"/>
      <c r="C533" s="324" t="s">
        <v>4078</v>
      </c>
      <c r="D533" s="327" t="s">
        <v>2793</v>
      </c>
      <c r="E533" s="48">
        <v>4</v>
      </c>
      <c r="F533" s="48">
        <v>3</v>
      </c>
      <c r="G533" s="48" t="s">
        <v>134</v>
      </c>
      <c r="H533" s="48">
        <v>1</v>
      </c>
      <c r="I533" s="48" t="s">
        <v>134</v>
      </c>
      <c r="J533" s="48" t="s">
        <v>134</v>
      </c>
      <c r="K533" s="48" t="s">
        <v>134</v>
      </c>
      <c r="L533" s="48" t="s">
        <v>134</v>
      </c>
      <c r="M533" s="48" t="s">
        <v>134</v>
      </c>
      <c r="N533" s="48">
        <v>23</v>
      </c>
    </row>
    <row r="534" spans="1:14" ht="21" customHeight="1">
      <c r="A534" s="324" t="s">
        <v>1217</v>
      </c>
      <c r="B534" s="324" t="s">
        <v>1217</v>
      </c>
      <c r="C534" s="324" t="s">
        <v>824</v>
      </c>
      <c r="D534" s="327" t="s">
        <v>2621</v>
      </c>
      <c r="E534" s="48">
        <v>13</v>
      </c>
      <c r="F534" s="48">
        <v>8</v>
      </c>
      <c r="G534" s="48">
        <v>2</v>
      </c>
      <c r="H534" s="48" t="s">
        <v>134</v>
      </c>
      <c r="I534" s="48">
        <v>1</v>
      </c>
      <c r="J534" s="48" t="s">
        <v>134</v>
      </c>
      <c r="K534" s="48">
        <v>1</v>
      </c>
      <c r="L534" s="48">
        <v>1</v>
      </c>
      <c r="M534" s="48" t="s">
        <v>134</v>
      </c>
      <c r="N534" s="48">
        <v>299</v>
      </c>
    </row>
    <row r="535" spans="1:14" ht="21" customHeight="1">
      <c r="A535" s="324" t="s">
        <v>1217</v>
      </c>
      <c r="B535" s="324" t="s">
        <v>1217</v>
      </c>
      <c r="C535" s="324" t="s">
        <v>1781</v>
      </c>
      <c r="D535" s="327" t="s">
        <v>62</v>
      </c>
      <c r="E535" s="48">
        <v>1</v>
      </c>
      <c r="F535" s="48" t="s">
        <v>134</v>
      </c>
      <c r="G535" s="48" t="s">
        <v>134</v>
      </c>
      <c r="H535" s="48" t="s">
        <v>134</v>
      </c>
      <c r="I535" s="48">
        <v>1</v>
      </c>
      <c r="J535" s="48" t="s">
        <v>134</v>
      </c>
      <c r="K535" s="48" t="s">
        <v>134</v>
      </c>
      <c r="L535" s="48" t="s">
        <v>134</v>
      </c>
      <c r="M535" s="48" t="s">
        <v>134</v>
      </c>
      <c r="N535" s="48">
        <v>21</v>
      </c>
    </row>
    <row r="536" spans="1:14" ht="21" customHeight="1">
      <c r="A536" s="324" t="s">
        <v>1217</v>
      </c>
      <c r="B536" s="324" t="s">
        <v>1217</v>
      </c>
      <c r="C536" s="324" t="s">
        <v>1722</v>
      </c>
      <c r="D536" s="327" t="s">
        <v>2620</v>
      </c>
      <c r="E536" s="48">
        <v>3</v>
      </c>
      <c r="F536" s="48">
        <v>1</v>
      </c>
      <c r="G536" s="48">
        <v>2</v>
      </c>
      <c r="H536" s="48" t="s">
        <v>134</v>
      </c>
      <c r="I536" s="48" t="s">
        <v>134</v>
      </c>
      <c r="J536" s="48" t="s">
        <v>134</v>
      </c>
      <c r="K536" s="48" t="s">
        <v>134</v>
      </c>
      <c r="L536" s="48" t="s">
        <v>134</v>
      </c>
      <c r="M536" s="48" t="s">
        <v>134</v>
      </c>
      <c r="N536" s="48">
        <v>19</v>
      </c>
    </row>
    <row r="537" spans="1:14" ht="21" customHeight="1">
      <c r="A537" s="324" t="s">
        <v>1217</v>
      </c>
      <c r="B537" s="324" t="s">
        <v>1217</v>
      </c>
      <c r="C537" s="324" t="s">
        <v>1944</v>
      </c>
      <c r="D537" s="327" t="s">
        <v>2618</v>
      </c>
      <c r="E537" s="48">
        <v>34</v>
      </c>
      <c r="F537" s="48">
        <v>26</v>
      </c>
      <c r="G537" s="48">
        <v>5</v>
      </c>
      <c r="H537" s="48">
        <v>2</v>
      </c>
      <c r="I537" s="48" t="s">
        <v>134</v>
      </c>
      <c r="J537" s="48">
        <v>1</v>
      </c>
      <c r="K537" s="48" t="s">
        <v>134</v>
      </c>
      <c r="L537" s="48" t="s">
        <v>134</v>
      </c>
      <c r="M537" s="48" t="s">
        <v>134</v>
      </c>
      <c r="N537" s="48">
        <v>155</v>
      </c>
    </row>
    <row r="538" spans="1:14" ht="21" customHeight="1">
      <c r="A538" s="324" t="s">
        <v>1217</v>
      </c>
      <c r="B538" s="323"/>
      <c r="C538" s="324" t="s">
        <v>2617</v>
      </c>
      <c r="D538" s="327" t="s">
        <v>3667</v>
      </c>
      <c r="E538" s="48">
        <v>17</v>
      </c>
      <c r="F538" s="48">
        <v>5</v>
      </c>
      <c r="G538" s="48">
        <v>5</v>
      </c>
      <c r="H538" s="48">
        <v>6</v>
      </c>
      <c r="I538" s="48" t="s">
        <v>134</v>
      </c>
      <c r="J538" s="48" t="s">
        <v>134</v>
      </c>
      <c r="K538" s="48" t="s">
        <v>134</v>
      </c>
      <c r="L538" s="48" t="s">
        <v>134</v>
      </c>
      <c r="M538" s="48">
        <v>1</v>
      </c>
      <c r="N538" s="48">
        <v>125</v>
      </c>
    </row>
    <row r="539" spans="1:14" ht="21" customHeight="1">
      <c r="A539" s="323" t="s">
        <v>2616</v>
      </c>
      <c r="B539" s="323" t="s">
        <v>2615</v>
      </c>
      <c r="C539" s="323"/>
      <c r="D539" s="328"/>
      <c r="E539" s="168">
        <v>1863</v>
      </c>
      <c r="F539" s="168">
        <v>1121</v>
      </c>
      <c r="G539" s="168">
        <v>413</v>
      </c>
      <c r="H539" s="168">
        <v>214</v>
      </c>
      <c r="I539" s="168">
        <v>62</v>
      </c>
      <c r="J539" s="168">
        <v>42</v>
      </c>
      <c r="K539" s="168">
        <v>7</v>
      </c>
      <c r="L539" s="168">
        <v>1</v>
      </c>
      <c r="M539" s="168">
        <v>3</v>
      </c>
      <c r="N539" s="168">
        <v>11474</v>
      </c>
    </row>
    <row r="540" spans="1:14" ht="21" customHeight="1">
      <c r="A540" s="324" t="s">
        <v>1217</v>
      </c>
      <c r="B540" s="323">
        <v>75</v>
      </c>
      <c r="C540" s="323" t="s">
        <v>2380</v>
      </c>
      <c r="D540" s="328"/>
      <c r="E540" s="168">
        <v>24</v>
      </c>
      <c r="F540" s="168">
        <v>10</v>
      </c>
      <c r="G540" s="168">
        <v>9</v>
      </c>
      <c r="H540" s="168">
        <v>3</v>
      </c>
      <c r="I540" s="168" t="s">
        <v>134</v>
      </c>
      <c r="J540" s="168">
        <v>1</v>
      </c>
      <c r="K540" s="168" t="s">
        <v>134</v>
      </c>
      <c r="L540" s="168" t="s">
        <v>134</v>
      </c>
      <c r="M540" s="168">
        <v>1</v>
      </c>
      <c r="N540" s="168">
        <v>147</v>
      </c>
    </row>
    <row r="541" spans="1:14" ht="21" customHeight="1">
      <c r="A541" s="324" t="s">
        <v>1217</v>
      </c>
      <c r="B541" s="323"/>
      <c r="C541" s="324" t="s">
        <v>2490</v>
      </c>
      <c r="D541" s="327" t="s">
        <v>3303</v>
      </c>
      <c r="E541" s="48" t="s">
        <v>134</v>
      </c>
      <c r="F541" s="48" t="s">
        <v>134</v>
      </c>
      <c r="G541" s="48" t="s">
        <v>134</v>
      </c>
      <c r="H541" s="48" t="s">
        <v>134</v>
      </c>
      <c r="I541" s="48" t="s">
        <v>134</v>
      </c>
      <c r="J541" s="48" t="s">
        <v>134</v>
      </c>
      <c r="K541" s="48" t="s">
        <v>134</v>
      </c>
      <c r="L541" s="48" t="s">
        <v>134</v>
      </c>
      <c r="M541" s="48" t="s">
        <v>134</v>
      </c>
      <c r="N541" s="48" t="s">
        <v>134</v>
      </c>
    </row>
    <row r="542" spans="1:14" ht="21" customHeight="1">
      <c r="A542" s="324" t="s">
        <v>1217</v>
      </c>
      <c r="B542" s="324" t="s">
        <v>1217</v>
      </c>
      <c r="C542" s="324" t="s">
        <v>1078</v>
      </c>
      <c r="D542" s="327" t="s">
        <v>1444</v>
      </c>
      <c r="E542" s="48">
        <v>6</v>
      </c>
      <c r="F542" s="48">
        <v>1</v>
      </c>
      <c r="G542" s="48">
        <v>2</v>
      </c>
      <c r="H542" s="48">
        <v>2</v>
      </c>
      <c r="I542" s="48" t="s">
        <v>134</v>
      </c>
      <c r="J542" s="48">
        <v>1</v>
      </c>
      <c r="K542" s="48" t="s">
        <v>134</v>
      </c>
      <c r="L542" s="48" t="s">
        <v>134</v>
      </c>
      <c r="M542" s="48" t="s">
        <v>134</v>
      </c>
      <c r="N542" s="48">
        <v>77</v>
      </c>
    </row>
    <row r="543" spans="1:14" ht="21" customHeight="1">
      <c r="A543" s="324"/>
      <c r="B543" s="324" t="s">
        <v>1217</v>
      </c>
      <c r="C543" s="324" t="s">
        <v>1196</v>
      </c>
      <c r="D543" s="327" t="s">
        <v>2613</v>
      </c>
      <c r="E543" s="48" t="s">
        <v>134</v>
      </c>
      <c r="F543" s="48" t="s">
        <v>134</v>
      </c>
      <c r="G543" s="48" t="s">
        <v>134</v>
      </c>
      <c r="H543" s="48" t="s">
        <v>134</v>
      </c>
      <c r="I543" s="48" t="s">
        <v>134</v>
      </c>
      <c r="J543" s="48" t="s">
        <v>134</v>
      </c>
      <c r="K543" s="48" t="s">
        <v>134</v>
      </c>
      <c r="L543" s="48" t="s">
        <v>134</v>
      </c>
      <c r="M543" s="48" t="s">
        <v>134</v>
      </c>
      <c r="N543" s="48" t="s">
        <v>134</v>
      </c>
    </row>
    <row r="544" spans="1:14" ht="21" customHeight="1">
      <c r="A544" s="324" t="s">
        <v>1217</v>
      </c>
      <c r="B544" s="324" t="s">
        <v>1217</v>
      </c>
      <c r="C544" s="324" t="s">
        <v>2611</v>
      </c>
      <c r="D544" s="327" t="s">
        <v>18</v>
      </c>
      <c r="E544" s="48" t="s">
        <v>134</v>
      </c>
      <c r="F544" s="48" t="s">
        <v>134</v>
      </c>
      <c r="G544" s="48" t="s">
        <v>134</v>
      </c>
      <c r="H544" s="48" t="s">
        <v>134</v>
      </c>
      <c r="I544" s="48" t="s">
        <v>134</v>
      </c>
      <c r="J544" s="48" t="s">
        <v>134</v>
      </c>
      <c r="K544" s="48" t="s">
        <v>134</v>
      </c>
      <c r="L544" s="48" t="s">
        <v>134</v>
      </c>
      <c r="M544" s="48" t="s">
        <v>134</v>
      </c>
      <c r="N544" s="48" t="s">
        <v>134</v>
      </c>
    </row>
    <row r="545" spans="1:14" ht="21" customHeight="1">
      <c r="A545" s="324" t="s">
        <v>1217</v>
      </c>
      <c r="B545" s="324" t="s">
        <v>1217</v>
      </c>
      <c r="C545" s="324" t="s">
        <v>1528</v>
      </c>
      <c r="D545" s="327" t="s">
        <v>1088</v>
      </c>
      <c r="E545" s="48">
        <v>18</v>
      </c>
      <c r="F545" s="48">
        <v>9</v>
      </c>
      <c r="G545" s="48">
        <v>7</v>
      </c>
      <c r="H545" s="48">
        <v>1</v>
      </c>
      <c r="I545" s="48" t="s">
        <v>134</v>
      </c>
      <c r="J545" s="48" t="s">
        <v>134</v>
      </c>
      <c r="K545" s="48" t="s">
        <v>134</v>
      </c>
      <c r="L545" s="48" t="s">
        <v>134</v>
      </c>
      <c r="M545" s="48">
        <v>1</v>
      </c>
      <c r="N545" s="48">
        <v>70</v>
      </c>
    </row>
    <row r="546" spans="1:14" ht="21" customHeight="1">
      <c r="A546" s="324"/>
      <c r="B546" s="324"/>
      <c r="C546" s="324" t="s">
        <v>316</v>
      </c>
      <c r="D546" s="327" t="s">
        <v>3401</v>
      </c>
      <c r="E546" s="48" t="s">
        <v>134</v>
      </c>
      <c r="F546" s="48" t="s">
        <v>134</v>
      </c>
      <c r="G546" s="48" t="s">
        <v>134</v>
      </c>
      <c r="H546" s="48" t="s">
        <v>134</v>
      </c>
      <c r="I546" s="48" t="s">
        <v>134</v>
      </c>
      <c r="J546" s="48" t="s">
        <v>134</v>
      </c>
      <c r="K546" s="48" t="s">
        <v>134</v>
      </c>
      <c r="L546" s="48" t="s">
        <v>134</v>
      </c>
      <c r="M546" s="48" t="s">
        <v>134</v>
      </c>
      <c r="N546" s="48" t="s">
        <v>134</v>
      </c>
    </row>
    <row r="547" spans="1:14" ht="21" customHeight="1">
      <c r="A547" s="324"/>
      <c r="B547" s="324"/>
      <c r="C547" s="324" t="s">
        <v>1035</v>
      </c>
      <c r="D547" s="327" t="s">
        <v>4080</v>
      </c>
      <c r="E547" s="48">
        <v>18</v>
      </c>
      <c r="F547" s="48">
        <v>9</v>
      </c>
      <c r="G547" s="48">
        <v>7</v>
      </c>
      <c r="H547" s="48">
        <v>1</v>
      </c>
      <c r="I547" s="48" t="s">
        <v>134</v>
      </c>
      <c r="J547" s="48" t="s">
        <v>134</v>
      </c>
      <c r="K547" s="48" t="s">
        <v>134</v>
      </c>
      <c r="L547" s="48" t="s">
        <v>134</v>
      </c>
      <c r="M547" s="48">
        <v>1</v>
      </c>
      <c r="N547" s="48">
        <v>70</v>
      </c>
    </row>
    <row r="548" spans="1:14" ht="21" customHeight="1">
      <c r="A548" s="324" t="s">
        <v>1217</v>
      </c>
      <c r="B548" s="323">
        <v>76</v>
      </c>
      <c r="C548" s="323" t="s">
        <v>1955</v>
      </c>
      <c r="D548" s="328"/>
      <c r="E548" s="168">
        <v>1695</v>
      </c>
      <c r="F548" s="168">
        <v>1069</v>
      </c>
      <c r="G548" s="168">
        <v>334</v>
      </c>
      <c r="H548" s="168">
        <v>191</v>
      </c>
      <c r="I548" s="168">
        <v>58</v>
      </c>
      <c r="J548" s="168">
        <v>34</v>
      </c>
      <c r="K548" s="168">
        <v>6</v>
      </c>
      <c r="L548" s="168">
        <v>1</v>
      </c>
      <c r="M548" s="168">
        <v>2</v>
      </c>
      <c r="N548" s="168">
        <v>10079</v>
      </c>
    </row>
    <row r="549" spans="1:14" ht="21" customHeight="1">
      <c r="A549" s="324"/>
      <c r="B549" s="324"/>
      <c r="C549" s="324" t="s">
        <v>2609</v>
      </c>
      <c r="D549" s="327" t="s">
        <v>3303</v>
      </c>
      <c r="E549" s="48">
        <v>9</v>
      </c>
      <c r="F549" s="48">
        <v>5</v>
      </c>
      <c r="G549" s="48">
        <v>1</v>
      </c>
      <c r="H549" s="48">
        <v>2</v>
      </c>
      <c r="I549" s="48" t="s">
        <v>134</v>
      </c>
      <c r="J549" s="48" t="s">
        <v>134</v>
      </c>
      <c r="K549" s="48">
        <v>1</v>
      </c>
      <c r="L549" s="48" t="s">
        <v>134</v>
      </c>
      <c r="M549" s="48" t="s">
        <v>134</v>
      </c>
      <c r="N549" s="48">
        <v>91</v>
      </c>
    </row>
    <row r="550" spans="1:14" ht="21" customHeight="1">
      <c r="A550" s="324" t="s">
        <v>1217</v>
      </c>
      <c r="B550" s="323"/>
      <c r="C550" s="324" t="s">
        <v>2607</v>
      </c>
      <c r="D550" s="327" t="s">
        <v>2605</v>
      </c>
      <c r="E550" s="48">
        <v>81</v>
      </c>
      <c r="F550" s="48">
        <v>45</v>
      </c>
      <c r="G550" s="48">
        <v>10</v>
      </c>
      <c r="H550" s="48">
        <v>11</v>
      </c>
      <c r="I550" s="48">
        <v>6</v>
      </c>
      <c r="J550" s="48">
        <v>8</v>
      </c>
      <c r="K550" s="48">
        <v>1</v>
      </c>
      <c r="L550" s="48" t="s">
        <v>134</v>
      </c>
      <c r="M550" s="48" t="s">
        <v>134</v>
      </c>
      <c r="N550" s="48">
        <v>807</v>
      </c>
    </row>
    <row r="551" spans="1:14" ht="21" customHeight="1">
      <c r="A551" s="324" t="s">
        <v>1217</v>
      </c>
      <c r="B551" s="324" t="s">
        <v>1217</v>
      </c>
      <c r="C551" s="324" t="s">
        <v>2604</v>
      </c>
      <c r="D551" s="327" t="s">
        <v>2603</v>
      </c>
      <c r="E551" s="48">
        <v>581</v>
      </c>
      <c r="F551" s="48">
        <v>337</v>
      </c>
      <c r="G551" s="48">
        <v>143</v>
      </c>
      <c r="H551" s="48">
        <v>71</v>
      </c>
      <c r="I551" s="48">
        <v>21</v>
      </c>
      <c r="J551" s="48">
        <v>8</v>
      </c>
      <c r="K551" s="48" t="s">
        <v>134</v>
      </c>
      <c r="L551" s="48" t="s">
        <v>134</v>
      </c>
      <c r="M551" s="48">
        <v>1</v>
      </c>
      <c r="N551" s="48">
        <v>3397</v>
      </c>
    </row>
    <row r="552" spans="1:14" ht="21" customHeight="1">
      <c r="A552" s="324"/>
      <c r="B552" s="324"/>
      <c r="C552" s="324" t="s">
        <v>3527</v>
      </c>
      <c r="D552" s="327" t="s">
        <v>3702</v>
      </c>
      <c r="E552" s="48">
        <v>133</v>
      </c>
      <c r="F552" s="48">
        <v>78</v>
      </c>
      <c r="G552" s="48">
        <v>32</v>
      </c>
      <c r="H552" s="48">
        <v>13</v>
      </c>
      <c r="I552" s="48">
        <v>6</v>
      </c>
      <c r="J552" s="48">
        <v>3</v>
      </c>
      <c r="K552" s="48" t="s">
        <v>134</v>
      </c>
      <c r="L552" s="48" t="s">
        <v>134</v>
      </c>
      <c r="M552" s="48">
        <v>1</v>
      </c>
      <c r="N552" s="48">
        <v>803</v>
      </c>
    </row>
    <row r="553" spans="1:14" ht="21" customHeight="1">
      <c r="A553" s="324"/>
      <c r="B553" s="324"/>
      <c r="C553" s="324" t="s">
        <v>1010</v>
      </c>
      <c r="D553" s="327" t="s">
        <v>4081</v>
      </c>
      <c r="E553" s="48">
        <v>207</v>
      </c>
      <c r="F553" s="48">
        <v>133</v>
      </c>
      <c r="G553" s="48">
        <v>41</v>
      </c>
      <c r="H553" s="48">
        <v>24</v>
      </c>
      <c r="I553" s="48">
        <v>7</v>
      </c>
      <c r="J553" s="48">
        <v>2</v>
      </c>
      <c r="K553" s="48" t="s">
        <v>134</v>
      </c>
      <c r="L553" s="48" t="s">
        <v>134</v>
      </c>
      <c r="M553" s="48" t="s">
        <v>134</v>
      </c>
      <c r="N553" s="48">
        <v>1116</v>
      </c>
    </row>
    <row r="554" spans="1:14" ht="21" customHeight="1">
      <c r="A554" s="324"/>
      <c r="B554" s="324"/>
      <c r="C554" s="324" t="s">
        <v>2226</v>
      </c>
      <c r="D554" s="327" t="s">
        <v>4082</v>
      </c>
      <c r="E554" s="48">
        <v>52</v>
      </c>
      <c r="F554" s="48">
        <v>17</v>
      </c>
      <c r="G554" s="48">
        <v>19</v>
      </c>
      <c r="H554" s="48">
        <v>11</v>
      </c>
      <c r="I554" s="48">
        <v>3</v>
      </c>
      <c r="J554" s="48">
        <v>2</v>
      </c>
      <c r="K554" s="48" t="s">
        <v>134</v>
      </c>
      <c r="L554" s="48" t="s">
        <v>134</v>
      </c>
      <c r="M554" s="48" t="s">
        <v>134</v>
      </c>
      <c r="N554" s="48">
        <v>448</v>
      </c>
    </row>
    <row r="555" spans="1:14" ht="21" customHeight="1">
      <c r="A555" s="324"/>
      <c r="B555" s="324"/>
      <c r="C555" s="324" t="s">
        <v>3490</v>
      </c>
      <c r="D555" s="327" t="s">
        <v>1357</v>
      </c>
      <c r="E555" s="48">
        <v>189</v>
      </c>
      <c r="F555" s="48">
        <v>109</v>
      </c>
      <c r="G555" s="48">
        <v>51</v>
      </c>
      <c r="H555" s="48">
        <v>23</v>
      </c>
      <c r="I555" s="48">
        <v>5</v>
      </c>
      <c r="J555" s="48">
        <v>1</v>
      </c>
      <c r="K555" s="48" t="s">
        <v>134</v>
      </c>
      <c r="L555" s="48" t="s">
        <v>134</v>
      </c>
      <c r="M555" s="48" t="s">
        <v>134</v>
      </c>
      <c r="N555" s="48">
        <v>1030</v>
      </c>
    </row>
    <row r="556" spans="1:14" ht="21" customHeight="1">
      <c r="A556" s="324" t="s">
        <v>1217</v>
      </c>
      <c r="B556" s="324" t="s">
        <v>1217</v>
      </c>
      <c r="C556" s="324" t="s">
        <v>2601</v>
      </c>
      <c r="D556" s="327" t="s">
        <v>2597</v>
      </c>
      <c r="E556" s="48">
        <v>93</v>
      </c>
      <c r="F556" s="48">
        <v>63</v>
      </c>
      <c r="G556" s="48">
        <v>22</v>
      </c>
      <c r="H556" s="48">
        <v>6</v>
      </c>
      <c r="I556" s="48">
        <v>1</v>
      </c>
      <c r="J556" s="48">
        <v>1</v>
      </c>
      <c r="K556" s="48" t="s">
        <v>134</v>
      </c>
      <c r="L556" s="48" t="s">
        <v>134</v>
      </c>
      <c r="M556" s="48" t="s">
        <v>134</v>
      </c>
      <c r="N556" s="48">
        <v>433</v>
      </c>
    </row>
    <row r="557" spans="1:14" ht="21" customHeight="1">
      <c r="A557" s="324" t="s">
        <v>1217</v>
      </c>
      <c r="B557" s="324" t="s">
        <v>1217</v>
      </c>
      <c r="C557" s="324" t="s">
        <v>2501</v>
      </c>
      <c r="D557" s="327" t="s">
        <v>2336</v>
      </c>
      <c r="E557" s="48">
        <v>70</v>
      </c>
      <c r="F557" s="48">
        <v>49</v>
      </c>
      <c r="G557" s="48">
        <v>12</v>
      </c>
      <c r="H557" s="48">
        <v>6</v>
      </c>
      <c r="I557" s="48">
        <v>3</v>
      </c>
      <c r="J557" s="48" t="s">
        <v>134</v>
      </c>
      <c r="K557" s="48" t="s">
        <v>134</v>
      </c>
      <c r="L557" s="48" t="s">
        <v>134</v>
      </c>
      <c r="M557" s="48" t="s">
        <v>134</v>
      </c>
      <c r="N557" s="48">
        <v>346</v>
      </c>
    </row>
    <row r="558" spans="1:14" ht="21" customHeight="1">
      <c r="A558" s="324" t="s">
        <v>1217</v>
      </c>
      <c r="B558" s="324" t="s">
        <v>1217</v>
      </c>
      <c r="C558" s="324" t="s">
        <v>2595</v>
      </c>
      <c r="D558" s="327" t="s">
        <v>364</v>
      </c>
      <c r="E558" s="48">
        <v>449</v>
      </c>
      <c r="F558" s="48">
        <v>289</v>
      </c>
      <c r="G558" s="48">
        <v>79</v>
      </c>
      <c r="H558" s="48">
        <v>55</v>
      </c>
      <c r="I558" s="48">
        <v>18</v>
      </c>
      <c r="J558" s="48">
        <v>7</v>
      </c>
      <c r="K558" s="48" t="s">
        <v>134</v>
      </c>
      <c r="L558" s="48" t="s">
        <v>134</v>
      </c>
      <c r="M558" s="48">
        <v>1</v>
      </c>
      <c r="N558" s="48">
        <v>2442</v>
      </c>
    </row>
    <row r="559" spans="1:14" ht="21" customHeight="1">
      <c r="A559" s="324" t="s">
        <v>1217</v>
      </c>
      <c r="B559" s="324" t="s">
        <v>1217</v>
      </c>
      <c r="C559" s="324" t="s">
        <v>2568</v>
      </c>
      <c r="D559" s="327" t="s">
        <v>2592</v>
      </c>
      <c r="E559" s="48">
        <v>230</v>
      </c>
      <c r="F559" s="48">
        <v>166</v>
      </c>
      <c r="G559" s="48">
        <v>43</v>
      </c>
      <c r="H559" s="48">
        <v>17</v>
      </c>
      <c r="I559" s="48">
        <v>2</v>
      </c>
      <c r="J559" s="48">
        <v>2</v>
      </c>
      <c r="K559" s="48" t="s">
        <v>134</v>
      </c>
      <c r="L559" s="48" t="s">
        <v>134</v>
      </c>
      <c r="M559" s="48" t="s">
        <v>134</v>
      </c>
      <c r="N559" s="48">
        <v>955</v>
      </c>
    </row>
    <row r="560" spans="1:14" ht="21" customHeight="1">
      <c r="A560" s="324"/>
      <c r="B560" s="324"/>
      <c r="C560" s="324" t="s">
        <v>2504</v>
      </c>
      <c r="D560" s="327" t="s">
        <v>2591</v>
      </c>
      <c r="E560" s="48">
        <v>135</v>
      </c>
      <c r="F560" s="48">
        <v>96</v>
      </c>
      <c r="G560" s="48">
        <v>16</v>
      </c>
      <c r="H560" s="48">
        <v>14</v>
      </c>
      <c r="I560" s="48">
        <v>5</v>
      </c>
      <c r="J560" s="48">
        <v>2</v>
      </c>
      <c r="K560" s="48">
        <v>1</v>
      </c>
      <c r="L560" s="48">
        <v>1</v>
      </c>
      <c r="M560" s="48" t="s">
        <v>134</v>
      </c>
      <c r="N560" s="48">
        <v>887</v>
      </c>
    </row>
    <row r="561" spans="1:14" ht="21" customHeight="1">
      <c r="A561" s="324" t="s">
        <v>1217</v>
      </c>
      <c r="B561" s="323"/>
      <c r="C561" s="324" t="s">
        <v>2589</v>
      </c>
      <c r="D561" s="327" t="s">
        <v>2583</v>
      </c>
      <c r="E561" s="48">
        <v>47</v>
      </c>
      <c r="F561" s="48">
        <v>19</v>
      </c>
      <c r="G561" s="48">
        <v>8</v>
      </c>
      <c r="H561" s="48">
        <v>9</v>
      </c>
      <c r="I561" s="48">
        <v>2</v>
      </c>
      <c r="J561" s="48">
        <v>6</v>
      </c>
      <c r="K561" s="48">
        <v>3</v>
      </c>
      <c r="L561" s="48" t="s">
        <v>134</v>
      </c>
      <c r="M561" s="48" t="s">
        <v>134</v>
      </c>
      <c r="N561" s="48">
        <v>721</v>
      </c>
    </row>
    <row r="562" spans="1:14" ht="21" customHeight="1">
      <c r="A562" s="324"/>
      <c r="B562" s="323"/>
      <c r="C562" s="324" t="s">
        <v>2599</v>
      </c>
      <c r="D562" s="327" t="s">
        <v>1667</v>
      </c>
      <c r="E562" s="48">
        <v>15</v>
      </c>
      <c r="F562" s="48" t="s">
        <v>134</v>
      </c>
      <c r="G562" s="48">
        <v>1</v>
      </c>
      <c r="H562" s="48">
        <v>6</v>
      </c>
      <c r="I562" s="48">
        <v>1</v>
      </c>
      <c r="J562" s="48">
        <v>4</v>
      </c>
      <c r="K562" s="48">
        <v>3</v>
      </c>
      <c r="L562" s="48" t="s">
        <v>134</v>
      </c>
      <c r="M562" s="48" t="s">
        <v>134</v>
      </c>
      <c r="N562" s="48">
        <v>481</v>
      </c>
    </row>
    <row r="563" spans="1:14" ht="21" customHeight="1">
      <c r="A563" s="324"/>
      <c r="B563" s="323"/>
      <c r="C563" s="324" t="s">
        <v>360</v>
      </c>
      <c r="D563" s="327" t="s">
        <v>3409</v>
      </c>
      <c r="E563" s="48">
        <v>23</v>
      </c>
      <c r="F563" s="48">
        <v>18</v>
      </c>
      <c r="G563" s="48">
        <v>4</v>
      </c>
      <c r="H563" s="48">
        <v>1</v>
      </c>
      <c r="I563" s="48" t="s">
        <v>134</v>
      </c>
      <c r="J563" s="48" t="s">
        <v>134</v>
      </c>
      <c r="K563" s="48" t="s">
        <v>134</v>
      </c>
      <c r="L563" s="48" t="s">
        <v>134</v>
      </c>
      <c r="M563" s="48" t="s">
        <v>134</v>
      </c>
      <c r="N563" s="48">
        <v>82</v>
      </c>
    </row>
    <row r="564" spans="1:14" ht="21" customHeight="1">
      <c r="A564" s="324"/>
      <c r="B564" s="323"/>
      <c r="C564" s="324" t="s">
        <v>4083</v>
      </c>
      <c r="D564" s="327" t="s">
        <v>4085</v>
      </c>
      <c r="E564" s="48">
        <v>9</v>
      </c>
      <c r="F564" s="48">
        <v>1</v>
      </c>
      <c r="G564" s="48">
        <v>3</v>
      </c>
      <c r="H564" s="48">
        <v>2</v>
      </c>
      <c r="I564" s="48">
        <v>1</v>
      </c>
      <c r="J564" s="48">
        <v>2</v>
      </c>
      <c r="K564" s="48" t="s">
        <v>134</v>
      </c>
      <c r="L564" s="48" t="s">
        <v>134</v>
      </c>
      <c r="M564" s="48" t="s">
        <v>134</v>
      </c>
      <c r="N564" s="48">
        <v>158</v>
      </c>
    </row>
    <row r="565" spans="1:14" ht="21" customHeight="1">
      <c r="A565" s="324" t="s">
        <v>1217</v>
      </c>
      <c r="B565" s="323">
        <v>77</v>
      </c>
      <c r="C565" s="323" t="s">
        <v>640</v>
      </c>
      <c r="D565" s="328"/>
      <c r="E565" s="168">
        <v>144</v>
      </c>
      <c r="F565" s="168">
        <v>42</v>
      </c>
      <c r="G565" s="168">
        <v>70</v>
      </c>
      <c r="H565" s="168">
        <v>20</v>
      </c>
      <c r="I565" s="168">
        <v>4</v>
      </c>
      <c r="J565" s="168">
        <v>7</v>
      </c>
      <c r="K565" s="168">
        <v>1</v>
      </c>
      <c r="L565" s="168" t="s">
        <v>134</v>
      </c>
      <c r="M565" s="168" t="s">
        <v>134</v>
      </c>
      <c r="N565" s="168">
        <v>1248</v>
      </c>
    </row>
    <row r="566" spans="1:14" ht="21" customHeight="1">
      <c r="A566" s="324" t="s">
        <v>1217</v>
      </c>
      <c r="B566" s="324" t="s">
        <v>1217</v>
      </c>
      <c r="C566" s="324" t="s">
        <v>2581</v>
      </c>
      <c r="D566" s="327" t="s">
        <v>3303</v>
      </c>
      <c r="E566" s="48" t="s">
        <v>134</v>
      </c>
      <c r="F566" s="48" t="s">
        <v>134</v>
      </c>
      <c r="G566" s="48" t="s">
        <v>134</v>
      </c>
      <c r="H566" s="48" t="s">
        <v>134</v>
      </c>
      <c r="I566" s="48" t="s">
        <v>134</v>
      </c>
      <c r="J566" s="48" t="s">
        <v>134</v>
      </c>
      <c r="K566" s="48" t="s">
        <v>134</v>
      </c>
      <c r="L566" s="48" t="s">
        <v>134</v>
      </c>
      <c r="M566" s="48" t="s">
        <v>134</v>
      </c>
      <c r="N566" s="48" t="s">
        <v>134</v>
      </c>
    </row>
    <row r="567" spans="1:14" ht="21" customHeight="1">
      <c r="A567" s="324" t="s">
        <v>1217</v>
      </c>
      <c r="B567" s="324" t="s">
        <v>1217</v>
      </c>
      <c r="C567" s="324" t="s">
        <v>2579</v>
      </c>
      <c r="D567" s="327" t="s">
        <v>2578</v>
      </c>
      <c r="E567" s="48">
        <v>28</v>
      </c>
      <c r="F567" s="48">
        <v>7</v>
      </c>
      <c r="G567" s="48">
        <v>18</v>
      </c>
      <c r="H567" s="48">
        <v>3</v>
      </c>
      <c r="I567" s="48" t="s">
        <v>134</v>
      </c>
      <c r="J567" s="48" t="s">
        <v>134</v>
      </c>
      <c r="K567" s="48" t="s">
        <v>134</v>
      </c>
      <c r="L567" s="48" t="s">
        <v>134</v>
      </c>
      <c r="M567" s="48" t="s">
        <v>134</v>
      </c>
      <c r="N567" s="48">
        <v>189</v>
      </c>
    </row>
    <row r="568" spans="1:14" ht="21" customHeight="1">
      <c r="A568" s="324" t="s">
        <v>1217</v>
      </c>
      <c r="B568" s="324" t="s">
        <v>1217</v>
      </c>
      <c r="C568" s="324" t="s">
        <v>2576</v>
      </c>
      <c r="D568" s="327" t="s">
        <v>2574</v>
      </c>
      <c r="E568" s="48">
        <v>116</v>
      </c>
      <c r="F568" s="48">
        <v>35</v>
      </c>
      <c r="G568" s="48">
        <v>52</v>
      </c>
      <c r="H568" s="48">
        <v>17</v>
      </c>
      <c r="I568" s="48">
        <v>4</v>
      </c>
      <c r="J568" s="48">
        <v>7</v>
      </c>
      <c r="K568" s="48">
        <v>1</v>
      </c>
      <c r="L568" s="48" t="s">
        <v>134</v>
      </c>
      <c r="M568" s="48" t="s">
        <v>134</v>
      </c>
      <c r="N568" s="48">
        <v>1059</v>
      </c>
    </row>
    <row r="569" spans="1:14" ht="21" customHeight="1">
      <c r="A569" s="323" t="s">
        <v>2572</v>
      </c>
      <c r="B569" s="323" t="s">
        <v>325</v>
      </c>
      <c r="C569" s="323"/>
      <c r="D569" s="328"/>
      <c r="E569" s="168">
        <v>1142</v>
      </c>
      <c r="F569" s="168">
        <v>886</v>
      </c>
      <c r="G569" s="168">
        <v>152</v>
      </c>
      <c r="H569" s="168">
        <v>61</v>
      </c>
      <c r="I569" s="168">
        <v>19</v>
      </c>
      <c r="J569" s="168">
        <v>13</v>
      </c>
      <c r="K569" s="168">
        <v>4</v>
      </c>
      <c r="L569" s="168">
        <v>4</v>
      </c>
      <c r="M569" s="168">
        <v>3</v>
      </c>
      <c r="N569" s="168">
        <v>5724</v>
      </c>
    </row>
    <row r="570" spans="1:14" ht="21" customHeight="1">
      <c r="A570" s="324" t="s">
        <v>1217</v>
      </c>
      <c r="B570" s="323">
        <v>78</v>
      </c>
      <c r="C570" s="323" t="s">
        <v>405</v>
      </c>
      <c r="D570" s="328"/>
      <c r="E570" s="168">
        <v>814</v>
      </c>
      <c r="F570" s="168">
        <v>699</v>
      </c>
      <c r="G570" s="168">
        <v>88</v>
      </c>
      <c r="H570" s="168">
        <v>19</v>
      </c>
      <c r="I570" s="168">
        <v>3</v>
      </c>
      <c r="J570" s="168">
        <v>2</v>
      </c>
      <c r="K570" s="168">
        <v>1</v>
      </c>
      <c r="L570" s="168" t="s">
        <v>134</v>
      </c>
      <c r="M570" s="168">
        <v>2</v>
      </c>
      <c r="N570" s="168">
        <v>2422</v>
      </c>
    </row>
    <row r="571" spans="1:14" ht="21" customHeight="1">
      <c r="A571" s="324" t="s">
        <v>1217</v>
      </c>
      <c r="B571" s="324" t="s">
        <v>1217</v>
      </c>
      <c r="C571" s="324" t="s">
        <v>2242</v>
      </c>
      <c r="D571" s="327" t="s">
        <v>3303</v>
      </c>
      <c r="E571" s="48" t="s">
        <v>134</v>
      </c>
      <c r="F571" s="48" t="s">
        <v>134</v>
      </c>
      <c r="G571" s="48" t="s">
        <v>134</v>
      </c>
      <c r="H571" s="48" t="s">
        <v>134</v>
      </c>
      <c r="I571" s="48" t="s">
        <v>134</v>
      </c>
      <c r="J571" s="48" t="s">
        <v>134</v>
      </c>
      <c r="K571" s="48" t="s">
        <v>134</v>
      </c>
      <c r="L571" s="48" t="s">
        <v>134</v>
      </c>
      <c r="M571" s="48" t="s">
        <v>134</v>
      </c>
      <c r="N571" s="48" t="s">
        <v>134</v>
      </c>
    </row>
    <row r="572" spans="1:14" ht="21" customHeight="1">
      <c r="A572" s="324" t="s">
        <v>1217</v>
      </c>
      <c r="B572" s="324" t="s">
        <v>1217</v>
      </c>
      <c r="C572" s="324" t="s">
        <v>96</v>
      </c>
      <c r="D572" s="327" t="s">
        <v>2570</v>
      </c>
      <c r="E572" s="48">
        <v>196</v>
      </c>
      <c r="F572" s="48">
        <v>170</v>
      </c>
      <c r="G572" s="48">
        <v>17</v>
      </c>
      <c r="H572" s="48">
        <v>5</v>
      </c>
      <c r="I572" s="48">
        <v>2</v>
      </c>
      <c r="J572" s="48">
        <v>1</v>
      </c>
      <c r="K572" s="48">
        <v>1</v>
      </c>
      <c r="L572" s="48" t="s">
        <v>134</v>
      </c>
      <c r="M572" s="48" t="s">
        <v>134</v>
      </c>
      <c r="N572" s="48">
        <v>691</v>
      </c>
    </row>
    <row r="573" spans="1:14" ht="21" customHeight="1">
      <c r="A573" s="324"/>
      <c r="B573" s="324"/>
      <c r="C573" s="324" t="s">
        <v>1270</v>
      </c>
      <c r="D573" s="327" t="s">
        <v>1441</v>
      </c>
      <c r="E573" s="48">
        <v>186</v>
      </c>
      <c r="F573" s="48">
        <v>165</v>
      </c>
      <c r="G573" s="48">
        <v>17</v>
      </c>
      <c r="H573" s="48">
        <v>4</v>
      </c>
      <c r="I573" s="48" t="s">
        <v>134</v>
      </c>
      <c r="J573" s="48" t="s">
        <v>134</v>
      </c>
      <c r="K573" s="48" t="s">
        <v>134</v>
      </c>
      <c r="L573" s="48" t="s">
        <v>134</v>
      </c>
      <c r="M573" s="48" t="s">
        <v>134</v>
      </c>
      <c r="N573" s="48">
        <v>522</v>
      </c>
    </row>
    <row r="574" spans="1:14" ht="21" customHeight="1">
      <c r="A574" s="324"/>
      <c r="B574" s="324"/>
      <c r="C574" s="324" t="s">
        <v>3935</v>
      </c>
      <c r="D574" s="327" t="s">
        <v>3454</v>
      </c>
      <c r="E574" s="48">
        <v>10</v>
      </c>
      <c r="F574" s="48">
        <v>5</v>
      </c>
      <c r="G574" s="48" t="s">
        <v>134</v>
      </c>
      <c r="H574" s="48">
        <v>1</v>
      </c>
      <c r="I574" s="48">
        <v>2</v>
      </c>
      <c r="J574" s="48">
        <v>1</v>
      </c>
      <c r="K574" s="48">
        <v>1</v>
      </c>
      <c r="L574" s="48" t="s">
        <v>134</v>
      </c>
      <c r="M574" s="48" t="s">
        <v>134</v>
      </c>
      <c r="N574" s="48">
        <v>169</v>
      </c>
    </row>
    <row r="575" spans="1:14" ht="21" customHeight="1">
      <c r="A575" s="324" t="s">
        <v>1217</v>
      </c>
      <c r="B575" s="324" t="s">
        <v>1217</v>
      </c>
      <c r="C575" s="324" t="s">
        <v>2569</v>
      </c>
      <c r="D575" s="327" t="s">
        <v>2472</v>
      </c>
      <c r="E575" s="48">
        <v>172</v>
      </c>
      <c r="F575" s="48">
        <v>162</v>
      </c>
      <c r="G575" s="48">
        <v>5</v>
      </c>
      <c r="H575" s="48">
        <v>3</v>
      </c>
      <c r="I575" s="48" t="s">
        <v>134</v>
      </c>
      <c r="J575" s="48" t="s">
        <v>134</v>
      </c>
      <c r="K575" s="48" t="s">
        <v>134</v>
      </c>
      <c r="L575" s="48" t="s">
        <v>134</v>
      </c>
      <c r="M575" s="48">
        <v>2</v>
      </c>
      <c r="N575" s="48">
        <v>408</v>
      </c>
    </row>
    <row r="576" spans="1:14" ht="21" customHeight="1">
      <c r="A576" s="26" t="s">
        <v>1217</v>
      </c>
      <c r="B576" s="26" t="s">
        <v>1217</v>
      </c>
      <c r="C576" s="26" t="s">
        <v>1570</v>
      </c>
      <c r="D576" s="85" t="s">
        <v>2163</v>
      </c>
      <c r="E576" s="48">
        <v>364</v>
      </c>
      <c r="F576" s="48">
        <v>309</v>
      </c>
      <c r="G576" s="48">
        <v>46</v>
      </c>
      <c r="H576" s="48">
        <v>8</v>
      </c>
      <c r="I576" s="48">
        <v>1</v>
      </c>
      <c r="J576" s="48" t="s">
        <v>134</v>
      </c>
      <c r="K576" s="48" t="s">
        <v>134</v>
      </c>
      <c r="L576" s="48" t="s">
        <v>134</v>
      </c>
      <c r="M576" s="48" t="s">
        <v>134</v>
      </c>
      <c r="N576" s="48">
        <v>1008</v>
      </c>
    </row>
    <row r="577" spans="1:14" ht="21" customHeight="1">
      <c r="A577" s="26"/>
      <c r="B577" s="26"/>
      <c r="C577" s="26" t="s">
        <v>2565</v>
      </c>
      <c r="D577" s="85" t="s">
        <v>1003</v>
      </c>
      <c r="E577" s="48">
        <v>20</v>
      </c>
      <c r="F577" s="48">
        <v>10</v>
      </c>
      <c r="G577" s="48">
        <v>9</v>
      </c>
      <c r="H577" s="48">
        <v>1</v>
      </c>
      <c r="I577" s="48" t="s">
        <v>134</v>
      </c>
      <c r="J577" s="48" t="s">
        <v>134</v>
      </c>
      <c r="K577" s="48" t="s">
        <v>134</v>
      </c>
      <c r="L577" s="48" t="s">
        <v>134</v>
      </c>
      <c r="M577" s="48" t="s">
        <v>134</v>
      </c>
      <c r="N577" s="48">
        <v>86</v>
      </c>
    </row>
    <row r="578" spans="1:14" ht="21" customHeight="1">
      <c r="A578" s="324" t="s">
        <v>1217</v>
      </c>
      <c r="B578" s="323"/>
      <c r="C578" s="324" t="s">
        <v>1658</v>
      </c>
      <c r="D578" s="327" t="s">
        <v>1645</v>
      </c>
      <c r="E578" s="48">
        <v>2</v>
      </c>
      <c r="F578" s="48" t="s">
        <v>134</v>
      </c>
      <c r="G578" s="48">
        <v>2</v>
      </c>
      <c r="H578" s="48" t="s">
        <v>134</v>
      </c>
      <c r="I578" s="48" t="s">
        <v>134</v>
      </c>
      <c r="J578" s="48" t="s">
        <v>134</v>
      </c>
      <c r="K578" s="48" t="s">
        <v>134</v>
      </c>
      <c r="L578" s="48" t="s">
        <v>134</v>
      </c>
      <c r="M578" s="48" t="s">
        <v>134</v>
      </c>
      <c r="N578" s="48">
        <v>14</v>
      </c>
    </row>
    <row r="579" spans="1:14" ht="21" customHeight="1">
      <c r="A579" s="324" t="s">
        <v>1217</v>
      </c>
      <c r="B579" s="324" t="s">
        <v>1217</v>
      </c>
      <c r="C579" s="324">
        <v>789</v>
      </c>
      <c r="D579" s="327" t="s">
        <v>832</v>
      </c>
      <c r="E579" s="48">
        <v>60</v>
      </c>
      <c r="F579" s="48">
        <v>48</v>
      </c>
      <c r="G579" s="48">
        <v>9</v>
      </c>
      <c r="H579" s="48">
        <v>2</v>
      </c>
      <c r="I579" s="48" t="s">
        <v>134</v>
      </c>
      <c r="J579" s="48">
        <v>1</v>
      </c>
      <c r="K579" s="48" t="s">
        <v>134</v>
      </c>
      <c r="L579" s="48" t="s">
        <v>134</v>
      </c>
      <c r="M579" s="48" t="s">
        <v>134</v>
      </c>
      <c r="N579" s="48">
        <v>215</v>
      </c>
    </row>
    <row r="580" spans="1:14" ht="21" customHeight="1">
      <c r="A580" s="324" t="s">
        <v>1217</v>
      </c>
      <c r="B580" s="323">
        <v>79</v>
      </c>
      <c r="C580" s="323" t="s">
        <v>1820</v>
      </c>
      <c r="D580" s="328"/>
      <c r="E580" s="168">
        <v>152</v>
      </c>
      <c r="F580" s="168">
        <v>104</v>
      </c>
      <c r="G580" s="168">
        <v>28</v>
      </c>
      <c r="H580" s="168">
        <v>12</v>
      </c>
      <c r="I580" s="168">
        <v>3</v>
      </c>
      <c r="J580" s="168">
        <v>2</v>
      </c>
      <c r="K580" s="168">
        <v>1</v>
      </c>
      <c r="L580" s="168">
        <v>1</v>
      </c>
      <c r="M580" s="168">
        <v>1</v>
      </c>
      <c r="N580" s="168">
        <v>1033</v>
      </c>
    </row>
    <row r="581" spans="1:14" ht="21" customHeight="1">
      <c r="A581" s="324" t="s">
        <v>1217</v>
      </c>
      <c r="B581" s="324" t="s">
        <v>1217</v>
      </c>
      <c r="C581" s="324" t="s">
        <v>148</v>
      </c>
      <c r="D581" s="327" t="s">
        <v>3303</v>
      </c>
      <c r="E581" s="48" t="s">
        <v>134</v>
      </c>
      <c r="F581" s="48" t="s">
        <v>134</v>
      </c>
      <c r="G581" s="48" t="s">
        <v>134</v>
      </c>
      <c r="H581" s="48" t="s">
        <v>134</v>
      </c>
      <c r="I581" s="48" t="s">
        <v>134</v>
      </c>
      <c r="J581" s="48" t="s">
        <v>134</v>
      </c>
      <c r="K581" s="48" t="s">
        <v>134</v>
      </c>
      <c r="L581" s="48" t="s">
        <v>134</v>
      </c>
      <c r="M581" s="48" t="s">
        <v>134</v>
      </c>
      <c r="N581" s="48" t="s">
        <v>134</v>
      </c>
    </row>
    <row r="582" spans="1:14" ht="21" customHeight="1">
      <c r="A582" s="324" t="s">
        <v>1217</v>
      </c>
      <c r="B582" s="323"/>
      <c r="C582" s="324" t="s">
        <v>2652</v>
      </c>
      <c r="D582" s="327" t="s">
        <v>1735</v>
      </c>
      <c r="E582" s="48">
        <v>19</v>
      </c>
      <c r="F582" s="48">
        <v>11</v>
      </c>
      <c r="G582" s="48">
        <v>4</v>
      </c>
      <c r="H582" s="48">
        <v>3</v>
      </c>
      <c r="I582" s="48" t="s">
        <v>134</v>
      </c>
      <c r="J582" s="48" t="s">
        <v>134</v>
      </c>
      <c r="K582" s="48" t="s">
        <v>134</v>
      </c>
      <c r="L582" s="48">
        <v>1</v>
      </c>
      <c r="M582" s="48" t="s">
        <v>134</v>
      </c>
      <c r="N582" s="48">
        <v>327</v>
      </c>
    </row>
    <row r="583" spans="1:14" ht="21" customHeight="1">
      <c r="A583" s="324" t="s">
        <v>1217</v>
      </c>
      <c r="B583" s="324" t="s">
        <v>1217</v>
      </c>
      <c r="C583" s="324" t="s">
        <v>1626</v>
      </c>
      <c r="D583" s="327" t="s">
        <v>2626</v>
      </c>
      <c r="E583" s="48">
        <v>30</v>
      </c>
      <c r="F583" s="48">
        <v>24</v>
      </c>
      <c r="G583" s="48">
        <v>4</v>
      </c>
      <c r="H583" s="48" t="s">
        <v>134</v>
      </c>
      <c r="I583" s="48" t="s">
        <v>134</v>
      </c>
      <c r="J583" s="48">
        <v>1</v>
      </c>
      <c r="K583" s="48" t="s">
        <v>134</v>
      </c>
      <c r="L583" s="48" t="s">
        <v>134</v>
      </c>
      <c r="M583" s="48">
        <v>1</v>
      </c>
      <c r="N583" s="48">
        <v>112</v>
      </c>
    </row>
    <row r="584" spans="1:14" ht="21" customHeight="1">
      <c r="A584" s="324" t="s">
        <v>1217</v>
      </c>
      <c r="B584" s="323"/>
      <c r="C584" s="324" t="s">
        <v>2651</v>
      </c>
      <c r="D584" s="327" t="s">
        <v>1038</v>
      </c>
      <c r="E584" s="48">
        <v>3</v>
      </c>
      <c r="F584" s="48">
        <v>2</v>
      </c>
      <c r="G584" s="48" t="s">
        <v>134</v>
      </c>
      <c r="H584" s="48">
        <v>1</v>
      </c>
      <c r="I584" s="48" t="s">
        <v>134</v>
      </c>
      <c r="J584" s="48" t="s">
        <v>134</v>
      </c>
      <c r="K584" s="48" t="s">
        <v>134</v>
      </c>
      <c r="L584" s="48" t="s">
        <v>134</v>
      </c>
      <c r="M584" s="48" t="s">
        <v>134</v>
      </c>
      <c r="N584" s="48">
        <v>16</v>
      </c>
    </row>
    <row r="585" spans="1:14" ht="21" customHeight="1">
      <c r="A585" s="324" t="s">
        <v>1217</v>
      </c>
      <c r="B585" s="324" t="s">
        <v>1217</v>
      </c>
      <c r="C585" s="324" t="s">
        <v>2649</v>
      </c>
      <c r="D585" s="327" t="s">
        <v>1470</v>
      </c>
      <c r="E585" s="48" t="s">
        <v>134</v>
      </c>
      <c r="F585" s="48" t="s">
        <v>134</v>
      </c>
      <c r="G585" s="48" t="s">
        <v>134</v>
      </c>
      <c r="H585" s="48" t="s">
        <v>134</v>
      </c>
      <c r="I585" s="48" t="s">
        <v>134</v>
      </c>
      <c r="J585" s="48" t="s">
        <v>134</v>
      </c>
      <c r="K585" s="48" t="s">
        <v>134</v>
      </c>
      <c r="L585" s="48" t="s">
        <v>134</v>
      </c>
      <c r="M585" s="48" t="s">
        <v>134</v>
      </c>
      <c r="N585" s="48" t="s">
        <v>134</v>
      </c>
    </row>
    <row r="586" spans="1:14" ht="21" customHeight="1">
      <c r="A586" s="324"/>
      <c r="B586" s="324"/>
      <c r="C586" s="324" t="s">
        <v>2432</v>
      </c>
      <c r="D586" s="327" t="s">
        <v>2648</v>
      </c>
      <c r="E586" s="48">
        <v>32</v>
      </c>
      <c r="F586" s="48">
        <v>17</v>
      </c>
      <c r="G586" s="48">
        <v>9</v>
      </c>
      <c r="H586" s="48">
        <v>4</v>
      </c>
      <c r="I586" s="48">
        <v>1</v>
      </c>
      <c r="J586" s="48" t="s">
        <v>134</v>
      </c>
      <c r="K586" s="48">
        <v>1</v>
      </c>
      <c r="L586" s="48" t="s">
        <v>134</v>
      </c>
      <c r="M586" s="48" t="s">
        <v>134</v>
      </c>
      <c r="N586" s="48">
        <v>245</v>
      </c>
    </row>
    <row r="587" spans="1:14" ht="21" customHeight="1">
      <c r="A587" s="324"/>
      <c r="B587" s="324"/>
      <c r="C587" s="324" t="s">
        <v>3024</v>
      </c>
      <c r="D587" s="327" t="s">
        <v>2507</v>
      </c>
      <c r="E587" s="48">
        <v>29</v>
      </c>
      <c r="F587" s="48">
        <v>17</v>
      </c>
      <c r="G587" s="48">
        <v>8</v>
      </c>
      <c r="H587" s="48">
        <v>3</v>
      </c>
      <c r="I587" s="48">
        <v>1</v>
      </c>
      <c r="J587" s="48" t="s">
        <v>134</v>
      </c>
      <c r="K587" s="48" t="s">
        <v>134</v>
      </c>
      <c r="L587" s="48" t="s">
        <v>134</v>
      </c>
      <c r="M587" s="48" t="s">
        <v>134</v>
      </c>
      <c r="N587" s="48">
        <v>168</v>
      </c>
    </row>
    <row r="588" spans="1:14" ht="21" customHeight="1">
      <c r="A588" s="324"/>
      <c r="B588" s="324"/>
      <c r="C588" s="324" t="s">
        <v>2306</v>
      </c>
      <c r="D588" s="327" t="s">
        <v>2587</v>
      </c>
      <c r="E588" s="48">
        <v>2</v>
      </c>
      <c r="F588" s="48" t="s">
        <v>134</v>
      </c>
      <c r="G588" s="48" t="s">
        <v>134</v>
      </c>
      <c r="H588" s="48">
        <v>1</v>
      </c>
      <c r="I588" s="48" t="s">
        <v>134</v>
      </c>
      <c r="J588" s="48" t="s">
        <v>134</v>
      </c>
      <c r="K588" s="48">
        <v>1</v>
      </c>
      <c r="L588" s="48" t="s">
        <v>134</v>
      </c>
      <c r="M588" s="48" t="s">
        <v>134</v>
      </c>
      <c r="N588" s="48">
        <v>68</v>
      </c>
    </row>
    <row r="589" spans="1:14" ht="21" customHeight="1">
      <c r="A589" s="324"/>
      <c r="B589" s="324"/>
      <c r="C589" s="324" t="s">
        <v>732</v>
      </c>
      <c r="D589" s="327" t="s">
        <v>551</v>
      </c>
      <c r="E589" s="48">
        <v>1</v>
      </c>
      <c r="F589" s="48" t="s">
        <v>134</v>
      </c>
      <c r="G589" s="48">
        <v>1</v>
      </c>
      <c r="H589" s="48" t="s">
        <v>134</v>
      </c>
      <c r="I589" s="48" t="s">
        <v>134</v>
      </c>
      <c r="J589" s="48" t="s">
        <v>134</v>
      </c>
      <c r="K589" s="48" t="s">
        <v>134</v>
      </c>
      <c r="L589" s="48" t="s">
        <v>134</v>
      </c>
      <c r="M589" s="48" t="s">
        <v>134</v>
      </c>
      <c r="N589" s="48">
        <v>9</v>
      </c>
    </row>
    <row r="590" spans="1:14" ht="21" customHeight="1">
      <c r="A590" s="324" t="s">
        <v>1217</v>
      </c>
      <c r="B590" s="323"/>
      <c r="C590" s="324">
        <v>799</v>
      </c>
      <c r="D590" s="327" t="s">
        <v>2647</v>
      </c>
      <c r="E590" s="48">
        <v>68</v>
      </c>
      <c r="F590" s="48">
        <v>50</v>
      </c>
      <c r="G590" s="48">
        <v>11</v>
      </c>
      <c r="H590" s="48">
        <v>4</v>
      </c>
      <c r="I590" s="48">
        <v>2</v>
      </c>
      <c r="J590" s="48">
        <v>1</v>
      </c>
      <c r="K590" s="48" t="s">
        <v>134</v>
      </c>
      <c r="L590" s="48" t="s">
        <v>134</v>
      </c>
      <c r="M590" s="48" t="s">
        <v>134</v>
      </c>
      <c r="N590" s="48">
        <v>333</v>
      </c>
    </row>
    <row r="591" spans="1:14" ht="21" customHeight="1">
      <c r="A591" s="324"/>
      <c r="B591" s="323"/>
      <c r="C591" s="324" t="s">
        <v>73</v>
      </c>
      <c r="D591" s="327" t="s">
        <v>4086</v>
      </c>
      <c r="E591" s="48">
        <v>12</v>
      </c>
      <c r="F591" s="48">
        <v>11</v>
      </c>
      <c r="G591" s="48">
        <v>1</v>
      </c>
      <c r="H591" s="48" t="s">
        <v>134</v>
      </c>
      <c r="I591" s="48" t="s">
        <v>134</v>
      </c>
      <c r="J591" s="48" t="s">
        <v>134</v>
      </c>
      <c r="K591" s="48" t="s">
        <v>134</v>
      </c>
      <c r="L591" s="48" t="s">
        <v>134</v>
      </c>
      <c r="M591" s="48" t="s">
        <v>134</v>
      </c>
      <c r="N591" s="48">
        <v>32</v>
      </c>
    </row>
    <row r="592" spans="1:14" ht="21" customHeight="1">
      <c r="A592" s="324"/>
      <c r="B592" s="323"/>
      <c r="C592" s="324" t="s">
        <v>262</v>
      </c>
      <c r="D592" s="327" t="s">
        <v>3350</v>
      </c>
      <c r="E592" s="48">
        <v>56</v>
      </c>
      <c r="F592" s="48">
        <v>39</v>
      </c>
      <c r="G592" s="48">
        <v>10</v>
      </c>
      <c r="H592" s="48">
        <v>4</v>
      </c>
      <c r="I592" s="48">
        <v>2</v>
      </c>
      <c r="J592" s="48">
        <v>1</v>
      </c>
      <c r="K592" s="48" t="s">
        <v>134</v>
      </c>
      <c r="L592" s="48" t="s">
        <v>134</v>
      </c>
      <c r="M592" s="48" t="s">
        <v>134</v>
      </c>
      <c r="N592" s="48">
        <v>301</v>
      </c>
    </row>
    <row r="593" spans="1:14" ht="21" customHeight="1">
      <c r="A593" s="324" t="s">
        <v>1217</v>
      </c>
      <c r="B593" s="323">
        <v>80</v>
      </c>
      <c r="C593" s="323" t="s">
        <v>2646</v>
      </c>
      <c r="D593" s="328"/>
      <c r="E593" s="168">
        <v>176</v>
      </c>
      <c r="F593" s="168">
        <v>83</v>
      </c>
      <c r="G593" s="168">
        <v>36</v>
      </c>
      <c r="H593" s="168">
        <v>30</v>
      </c>
      <c r="I593" s="168">
        <v>13</v>
      </c>
      <c r="J593" s="168">
        <v>9</v>
      </c>
      <c r="K593" s="168">
        <v>2</v>
      </c>
      <c r="L593" s="168">
        <v>3</v>
      </c>
      <c r="M593" s="168" t="s">
        <v>134</v>
      </c>
      <c r="N593" s="168">
        <v>2269</v>
      </c>
    </row>
    <row r="594" spans="1:14" ht="21" customHeight="1">
      <c r="A594" s="324" t="s">
        <v>1217</v>
      </c>
      <c r="B594" s="324" t="s">
        <v>1217</v>
      </c>
      <c r="C594" s="324" t="s">
        <v>2644</v>
      </c>
      <c r="D594" s="327" t="s">
        <v>3303</v>
      </c>
      <c r="E594" s="48">
        <v>1</v>
      </c>
      <c r="F594" s="48">
        <v>1</v>
      </c>
      <c r="G594" s="48" t="s">
        <v>134</v>
      </c>
      <c r="H594" s="48" t="s">
        <v>134</v>
      </c>
      <c r="I594" s="48" t="s">
        <v>134</v>
      </c>
      <c r="J594" s="48" t="s">
        <v>134</v>
      </c>
      <c r="K594" s="48" t="s">
        <v>134</v>
      </c>
      <c r="L594" s="48" t="s">
        <v>134</v>
      </c>
      <c r="M594" s="48" t="s">
        <v>134</v>
      </c>
      <c r="N594" s="48">
        <v>1</v>
      </c>
    </row>
    <row r="595" spans="1:14" ht="21" customHeight="1">
      <c r="A595" s="324" t="s">
        <v>1217</v>
      </c>
      <c r="B595" s="324" t="s">
        <v>1217</v>
      </c>
      <c r="C595" s="324" t="s">
        <v>806</v>
      </c>
      <c r="D595" s="327" t="s">
        <v>3129</v>
      </c>
      <c r="E595" s="48" t="s">
        <v>134</v>
      </c>
      <c r="F595" s="48" t="s">
        <v>134</v>
      </c>
      <c r="G595" s="48" t="s">
        <v>134</v>
      </c>
      <c r="H595" s="48" t="s">
        <v>134</v>
      </c>
      <c r="I595" s="48" t="s">
        <v>134</v>
      </c>
      <c r="J595" s="48" t="s">
        <v>134</v>
      </c>
      <c r="K595" s="48" t="s">
        <v>134</v>
      </c>
      <c r="L595" s="48" t="s">
        <v>134</v>
      </c>
      <c r="M595" s="48" t="s">
        <v>134</v>
      </c>
      <c r="N595" s="48" t="s">
        <v>134</v>
      </c>
    </row>
    <row r="596" spans="1:14" ht="21" customHeight="1">
      <c r="A596" s="324"/>
      <c r="B596" s="324"/>
      <c r="C596" s="324" t="s">
        <v>2642</v>
      </c>
      <c r="D596" s="327" t="s">
        <v>328</v>
      </c>
      <c r="E596" s="48">
        <v>53</v>
      </c>
      <c r="F596" s="48">
        <v>36</v>
      </c>
      <c r="G596" s="48">
        <v>8</v>
      </c>
      <c r="H596" s="48">
        <v>5</v>
      </c>
      <c r="I596" s="48">
        <v>1</v>
      </c>
      <c r="J596" s="48">
        <v>2</v>
      </c>
      <c r="K596" s="48" t="s">
        <v>134</v>
      </c>
      <c r="L596" s="48">
        <v>1</v>
      </c>
      <c r="M596" s="48" t="s">
        <v>134</v>
      </c>
      <c r="N596" s="48">
        <v>505</v>
      </c>
    </row>
    <row r="597" spans="1:14" ht="21" customHeight="1">
      <c r="A597" s="324" t="s">
        <v>1217</v>
      </c>
      <c r="B597" s="324" t="s">
        <v>1217</v>
      </c>
      <c r="C597" s="324" t="s">
        <v>2089</v>
      </c>
      <c r="D597" s="327" t="s">
        <v>1750</v>
      </c>
      <c r="E597" s="48">
        <v>2</v>
      </c>
      <c r="F597" s="48">
        <v>1</v>
      </c>
      <c r="G597" s="48" t="s">
        <v>134</v>
      </c>
      <c r="H597" s="48">
        <v>1</v>
      </c>
      <c r="I597" s="48" t="s">
        <v>134</v>
      </c>
      <c r="J597" s="48" t="s">
        <v>134</v>
      </c>
      <c r="K597" s="48" t="s">
        <v>134</v>
      </c>
      <c r="L597" s="48" t="s">
        <v>134</v>
      </c>
      <c r="M597" s="48" t="s">
        <v>134</v>
      </c>
      <c r="N597" s="48">
        <v>21</v>
      </c>
    </row>
    <row r="598" spans="1:14" ht="21" customHeight="1">
      <c r="A598" s="324" t="s">
        <v>1217</v>
      </c>
      <c r="B598" s="323"/>
      <c r="C598" s="324" t="s">
        <v>1149</v>
      </c>
      <c r="D598" s="327" t="s">
        <v>280</v>
      </c>
      <c r="E598" s="48">
        <v>29</v>
      </c>
      <c r="F598" s="48">
        <v>11</v>
      </c>
      <c r="G598" s="48">
        <v>6</v>
      </c>
      <c r="H598" s="48">
        <v>4</v>
      </c>
      <c r="I598" s="48" t="s">
        <v>134</v>
      </c>
      <c r="J598" s="48">
        <v>5</v>
      </c>
      <c r="K598" s="48">
        <v>1</v>
      </c>
      <c r="L598" s="48">
        <v>2</v>
      </c>
      <c r="M598" s="48" t="s">
        <v>134</v>
      </c>
      <c r="N598" s="48">
        <v>804</v>
      </c>
    </row>
    <row r="599" spans="1:14" ht="21" customHeight="1">
      <c r="A599" s="324"/>
      <c r="B599" s="323"/>
      <c r="C599" s="324" t="s">
        <v>1917</v>
      </c>
      <c r="D599" s="327" t="s">
        <v>2612</v>
      </c>
      <c r="E599" s="48">
        <v>6</v>
      </c>
      <c r="F599" s="48">
        <v>2</v>
      </c>
      <c r="G599" s="48">
        <v>1</v>
      </c>
      <c r="H599" s="48" t="s">
        <v>134</v>
      </c>
      <c r="I599" s="48" t="s">
        <v>134</v>
      </c>
      <c r="J599" s="48">
        <v>2</v>
      </c>
      <c r="K599" s="48" t="s">
        <v>134</v>
      </c>
      <c r="L599" s="48">
        <v>1</v>
      </c>
      <c r="M599" s="48" t="s">
        <v>134</v>
      </c>
      <c r="N599" s="48">
        <v>203</v>
      </c>
    </row>
    <row r="600" spans="1:14" ht="21" customHeight="1">
      <c r="A600" s="324"/>
      <c r="B600" s="323"/>
      <c r="C600" s="324" t="s">
        <v>3898</v>
      </c>
      <c r="D600" s="327" t="s">
        <v>1628</v>
      </c>
      <c r="E600" s="48" t="s">
        <v>134</v>
      </c>
      <c r="F600" s="48" t="s">
        <v>134</v>
      </c>
      <c r="G600" s="48" t="s">
        <v>134</v>
      </c>
      <c r="H600" s="48" t="s">
        <v>134</v>
      </c>
      <c r="I600" s="48" t="s">
        <v>134</v>
      </c>
      <c r="J600" s="48" t="s">
        <v>134</v>
      </c>
      <c r="K600" s="48" t="s">
        <v>134</v>
      </c>
      <c r="L600" s="48" t="s">
        <v>134</v>
      </c>
      <c r="M600" s="48" t="s">
        <v>134</v>
      </c>
      <c r="N600" s="48" t="s">
        <v>134</v>
      </c>
    </row>
    <row r="601" spans="1:14" ht="21" customHeight="1">
      <c r="A601" s="324"/>
      <c r="B601" s="323"/>
      <c r="C601" s="324" t="s">
        <v>4087</v>
      </c>
      <c r="D601" s="327" t="s">
        <v>1789</v>
      </c>
      <c r="E601" s="48" t="s">
        <v>134</v>
      </c>
      <c r="F601" s="48" t="s">
        <v>134</v>
      </c>
      <c r="G601" s="48" t="s">
        <v>134</v>
      </c>
      <c r="H601" s="48" t="s">
        <v>134</v>
      </c>
      <c r="I601" s="48" t="s">
        <v>134</v>
      </c>
      <c r="J601" s="48" t="s">
        <v>134</v>
      </c>
      <c r="K601" s="48" t="s">
        <v>134</v>
      </c>
      <c r="L601" s="48" t="s">
        <v>134</v>
      </c>
      <c r="M601" s="48" t="s">
        <v>134</v>
      </c>
      <c r="N601" s="48" t="s">
        <v>134</v>
      </c>
    </row>
    <row r="602" spans="1:14" ht="21" customHeight="1">
      <c r="A602" s="324"/>
      <c r="B602" s="323"/>
      <c r="C602" s="324" t="s">
        <v>1698</v>
      </c>
      <c r="D602" s="327" t="s">
        <v>4089</v>
      </c>
      <c r="E602" s="48">
        <v>1</v>
      </c>
      <c r="F602" s="48" t="s">
        <v>134</v>
      </c>
      <c r="G602" s="48">
        <v>1</v>
      </c>
      <c r="H602" s="48" t="s">
        <v>134</v>
      </c>
      <c r="I602" s="48" t="s">
        <v>134</v>
      </c>
      <c r="J602" s="48" t="s">
        <v>134</v>
      </c>
      <c r="K602" s="48" t="s">
        <v>134</v>
      </c>
      <c r="L602" s="48" t="s">
        <v>134</v>
      </c>
      <c r="M602" s="48" t="s">
        <v>134</v>
      </c>
      <c r="N602" s="48">
        <v>6</v>
      </c>
    </row>
    <row r="603" spans="1:14" ht="21" customHeight="1">
      <c r="A603" s="324"/>
      <c r="B603" s="323"/>
      <c r="C603" s="324" t="s">
        <v>4088</v>
      </c>
      <c r="D603" s="327" t="s">
        <v>1419</v>
      </c>
      <c r="E603" s="48">
        <v>1</v>
      </c>
      <c r="F603" s="48" t="s">
        <v>134</v>
      </c>
      <c r="G603" s="48" t="s">
        <v>134</v>
      </c>
      <c r="H603" s="48">
        <v>1</v>
      </c>
      <c r="I603" s="48" t="s">
        <v>134</v>
      </c>
      <c r="J603" s="48" t="s">
        <v>134</v>
      </c>
      <c r="K603" s="48" t="s">
        <v>134</v>
      </c>
      <c r="L603" s="48" t="s">
        <v>134</v>
      </c>
      <c r="M603" s="48" t="s">
        <v>134</v>
      </c>
      <c r="N603" s="48">
        <v>18</v>
      </c>
    </row>
    <row r="604" spans="1:14" ht="21" customHeight="1">
      <c r="A604" s="324"/>
      <c r="B604" s="323"/>
      <c r="C604" s="324" t="s">
        <v>1034</v>
      </c>
      <c r="D604" s="327" t="s">
        <v>678</v>
      </c>
      <c r="E604" s="48">
        <v>2</v>
      </c>
      <c r="F604" s="48">
        <v>2</v>
      </c>
      <c r="G604" s="48" t="s">
        <v>134</v>
      </c>
      <c r="H604" s="48" t="s">
        <v>134</v>
      </c>
      <c r="I604" s="48" t="s">
        <v>134</v>
      </c>
      <c r="J604" s="48" t="s">
        <v>134</v>
      </c>
      <c r="K604" s="48" t="s">
        <v>134</v>
      </c>
      <c r="L604" s="48" t="s">
        <v>134</v>
      </c>
      <c r="M604" s="48" t="s">
        <v>134</v>
      </c>
      <c r="N604" s="48">
        <v>5</v>
      </c>
    </row>
    <row r="605" spans="1:14" ht="21" customHeight="1">
      <c r="A605" s="324"/>
      <c r="B605" s="323"/>
      <c r="C605" s="324" t="s">
        <v>114</v>
      </c>
      <c r="D605" s="327" t="s">
        <v>1144</v>
      </c>
      <c r="E605" s="48">
        <v>1</v>
      </c>
      <c r="F605" s="48">
        <v>1</v>
      </c>
      <c r="G605" s="48" t="s">
        <v>134</v>
      </c>
      <c r="H605" s="48" t="s">
        <v>134</v>
      </c>
      <c r="I605" s="48" t="s">
        <v>134</v>
      </c>
      <c r="J605" s="48" t="s">
        <v>134</v>
      </c>
      <c r="K605" s="48" t="s">
        <v>134</v>
      </c>
      <c r="L605" s="48" t="s">
        <v>134</v>
      </c>
      <c r="M605" s="48" t="s">
        <v>134</v>
      </c>
      <c r="N605" s="48">
        <v>2</v>
      </c>
    </row>
    <row r="606" spans="1:14" ht="21" customHeight="1">
      <c r="A606" s="324"/>
      <c r="B606" s="323"/>
      <c r="C606" s="324" t="s">
        <v>183</v>
      </c>
      <c r="D606" s="327" t="s">
        <v>3256</v>
      </c>
      <c r="E606" s="48">
        <v>18</v>
      </c>
      <c r="F606" s="48">
        <v>6</v>
      </c>
      <c r="G606" s="48">
        <v>4</v>
      </c>
      <c r="H606" s="48">
        <v>3</v>
      </c>
      <c r="I606" s="48" t="s">
        <v>134</v>
      </c>
      <c r="J606" s="48">
        <v>3</v>
      </c>
      <c r="K606" s="48">
        <v>1</v>
      </c>
      <c r="L606" s="48">
        <v>1</v>
      </c>
      <c r="M606" s="48" t="s">
        <v>134</v>
      </c>
      <c r="N606" s="48">
        <v>570</v>
      </c>
    </row>
    <row r="607" spans="1:14" ht="21" customHeight="1">
      <c r="A607" s="324" t="s">
        <v>1217</v>
      </c>
      <c r="B607" s="324" t="s">
        <v>1217</v>
      </c>
      <c r="C607" s="324" t="s">
        <v>1364</v>
      </c>
      <c r="D607" s="327" t="s">
        <v>2641</v>
      </c>
      <c r="E607" s="48" t="s">
        <v>134</v>
      </c>
      <c r="F607" s="48" t="s">
        <v>134</v>
      </c>
      <c r="G607" s="48" t="s">
        <v>134</v>
      </c>
      <c r="H607" s="48" t="s">
        <v>134</v>
      </c>
      <c r="I607" s="48" t="s">
        <v>134</v>
      </c>
      <c r="J607" s="48" t="s">
        <v>134</v>
      </c>
      <c r="K607" s="48" t="s">
        <v>134</v>
      </c>
      <c r="L607" s="48" t="s">
        <v>134</v>
      </c>
      <c r="M607" s="48" t="s">
        <v>134</v>
      </c>
      <c r="N607" s="48" t="s">
        <v>134</v>
      </c>
    </row>
    <row r="608" spans="1:14" ht="21" customHeight="1">
      <c r="A608" s="324" t="s">
        <v>1217</v>
      </c>
      <c r="B608" s="324" t="s">
        <v>1217</v>
      </c>
      <c r="C608" s="324" t="s">
        <v>2640</v>
      </c>
      <c r="D608" s="327" t="s">
        <v>2639</v>
      </c>
      <c r="E608" s="48">
        <v>50</v>
      </c>
      <c r="F608" s="48">
        <v>19</v>
      </c>
      <c r="G608" s="48">
        <v>11</v>
      </c>
      <c r="H608" s="48">
        <v>12</v>
      </c>
      <c r="I608" s="48">
        <v>7</v>
      </c>
      <c r="J608" s="48">
        <v>1</v>
      </c>
      <c r="K608" s="48" t="s">
        <v>134</v>
      </c>
      <c r="L608" s="48" t="s">
        <v>134</v>
      </c>
      <c r="M608" s="48" t="s">
        <v>134</v>
      </c>
      <c r="N608" s="48">
        <v>486</v>
      </c>
    </row>
    <row r="609" spans="1:14" ht="21" customHeight="1">
      <c r="A609" s="324"/>
      <c r="B609" s="324"/>
      <c r="C609" s="324" t="s">
        <v>1471</v>
      </c>
      <c r="D609" s="327" t="s">
        <v>2744</v>
      </c>
      <c r="E609" s="48">
        <v>18</v>
      </c>
      <c r="F609" s="48">
        <v>13</v>
      </c>
      <c r="G609" s="48">
        <v>3</v>
      </c>
      <c r="H609" s="48">
        <v>2</v>
      </c>
      <c r="I609" s="48" t="s">
        <v>134</v>
      </c>
      <c r="J609" s="48" t="s">
        <v>134</v>
      </c>
      <c r="K609" s="48" t="s">
        <v>134</v>
      </c>
      <c r="L609" s="48" t="s">
        <v>134</v>
      </c>
      <c r="M609" s="48" t="s">
        <v>134</v>
      </c>
      <c r="N609" s="48">
        <v>71</v>
      </c>
    </row>
    <row r="610" spans="1:14" ht="21" customHeight="1">
      <c r="A610" s="324"/>
      <c r="B610" s="324"/>
      <c r="C610" s="324" t="s">
        <v>4090</v>
      </c>
      <c r="D610" s="327" t="s">
        <v>1594</v>
      </c>
      <c r="E610" s="48">
        <v>18</v>
      </c>
      <c r="F610" s="48" t="s">
        <v>134</v>
      </c>
      <c r="G610" s="48">
        <v>2</v>
      </c>
      <c r="H610" s="48">
        <v>10</v>
      </c>
      <c r="I610" s="48">
        <v>6</v>
      </c>
      <c r="J610" s="48" t="s">
        <v>134</v>
      </c>
      <c r="K610" s="48" t="s">
        <v>134</v>
      </c>
      <c r="L610" s="48" t="s">
        <v>134</v>
      </c>
      <c r="M610" s="48" t="s">
        <v>134</v>
      </c>
      <c r="N610" s="48">
        <v>310</v>
      </c>
    </row>
    <row r="611" spans="1:14" ht="21" customHeight="1">
      <c r="A611" s="324"/>
      <c r="B611" s="324"/>
      <c r="C611" s="324" t="s">
        <v>2600</v>
      </c>
      <c r="D611" s="327" t="s">
        <v>4091</v>
      </c>
      <c r="E611" s="48">
        <v>6</v>
      </c>
      <c r="F611" s="48">
        <v>1</v>
      </c>
      <c r="G611" s="48">
        <v>3</v>
      </c>
      <c r="H611" s="48" t="s">
        <v>134</v>
      </c>
      <c r="I611" s="48">
        <v>1</v>
      </c>
      <c r="J611" s="48">
        <v>1</v>
      </c>
      <c r="K611" s="48" t="s">
        <v>134</v>
      </c>
      <c r="L611" s="48" t="s">
        <v>134</v>
      </c>
      <c r="M611" s="48" t="s">
        <v>134</v>
      </c>
      <c r="N611" s="48">
        <v>79</v>
      </c>
    </row>
    <row r="612" spans="1:14" ht="21" customHeight="1">
      <c r="A612" s="324"/>
      <c r="B612" s="324"/>
      <c r="C612" s="324" t="s">
        <v>4059</v>
      </c>
      <c r="D612" s="327" t="s">
        <v>4093</v>
      </c>
      <c r="E612" s="48">
        <v>8</v>
      </c>
      <c r="F612" s="48">
        <v>5</v>
      </c>
      <c r="G612" s="48">
        <v>3</v>
      </c>
      <c r="H612" s="48" t="s">
        <v>134</v>
      </c>
      <c r="I612" s="48" t="s">
        <v>134</v>
      </c>
      <c r="J612" s="48" t="s">
        <v>134</v>
      </c>
      <c r="K612" s="48" t="s">
        <v>134</v>
      </c>
      <c r="L612" s="48" t="s">
        <v>134</v>
      </c>
      <c r="M612" s="48" t="s">
        <v>134</v>
      </c>
      <c r="N612" s="48">
        <v>26</v>
      </c>
    </row>
    <row r="613" spans="1:14" ht="21" customHeight="1">
      <c r="A613" s="324" t="s">
        <v>1217</v>
      </c>
      <c r="B613" s="324" t="s">
        <v>1217</v>
      </c>
      <c r="C613" s="324">
        <v>809</v>
      </c>
      <c r="D613" s="327" t="s">
        <v>2637</v>
      </c>
      <c r="E613" s="48">
        <v>41</v>
      </c>
      <c r="F613" s="48">
        <v>15</v>
      </c>
      <c r="G613" s="48">
        <v>11</v>
      </c>
      <c r="H613" s="48">
        <v>8</v>
      </c>
      <c r="I613" s="48">
        <v>5</v>
      </c>
      <c r="J613" s="48">
        <v>1</v>
      </c>
      <c r="K613" s="48">
        <v>1</v>
      </c>
      <c r="L613" s="48" t="s">
        <v>134</v>
      </c>
      <c r="M613" s="48" t="s">
        <v>134</v>
      </c>
      <c r="N613" s="48">
        <v>452</v>
      </c>
    </row>
    <row r="614" spans="1:14" ht="21" customHeight="1">
      <c r="A614" s="324"/>
      <c r="B614" s="324"/>
      <c r="C614" s="324" t="s">
        <v>4094</v>
      </c>
      <c r="D614" s="327" t="s">
        <v>4095</v>
      </c>
      <c r="E614" s="48">
        <v>27</v>
      </c>
      <c r="F614" s="48">
        <v>7</v>
      </c>
      <c r="G614" s="48">
        <v>8</v>
      </c>
      <c r="H614" s="48">
        <v>7</v>
      </c>
      <c r="I614" s="48">
        <v>4</v>
      </c>
      <c r="J614" s="48" t="s">
        <v>134</v>
      </c>
      <c r="K614" s="48">
        <v>1</v>
      </c>
      <c r="L614" s="48" t="s">
        <v>134</v>
      </c>
      <c r="M614" s="48" t="s">
        <v>134</v>
      </c>
      <c r="N614" s="48">
        <v>324</v>
      </c>
    </row>
    <row r="615" spans="1:14" ht="21" customHeight="1">
      <c r="A615" s="324"/>
      <c r="B615" s="324"/>
      <c r="C615" s="324" t="s">
        <v>2403</v>
      </c>
      <c r="D615" s="327" t="s">
        <v>4096</v>
      </c>
      <c r="E615" s="48">
        <v>14</v>
      </c>
      <c r="F615" s="48">
        <v>8</v>
      </c>
      <c r="G615" s="48">
        <v>3</v>
      </c>
      <c r="H615" s="48">
        <v>1</v>
      </c>
      <c r="I615" s="48">
        <v>1</v>
      </c>
      <c r="J615" s="48">
        <v>1</v>
      </c>
      <c r="K615" s="48" t="s">
        <v>134</v>
      </c>
      <c r="L615" s="48" t="s">
        <v>134</v>
      </c>
      <c r="M615" s="48" t="s">
        <v>134</v>
      </c>
      <c r="N615" s="48">
        <v>128</v>
      </c>
    </row>
    <row r="616" spans="1:14" ht="21" customHeight="1">
      <c r="A616" s="323" t="s">
        <v>2636</v>
      </c>
      <c r="B616" s="323" t="s">
        <v>646</v>
      </c>
      <c r="C616" s="323"/>
      <c r="D616" s="328"/>
      <c r="E616" s="168">
        <v>405</v>
      </c>
      <c r="F616" s="168">
        <v>208</v>
      </c>
      <c r="G616" s="168">
        <v>61</v>
      </c>
      <c r="H616" s="168">
        <v>61</v>
      </c>
      <c r="I616" s="168">
        <v>27</v>
      </c>
      <c r="J616" s="168">
        <v>22</v>
      </c>
      <c r="K616" s="168">
        <v>14</v>
      </c>
      <c r="L616" s="168">
        <v>10</v>
      </c>
      <c r="M616" s="168">
        <v>2</v>
      </c>
      <c r="N616" s="168">
        <v>6588</v>
      </c>
    </row>
    <row r="617" spans="1:14" ht="21" customHeight="1">
      <c r="A617" s="324" t="s">
        <v>1217</v>
      </c>
      <c r="B617" s="323">
        <v>81</v>
      </c>
      <c r="C617" s="323" t="s">
        <v>1899</v>
      </c>
      <c r="D617" s="327"/>
      <c r="E617" s="168">
        <v>72</v>
      </c>
      <c r="F617" s="168">
        <v>2</v>
      </c>
      <c r="G617" s="168">
        <v>9</v>
      </c>
      <c r="H617" s="168">
        <v>18</v>
      </c>
      <c r="I617" s="168">
        <v>9</v>
      </c>
      <c r="J617" s="168">
        <v>15</v>
      </c>
      <c r="K617" s="168">
        <v>11</v>
      </c>
      <c r="L617" s="168">
        <v>8</v>
      </c>
      <c r="M617" s="168" t="s">
        <v>134</v>
      </c>
      <c r="N617" s="168">
        <v>3440</v>
      </c>
    </row>
    <row r="618" spans="1:14" ht="21" customHeight="1">
      <c r="A618" s="324" t="s">
        <v>1217</v>
      </c>
      <c r="B618" s="324" t="s">
        <v>1217</v>
      </c>
      <c r="C618" s="324" t="s">
        <v>2635</v>
      </c>
      <c r="D618" s="327" t="s">
        <v>3303</v>
      </c>
      <c r="E618" s="48">
        <v>3</v>
      </c>
      <c r="F618" s="48">
        <v>1</v>
      </c>
      <c r="G618" s="48">
        <v>1</v>
      </c>
      <c r="H618" s="48" t="s">
        <v>134</v>
      </c>
      <c r="I618" s="48" t="s">
        <v>134</v>
      </c>
      <c r="J618" s="48" t="s">
        <v>134</v>
      </c>
      <c r="K618" s="48">
        <v>1</v>
      </c>
      <c r="L618" s="48" t="s">
        <v>134</v>
      </c>
      <c r="M618" s="48" t="s">
        <v>134</v>
      </c>
      <c r="N618" s="48">
        <v>70</v>
      </c>
    </row>
    <row r="619" spans="1:14" ht="21" customHeight="1">
      <c r="A619" s="324" t="s">
        <v>1217</v>
      </c>
      <c r="B619" s="324" t="s">
        <v>1217</v>
      </c>
      <c r="C619" s="324" t="s">
        <v>1950</v>
      </c>
      <c r="D619" s="327" t="s">
        <v>1256</v>
      </c>
      <c r="E619" s="48">
        <v>19</v>
      </c>
      <c r="F619" s="48" t="s">
        <v>134</v>
      </c>
      <c r="G619" s="48">
        <v>4</v>
      </c>
      <c r="H619" s="48">
        <v>10</v>
      </c>
      <c r="I619" s="48">
        <v>4</v>
      </c>
      <c r="J619" s="48">
        <v>1</v>
      </c>
      <c r="K619" s="48" t="s">
        <v>134</v>
      </c>
      <c r="L619" s="48" t="s">
        <v>134</v>
      </c>
      <c r="M619" s="48" t="s">
        <v>134</v>
      </c>
      <c r="N619" s="48">
        <v>298</v>
      </c>
    </row>
    <row r="620" spans="1:14" ht="21" customHeight="1">
      <c r="A620" s="324" t="s">
        <v>1217</v>
      </c>
      <c r="B620" s="324" t="s">
        <v>1217</v>
      </c>
      <c r="C620" s="324" t="s">
        <v>2281</v>
      </c>
      <c r="D620" s="327" t="s">
        <v>1255</v>
      </c>
      <c r="E620" s="48">
        <v>2</v>
      </c>
      <c r="F620" s="48" t="s">
        <v>134</v>
      </c>
      <c r="G620" s="48" t="s">
        <v>134</v>
      </c>
      <c r="H620" s="48" t="s">
        <v>134</v>
      </c>
      <c r="I620" s="48">
        <v>1</v>
      </c>
      <c r="J620" s="48">
        <v>1</v>
      </c>
      <c r="K620" s="48" t="s">
        <v>134</v>
      </c>
      <c r="L620" s="48" t="s">
        <v>134</v>
      </c>
      <c r="M620" s="48" t="s">
        <v>134</v>
      </c>
      <c r="N620" s="48">
        <v>57</v>
      </c>
    </row>
    <row r="621" spans="1:14" ht="21" customHeight="1">
      <c r="A621" s="324" t="s">
        <v>1217</v>
      </c>
      <c r="B621" s="324" t="s">
        <v>1217</v>
      </c>
      <c r="C621" s="324" t="s">
        <v>2634</v>
      </c>
      <c r="D621" s="327" t="s">
        <v>770</v>
      </c>
      <c r="E621" s="48">
        <v>4</v>
      </c>
      <c r="F621" s="48" t="s">
        <v>134</v>
      </c>
      <c r="G621" s="48">
        <v>1</v>
      </c>
      <c r="H621" s="48" t="s">
        <v>134</v>
      </c>
      <c r="I621" s="48" t="s">
        <v>134</v>
      </c>
      <c r="J621" s="48">
        <v>1</v>
      </c>
      <c r="K621" s="48">
        <v>2</v>
      </c>
      <c r="L621" s="48" t="s">
        <v>134</v>
      </c>
      <c r="M621" s="48" t="s">
        <v>134</v>
      </c>
      <c r="N621" s="48">
        <v>160</v>
      </c>
    </row>
    <row r="622" spans="1:14" ht="21" customHeight="1">
      <c r="A622" s="324" t="s">
        <v>1217</v>
      </c>
      <c r="B622" s="323"/>
      <c r="C622" s="324" t="s">
        <v>36</v>
      </c>
      <c r="D622" s="327" t="s">
        <v>617</v>
      </c>
      <c r="E622" s="48">
        <v>9</v>
      </c>
      <c r="F622" s="48" t="s">
        <v>134</v>
      </c>
      <c r="G622" s="48">
        <v>1</v>
      </c>
      <c r="H622" s="48" t="s">
        <v>134</v>
      </c>
      <c r="I622" s="48">
        <v>1</v>
      </c>
      <c r="J622" s="48">
        <v>1</v>
      </c>
      <c r="K622" s="48">
        <v>4</v>
      </c>
      <c r="L622" s="48">
        <v>2</v>
      </c>
      <c r="M622" s="48" t="s">
        <v>134</v>
      </c>
      <c r="N622" s="48">
        <v>696</v>
      </c>
    </row>
    <row r="623" spans="1:14" ht="21" customHeight="1">
      <c r="A623" s="324"/>
      <c r="B623" s="324" t="s">
        <v>1217</v>
      </c>
      <c r="C623" s="324" t="s">
        <v>1094</v>
      </c>
      <c r="D623" s="327" t="s">
        <v>1283</v>
      </c>
      <c r="E623" s="48" t="s">
        <v>134</v>
      </c>
      <c r="F623" s="48" t="s">
        <v>134</v>
      </c>
      <c r="G623" s="48" t="s">
        <v>134</v>
      </c>
      <c r="H623" s="48" t="s">
        <v>134</v>
      </c>
      <c r="I623" s="48" t="s">
        <v>134</v>
      </c>
      <c r="J623" s="48" t="s">
        <v>134</v>
      </c>
      <c r="K623" s="48" t="s">
        <v>134</v>
      </c>
      <c r="L623" s="48" t="s">
        <v>134</v>
      </c>
      <c r="M623" s="48" t="s">
        <v>134</v>
      </c>
      <c r="N623" s="48" t="s">
        <v>134</v>
      </c>
    </row>
    <row r="624" spans="1:14" ht="21" customHeight="1">
      <c r="A624" s="324"/>
      <c r="B624" s="324" t="s">
        <v>1217</v>
      </c>
      <c r="C624" s="324" t="s">
        <v>273</v>
      </c>
      <c r="D624" s="327" t="s">
        <v>917</v>
      </c>
      <c r="E624" s="48">
        <v>10</v>
      </c>
      <c r="F624" s="48" t="s">
        <v>134</v>
      </c>
      <c r="G624" s="48">
        <v>1</v>
      </c>
      <c r="H624" s="48">
        <v>2</v>
      </c>
      <c r="I624" s="48" t="s">
        <v>134</v>
      </c>
      <c r="J624" s="48">
        <v>2</v>
      </c>
      <c r="K624" s="48">
        <v>2</v>
      </c>
      <c r="L624" s="48">
        <v>3</v>
      </c>
      <c r="M624" s="48" t="s">
        <v>134</v>
      </c>
      <c r="N624" s="48">
        <v>1112</v>
      </c>
    </row>
    <row r="625" spans="1:14" ht="21" customHeight="1">
      <c r="A625" s="324"/>
      <c r="B625" s="324" t="s">
        <v>1217</v>
      </c>
      <c r="C625" s="324" t="s">
        <v>2633</v>
      </c>
      <c r="D625" s="327" t="s">
        <v>1638</v>
      </c>
      <c r="E625" s="48">
        <v>22</v>
      </c>
      <c r="F625" s="48" t="s">
        <v>134</v>
      </c>
      <c r="G625" s="48" t="s">
        <v>134</v>
      </c>
      <c r="H625" s="48">
        <v>6</v>
      </c>
      <c r="I625" s="48">
        <v>3</v>
      </c>
      <c r="J625" s="48">
        <v>8</v>
      </c>
      <c r="K625" s="48">
        <v>2</v>
      </c>
      <c r="L625" s="48">
        <v>3</v>
      </c>
      <c r="M625" s="48" t="s">
        <v>134</v>
      </c>
      <c r="N625" s="48">
        <v>1009</v>
      </c>
    </row>
    <row r="626" spans="1:14" ht="21" customHeight="1">
      <c r="A626" s="323"/>
      <c r="B626" s="323"/>
      <c r="C626" s="324" t="s">
        <v>1071</v>
      </c>
      <c r="D626" s="327" t="s">
        <v>1673</v>
      </c>
      <c r="E626" s="48" t="s">
        <v>134</v>
      </c>
      <c r="F626" s="48" t="s">
        <v>134</v>
      </c>
      <c r="G626" s="48" t="s">
        <v>134</v>
      </c>
      <c r="H626" s="48" t="s">
        <v>134</v>
      </c>
      <c r="I626" s="48" t="s">
        <v>134</v>
      </c>
      <c r="J626" s="48" t="s">
        <v>134</v>
      </c>
      <c r="K626" s="48" t="s">
        <v>134</v>
      </c>
      <c r="L626" s="48" t="s">
        <v>134</v>
      </c>
      <c r="M626" s="48" t="s">
        <v>134</v>
      </c>
      <c r="N626" s="48" t="s">
        <v>134</v>
      </c>
    </row>
    <row r="627" spans="1:14" ht="21" customHeight="1">
      <c r="A627" s="323"/>
      <c r="B627" s="323"/>
      <c r="C627" s="324" t="s">
        <v>3429</v>
      </c>
      <c r="D627" s="331" t="s">
        <v>4313</v>
      </c>
      <c r="E627" s="48">
        <v>1</v>
      </c>
      <c r="F627" s="48" t="s">
        <v>134</v>
      </c>
      <c r="G627" s="48" t="s">
        <v>134</v>
      </c>
      <c r="H627" s="48" t="s">
        <v>134</v>
      </c>
      <c r="I627" s="48" t="s">
        <v>134</v>
      </c>
      <c r="J627" s="48">
        <v>1</v>
      </c>
      <c r="K627" s="48" t="s">
        <v>134</v>
      </c>
      <c r="L627" s="48" t="s">
        <v>134</v>
      </c>
      <c r="M627" s="48" t="s">
        <v>134</v>
      </c>
      <c r="N627" s="48">
        <v>32</v>
      </c>
    </row>
    <row r="628" spans="1:14" ht="21" customHeight="1">
      <c r="A628" s="324" t="s">
        <v>1217</v>
      </c>
      <c r="B628" s="323">
        <v>82</v>
      </c>
      <c r="C628" s="323" t="s">
        <v>1456</v>
      </c>
      <c r="D628" s="327"/>
      <c r="E628" s="168">
        <v>333</v>
      </c>
      <c r="F628" s="168">
        <v>206</v>
      </c>
      <c r="G628" s="168">
        <v>52</v>
      </c>
      <c r="H628" s="168">
        <v>43</v>
      </c>
      <c r="I628" s="168">
        <v>18</v>
      </c>
      <c r="J628" s="168">
        <v>7</v>
      </c>
      <c r="K628" s="168">
        <v>3</v>
      </c>
      <c r="L628" s="168">
        <v>2</v>
      </c>
      <c r="M628" s="168">
        <v>2</v>
      </c>
      <c r="N628" s="168">
        <v>3148</v>
      </c>
    </row>
    <row r="629" spans="1:14" ht="21" customHeight="1">
      <c r="A629" s="324" t="s">
        <v>1217</v>
      </c>
      <c r="B629" s="324" t="s">
        <v>1217</v>
      </c>
      <c r="C629" s="324">
        <v>820</v>
      </c>
      <c r="D629" s="327" t="s">
        <v>3303</v>
      </c>
      <c r="E629" s="48">
        <v>1</v>
      </c>
      <c r="F629" s="48">
        <v>1</v>
      </c>
      <c r="G629" s="48" t="s">
        <v>134</v>
      </c>
      <c r="H629" s="48" t="s">
        <v>134</v>
      </c>
      <c r="I629" s="48" t="s">
        <v>134</v>
      </c>
      <c r="J629" s="48"/>
      <c r="K629" s="48" t="s">
        <v>134</v>
      </c>
      <c r="L629" s="48" t="s">
        <v>134</v>
      </c>
      <c r="M629" s="48" t="s">
        <v>134</v>
      </c>
      <c r="N629" s="48">
        <v>4</v>
      </c>
    </row>
    <row r="630" spans="1:14" ht="21" customHeight="1">
      <c r="A630" s="324" t="s">
        <v>1217</v>
      </c>
      <c r="B630" s="324" t="s">
        <v>1217</v>
      </c>
      <c r="C630" s="324">
        <v>821</v>
      </c>
      <c r="D630" s="327" t="s">
        <v>2631</v>
      </c>
      <c r="E630" s="48">
        <v>13</v>
      </c>
      <c r="F630" s="48">
        <v>3</v>
      </c>
      <c r="G630" s="48" t="s">
        <v>134</v>
      </c>
      <c r="H630" s="48">
        <v>8</v>
      </c>
      <c r="I630" s="48">
        <v>1</v>
      </c>
      <c r="J630" s="48" t="s">
        <v>134</v>
      </c>
      <c r="K630" s="48">
        <v>1</v>
      </c>
      <c r="L630" s="48" t="s">
        <v>134</v>
      </c>
      <c r="M630" s="48" t="s">
        <v>134</v>
      </c>
      <c r="N630" s="48">
        <v>208</v>
      </c>
    </row>
    <row r="631" spans="1:14" ht="21" customHeight="1">
      <c r="A631" s="324"/>
      <c r="B631" s="324"/>
      <c r="C631" s="324" t="s">
        <v>4097</v>
      </c>
      <c r="D631" s="327" t="s">
        <v>4098</v>
      </c>
      <c r="E631" s="48" t="s">
        <v>134</v>
      </c>
      <c r="F631" s="48" t="s">
        <v>134</v>
      </c>
      <c r="G631" s="48" t="s">
        <v>134</v>
      </c>
      <c r="H631" s="48" t="s">
        <v>134</v>
      </c>
      <c r="I631" s="48" t="s">
        <v>134</v>
      </c>
      <c r="J631" s="48" t="s">
        <v>134</v>
      </c>
      <c r="K631" s="48" t="s">
        <v>134</v>
      </c>
      <c r="L631" s="48" t="s">
        <v>134</v>
      </c>
      <c r="M631" s="48" t="s">
        <v>134</v>
      </c>
      <c r="N631" s="48" t="s">
        <v>134</v>
      </c>
    </row>
    <row r="632" spans="1:14" ht="21" customHeight="1">
      <c r="A632" s="324"/>
      <c r="B632" s="324"/>
      <c r="C632" s="324" t="s">
        <v>921</v>
      </c>
      <c r="D632" s="327" t="s">
        <v>213</v>
      </c>
      <c r="E632" s="48">
        <v>10</v>
      </c>
      <c r="F632" s="48">
        <v>1</v>
      </c>
      <c r="G632" s="48" t="s">
        <v>134</v>
      </c>
      <c r="H632" s="48">
        <v>7</v>
      </c>
      <c r="I632" s="48">
        <v>1</v>
      </c>
      <c r="J632" s="48" t="s">
        <v>134</v>
      </c>
      <c r="K632" s="48">
        <v>1</v>
      </c>
      <c r="L632" s="48" t="s">
        <v>134</v>
      </c>
      <c r="M632" s="48" t="s">
        <v>134</v>
      </c>
      <c r="N632" s="48">
        <v>192</v>
      </c>
    </row>
    <row r="633" spans="1:14" ht="21" customHeight="1">
      <c r="A633" s="324"/>
      <c r="B633" s="324"/>
      <c r="C633" s="324" t="s">
        <v>487</v>
      </c>
      <c r="D633" s="327" t="s">
        <v>4099</v>
      </c>
      <c r="E633" s="48">
        <v>3</v>
      </c>
      <c r="F633" s="48">
        <v>2</v>
      </c>
      <c r="G633" s="48" t="s">
        <v>134</v>
      </c>
      <c r="H633" s="48">
        <v>1</v>
      </c>
      <c r="I633" s="48" t="s">
        <v>134</v>
      </c>
      <c r="J633" s="48" t="s">
        <v>134</v>
      </c>
      <c r="K633" s="48" t="s">
        <v>134</v>
      </c>
      <c r="L633" s="48" t="s">
        <v>134</v>
      </c>
      <c r="M633" s="48" t="s">
        <v>134</v>
      </c>
      <c r="N633" s="48">
        <v>16</v>
      </c>
    </row>
    <row r="634" spans="1:14" ht="21" customHeight="1">
      <c r="A634" s="324"/>
      <c r="B634" s="324"/>
      <c r="C634" s="324" t="s">
        <v>1881</v>
      </c>
      <c r="D634" s="327" t="s">
        <v>4102</v>
      </c>
      <c r="E634" s="48" t="s">
        <v>134</v>
      </c>
      <c r="F634" s="48" t="s">
        <v>134</v>
      </c>
      <c r="G634" s="48" t="s">
        <v>134</v>
      </c>
      <c r="H634" s="48" t="s">
        <v>134</v>
      </c>
      <c r="I634" s="48" t="s">
        <v>134</v>
      </c>
      <c r="J634" s="48" t="s">
        <v>134</v>
      </c>
      <c r="K634" s="48" t="s">
        <v>134</v>
      </c>
      <c r="L634" s="48" t="s">
        <v>134</v>
      </c>
      <c r="M634" s="48" t="s">
        <v>134</v>
      </c>
      <c r="N634" s="48" t="s">
        <v>134</v>
      </c>
    </row>
    <row r="635" spans="1:14" ht="21" customHeight="1">
      <c r="A635" s="324"/>
      <c r="B635" s="324"/>
      <c r="C635" s="324" t="s">
        <v>4100</v>
      </c>
      <c r="D635" s="327" t="s">
        <v>4103</v>
      </c>
      <c r="E635" s="48" t="s">
        <v>134</v>
      </c>
      <c r="F635" s="48" t="s">
        <v>134</v>
      </c>
      <c r="G635" s="48" t="s">
        <v>134</v>
      </c>
      <c r="H635" s="48" t="s">
        <v>134</v>
      </c>
      <c r="I635" s="48" t="s">
        <v>134</v>
      </c>
      <c r="J635" s="48" t="s">
        <v>134</v>
      </c>
      <c r="K635" s="48" t="s">
        <v>134</v>
      </c>
      <c r="L635" s="48" t="s">
        <v>134</v>
      </c>
      <c r="M635" s="48" t="s">
        <v>134</v>
      </c>
      <c r="N635" s="48" t="s">
        <v>134</v>
      </c>
    </row>
    <row r="636" spans="1:14" ht="21" customHeight="1">
      <c r="A636" s="323"/>
      <c r="B636" s="323"/>
      <c r="C636" s="324" t="s">
        <v>1526</v>
      </c>
      <c r="D636" s="327" t="s">
        <v>2692</v>
      </c>
      <c r="E636" s="48">
        <v>9</v>
      </c>
      <c r="F636" s="48">
        <v>5</v>
      </c>
      <c r="G636" s="48" t="s">
        <v>134</v>
      </c>
      <c r="H636" s="48" t="s">
        <v>134</v>
      </c>
      <c r="I636" s="48">
        <v>2</v>
      </c>
      <c r="J636" s="48" t="s">
        <v>134</v>
      </c>
      <c r="K636" s="48" t="s">
        <v>134</v>
      </c>
      <c r="L636" s="48">
        <v>2</v>
      </c>
      <c r="M636" s="48" t="s">
        <v>134</v>
      </c>
      <c r="N636" s="48">
        <v>962</v>
      </c>
    </row>
    <row r="637" spans="1:14" ht="21" customHeight="1">
      <c r="A637" s="324" t="s">
        <v>1217</v>
      </c>
      <c r="B637" s="323"/>
      <c r="C637" s="324" t="s">
        <v>2690</v>
      </c>
      <c r="D637" s="327" t="s">
        <v>2279</v>
      </c>
      <c r="E637" s="48">
        <v>105</v>
      </c>
      <c r="F637" s="48">
        <v>45</v>
      </c>
      <c r="G637" s="48">
        <v>24</v>
      </c>
      <c r="H637" s="48">
        <v>19</v>
      </c>
      <c r="I637" s="48">
        <v>12</v>
      </c>
      <c r="J637" s="48">
        <v>4</v>
      </c>
      <c r="K637" s="48">
        <v>1</v>
      </c>
      <c r="L637" s="48" t="s">
        <v>134</v>
      </c>
      <c r="M637" s="48" t="s">
        <v>134</v>
      </c>
      <c r="N637" s="48">
        <v>1045</v>
      </c>
    </row>
    <row r="638" spans="1:14" ht="21" customHeight="1">
      <c r="A638" s="324"/>
      <c r="B638" s="323"/>
      <c r="C638" s="324" t="s">
        <v>2689</v>
      </c>
      <c r="D638" s="327" t="s">
        <v>3668</v>
      </c>
      <c r="E638" s="48">
        <v>192</v>
      </c>
      <c r="F638" s="48">
        <v>145</v>
      </c>
      <c r="G638" s="48">
        <v>27</v>
      </c>
      <c r="H638" s="48">
        <v>13</v>
      </c>
      <c r="I638" s="48">
        <v>2</v>
      </c>
      <c r="J638" s="48">
        <v>2</v>
      </c>
      <c r="K638" s="48">
        <v>1</v>
      </c>
      <c r="L638" s="48" t="s">
        <v>134</v>
      </c>
      <c r="M638" s="48">
        <v>2</v>
      </c>
      <c r="N638" s="48">
        <v>787</v>
      </c>
    </row>
    <row r="639" spans="1:14" ht="21" customHeight="1">
      <c r="A639" s="324"/>
      <c r="B639" s="323"/>
      <c r="C639" s="324" t="s">
        <v>4104</v>
      </c>
      <c r="D639" s="327" t="s">
        <v>4106</v>
      </c>
      <c r="E639" s="48">
        <v>37</v>
      </c>
      <c r="F639" s="48">
        <v>32</v>
      </c>
      <c r="G639" s="48">
        <v>3</v>
      </c>
      <c r="H639" s="48">
        <v>1</v>
      </c>
      <c r="I639" s="48" t="s">
        <v>134</v>
      </c>
      <c r="J639" s="48" t="s">
        <v>134</v>
      </c>
      <c r="K639" s="48" t="s">
        <v>134</v>
      </c>
      <c r="L639" s="48" t="s">
        <v>134</v>
      </c>
      <c r="M639" s="48">
        <v>1</v>
      </c>
      <c r="N639" s="48">
        <v>84</v>
      </c>
    </row>
    <row r="640" spans="1:14" ht="21" customHeight="1">
      <c r="A640" s="324"/>
      <c r="B640" s="323"/>
      <c r="C640" s="324" t="s">
        <v>4105</v>
      </c>
      <c r="D640" s="327" t="s">
        <v>4107</v>
      </c>
      <c r="E640" s="48">
        <v>12</v>
      </c>
      <c r="F640" s="48">
        <v>12</v>
      </c>
      <c r="G640" s="48" t="s">
        <v>134</v>
      </c>
      <c r="H640" s="48" t="s">
        <v>134</v>
      </c>
      <c r="I640" s="48" t="s">
        <v>134</v>
      </c>
      <c r="J640" s="48" t="s">
        <v>134</v>
      </c>
      <c r="K640" s="48" t="s">
        <v>134</v>
      </c>
      <c r="L640" s="48" t="s">
        <v>134</v>
      </c>
      <c r="M640" s="48" t="s">
        <v>134</v>
      </c>
      <c r="N640" s="48">
        <v>13</v>
      </c>
    </row>
    <row r="641" spans="1:14" ht="21" customHeight="1">
      <c r="A641" s="324"/>
      <c r="B641" s="323"/>
      <c r="C641" s="324" t="s">
        <v>1435</v>
      </c>
      <c r="D641" s="327" t="s">
        <v>4108</v>
      </c>
      <c r="E641" s="48">
        <v>6</v>
      </c>
      <c r="F641" s="48">
        <v>5</v>
      </c>
      <c r="G641" s="48">
        <v>1</v>
      </c>
      <c r="H641" s="48" t="s">
        <v>134</v>
      </c>
      <c r="I641" s="48" t="s">
        <v>134</v>
      </c>
      <c r="J641" s="48" t="s">
        <v>134</v>
      </c>
      <c r="K641" s="48" t="s">
        <v>134</v>
      </c>
      <c r="L641" s="48" t="s">
        <v>134</v>
      </c>
      <c r="M641" s="48" t="s">
        <v>134</v>
      </c>
      <c r="N641" s="48">
        <v>11</v>
      </c>
    </row>
    <row r="642" spans="1:14" ht="21" customHeight="1">
      <c r="A642" s="324"/>
      <c r="B642" s="323"/>
      <c r="C642" s="324" t="s">
        <v>3784</v>
      </c>
      <c r="D642" s="327" t="s">
        <v>4110</v>
      </c>
      <c r="E642" s="48">
        <v>7</v>
      </c>
      <c r="F642" s="48">
        <v>7</v>
      </c>
      <c r="G642" s="48" t="s">
        <v>134</v>
      </c>
      <c r="H642" s="48" t="s">
        <v>134</v>
      </c>
      <c r="I642" s="48" t="s">
        <v>134</v>
      </c>
      <c r="J642" s="48" t="s">
        <v>134</v>
      </c>
      <c r="K642" s="48" t="s">
        <v>134</v>
      </c>
      <c r="L642" s="48" t="s">
        <v>134</v>
      </c>
      <c r="M642" s="48" t="s">
        <v>134</v>
      </c>
      <c r="N642" s="48">
        <v>14</v>
      </c>
    </row>
    <row r="643" spans="1:14" ht="21" customHeight="1">
      <c r="A643" s="324"/>
      <c r="B643" s="323"/>
      <c r="C643" s="324" t="s">
        <v>4111</v>
      </c>
      <c r="D643" s="327" t="s">
        <v>291</v>
      </c>
      <c r="E643" s="48">
        <v>17</v>
      </c>
      <c r="F643" s="48">
        <v>8</v>
      </c>
      <c r="G643" s="48">
        <v>5</v>
      </c>
      <c r="H643" s="48">
        <v>4</v>
      </c>
      <c r="I643" s="48" t="s">
        <v>134</v>
      </c>
      <c r="J643" s="48" t="s">
        <v>134</v>
      </c>
      <c r="K643" s="48" t="s">
        <v>134</v>
      </c>
      <c r="L643" s="48" t="s">
        <v>134</v>
      </c>
      <c r="M643" s="48" t="s">
        <v>134</v>
      </c>
      <c r="N643" s="48">
        <v>103</v>
      </c>
    </row>
    <row r="644" spans="1:14" ht="21" customHeight="1">
      <c r="A644" s="324"/>
      <c r="B644" s="323"/>
      <c r="C644" s="324" t="s">
        <v>4112</v>
      </c>
      <c r="D644" s="327" t="s">
        <v>4113</v>
      </c>
      <c r="E644" s="48">
        <v>35</v>
      </c>
      <c r="F644" s="48">
        <v>18</v>
      </c>
      <c r="G644" s="48">
        <v>9</v>
      </c>
      <c r="H644" s="48">
        <v>5</v>
      </c>
      <c r="I644" s="48">
        <v>1</v>
      </c>
      <c r="J644" s="48">
        <v>1</v>
      </c>
      <c r="K644" s="48">
        <v>1</v>
      </c>
      <c r="L644" s="48" t="s">
        <v>134</v>
      </c>
      <c r="M644" s="48" t="s">
        <v>134</v>
      </c>
      <c r="N644" s="48">
        <v>304</v>
      </c>
    </row>
    <row r="645" spans="1:14" ht="21" customHeight="1">
      <c r="A645" s="324"/>
      <c r="B645" s="323"/>
      <c r="C645" s="324" t="s">
        <v>3840</v>
      </c>
      <c r="D645" s="327" t="s">
        <v>1474</v>
      </c>
      <c r="E645" s="48">
        <v>78</v>
      </c>
      <c r="F645" s="48">
        <v>63</v>
      </c>
      <c r="G645" s="48">
        <v>9</v>
      </c>
      <c r="H645" s="48">
        <v>3</v>
      </c>
      <c r="I645" s="48">
        <v>1</v>
      </c>
      <c r="J645" s="48">
        <v>1</v>
      </c>
      <c r="K645" s="48" t="s">
        <v>134</v>
      </c>
      <c r="L645" s="48" t="s">
        <v>134</v>
      </c>
      <c r="M645" s="48">
        <v>1</v>
      </c>
      <c r="N645" s="48">
        <v>258</v>
      </c>
    </row>
    <row r="646" spans="1:14" ht="21" customHeight="1">
      <c r="A646" s="324" t="s">
        <v>1217</v>
      </c>
      <c r="B646" s="324" t="s">
        <v>1217</v>
      </c>
      <c r="C646" s="324">
        <v>829</v>
      </c>
      <c r="D646" s="327" t="s">
        <v>3373</v>
      </c>
      <c r="E646" s="48">
        <v>13</v>
      </c>
      <c r="F646" s="48">
        <v>7</v>
      </c>
      <c r="G646" s="48">
        <v>1</v>
      </c>
      <c r="H646" s="48">
        <v>3</v>
      </c>
      <c r="I646" s="48">
        <v>1</v>
      </c>
      <c r="J646" s="48">
        <v>1</v>
      </c>
      <c r="K646" s="48" t="s">
        <v>134</v>
      </c>
      <c r="L646" s="48" t="s">
        <v>134</v>
      </c>
      <c r="M646" s="48" t="s">
        <v>134</v>
      </c>
      <c r="N646" s="48">
        <v>142</v>
      </c>
    </row>
    <row r="647" spans="1:14" ht="21" customHeight="1">
      <c r="A647" s="323" t="s">
        <v>2557</v>
      </c>
      <c r="B647" s="323" t="s">
        <v>593</v>
      </c>
      <c r="C647" s="323"/>
      <c r="D647" s="328"/>
      <c r="E647" s="168">
        <v>1172</v>
      </c>
      <c r="F647" s="168">
        <v>505</v>
      </c>
      <c r="G647" s="168">
        <v>319</v>
      </c>
      <c r="H647" s="168">
        <v>195</v>
      </c>
      <c r="I647" s="168">
        <v>61</v>
      </c>
      <c r="J647" s="168">
        <v>58</v>
      </c>
      <c r="K647" s="168">
        <v>17</v>
      </c>
      <c r="L647" s="168">
        <v>15</v>
      </c>
      <c r="M647" s="168">
        <v>2</v>
      </c>
      <c r="N647" s="168">
        <v>15219</v>
      </c>
    </row>
    <row r="648" spans="1:14" ht="21" customHeight="1">
      <c r="A648" s="324" t="s">
        <v>1217</v>
      </c>
      <c r="B648" s="323">
        <v>83</v>
      </c>
      <c r="C648" s="323" t="s">
        <v>1319</v>
      </c>
      <c r="D648" s="328"/>
      <c r="E648" s="168">
        <v>821</v>
      </c>
      <c r="F648" s="168">
        <v>459</v>
      </c>
      <c r="G648" s="168">
        <v>242</v>
      </c>
      <c r="H648" s="168">
        <v>86</v>
      </c>
      <c r="I648" s="168">
        <v>12</v>
      </c>
      <c r="J648" s="168">
        <v>9</v>
      </c>
      <c r="K648" s="168">
        <v>3</v>
      </c>
      <c r="L648" s="168">
        <v>9</v>
      </c>
      <c r="M648" s="168">
        <v>1</v>
      </c>
      <c r="N648" s="168">
        <v>7769</v>
      </c>
    </row>
    <row r="649" spans="1:14" ht="21" customHeight="1">
      <c r="A649" s="324" t="s">
        <v>1217</v>
      </c>
      <c r="B649" s="324" t="s">
        <v>1217</v>
      </c>
      <c r="C649" s="324" t="s">
        <v>2688</v>
      </c>
      <c r="D649" s="327" t="s">
        <v>3303</v>
      </c>
      <c r="E649" s="48" t="s">
        <v>134</v>
      </c>
      <c r="F649" s="48" t="s">
        <v>134</v>
      </c>
      <c r="G649" s="48" t="s">
        <v>134</v>
      </c>
      <c r="H649" s="48" t="s">
        <v>134</v>
      </c>
      <c r="I649" s="48" t="s">
        <v>134</v>
      </c>
      <c r="J649" s="48" t="s">
        <v>134</v>
      </c>
      <c r="K649" s="48" t="s">
        <v>134</v>
      </c>
      <c r="L649" s="48" t="s">
        <v>134</v>
      </c>
      <c r="M649" s="48" t="s">
        <v>134</v>
      </c>
      <c r="N649" s="48" t="s">
        <v>134</v>
      </c>
    </row>
    <row r="650" spans="1:14" ht="21" customHeight="1">
      <c r="A650" s="324" t="s">
        <v>1217</v>
      </c>
      <c r="B650" s="324" t="s">
        <v>1217</v>
      </c>
      <c r="C650" s="324" t="s">
        <v>2687</v>
      </c>
      <c r="D650" s="327" t="s">
        <v>2685</v>
      </c>
      <c r="E650" s="48">
        <v>13</v>
      </c>
      <c r="F650" s="48" t="s">
        <v>134</v>
      </c>
      <c r="G650" s="48" t="s">
        <v>134</v>
      </c>
      <c r="H650" s="48" t="s">
        <v>134</v>
      </c>
      <c r="I650" s="48">
        <v>2</v>
      </c>
      <c r="J650" s="48" t="s">
        <v>134</v>
      </c>
      <c r="K650" s="48">
        <v>2</v>
      </c>
      <c r="L650" s="48">
        <v>8</v>
      </c>
      <c r="M650" s="48">
        <v>1</v>
      </c>
      <c r="N650" s="48">
        <v>3227</v>
      </c>
    </row>
    <row r="651" spans="1:14" ht="21" customHeight="1">
      <c r="A651" s="324" t="s">
        <v>1217</v>
      </c>
      <c r="B651" s="324" t="s">
        <v>1217</v>
      </c>
      <c r="C651" s="324" t="s">
        <v>2683</v>
      </c>
      <c r="D651" s="327" t="s">
        <v>2681</v>
      </c>
      <c r="E651" s="48">
        <v>277</v>
      </c>
      <c r="F651" s="48">
        <v>92</v>
      </c>
      <c r="G651" s="48">
        <v>119</v>
      </c>
      <c r="H651" s="48">
        <v>51</v>
      </c>
      <c r="I651" s="48">
        <v>7</v>
      </c>
      <c r="J651" s="48">
        <v>7</v>
      </c>
      <c r="K651" s="48" t="s">
        <v>134</v>
      </c>
      <c r="L651" s="48">
        <v>1</v>
      </c>
      <c r="M651" s="48" t="s">
        <v>134</v>
      </c>
      <c r="N651" s="48">
        <v>2271</v>
      </c>
    </row>
    <row r="652" spans="1:14" ht="21" customHeight="1">
      <c r="A652" s="324" t="s">
        <v>1217</v>
      </c>
      <c r="B652" s="324" t="s">
        <v>1217</v>
      </c>
      <c r="C652" s="324" t="s">
        <v>1983</v>
      </c>
      <c r="D652" s="327" t="s">
        <v>2679</v>
      </c>
      <c r="E652" s="48">
        <v>240</v>
      </c>
      <c r="F652" s="48">
        <v>128</v>
      </c>
      <c r="G652" s="48">
        <v>80</v>
      </c>
      <c r="H652" s="48">
        <v>27</v>
      </c>
      <c r="I652" s="48">
        <v>3</v>
      </c>
      <c r="J652" s="48">
        <v>1</v>
      </c>
      <c r="K652" s="48">
        <v>1</v>
      </c>
      <c r="L652" s="48" t="s">
        <v>134</v>
      </c>
      <c r="M652" s="48" t="s">
        <v>134</v>
      </c>
      <c r="N652" s="48">
        <v>1392</v>
      </c>
    </row>
    <row r="653" spans="1:14" ht="21" customHeight="1">
      <c r="A653" s="324" t="s">
        <v>1217</v>
      </c>
      <c r="B653" s="324" t="s">
        <v>1217</v>
      </c>
      <c r="C653" s="324" t="s">
        <v>2678</v>
      </c>
      <c r="D653" s="327" t="s">
        <v>2070</v>
      </c>
      <c r="E653" s="48">
        <v>16</v>
      </c>
      <c r="F653" s="48">
        <v>7</v>
      </c>
      <c r="G653" s="48">
        <v>4</v>
      </c>
      <c r="H653" s="48">
        <v>5</v>
      </c>
      <c r="I653" s="48" t="s">
        <v>134</v>
      </c>
      <c r="J653" s="48" t="s">
        <v>134</v>
      </c>
      <c r="K653" s="48" t="s">
        <v>134</v>
      </c>
      <c r="L653" s="48" t="s">
        <v>134</v>
      </c>
      <c r="M653" s="48" t="s">
        <v>134</v>
      </c>
      <c r="N653" s="48">
        <v>119</v>
      </c>
    </row>
    <row r="654" spans="1:14" ht="21" customHeight="1">
      <c r="A654" s="324"/>
      <c r="B654" s="324"/>
      <c r="C654" s="324" t="s">
        <v>4114</v>
      </c>
      <c r="D654" s="327" t="s">
        <v>1987</v>
      </c>
      <c r="E654" s="48">
        <v>3</v>
      </c>
      <c r="F654" s="48">
        <v>1</v>
      </c>
      <c r="G654" s="48">
        <v>1</v>
      </c>
      <c r="H654" s="48">
        <v>1</v>
      </c>
      <c r="I654" s="48" t="s">
        <v>134</v>
      </c>
      <c r="J654" s="48" t="s">
        <v>134</v>
      </c>
      <c r="K654" s="48" t="s">
        <v>134</v>
      </c>
      <c r="L654" s="48" t="s">
        <v>134</v>
      </c>
      <c r="M654" s="48" t="s">
        <v>134</v>
      </c>
      <c r="N654" s="48">
        <v>21</v>
      </c>
    </row>
    <row r="655" spans="1:14" ht="21" customHeight="1">
      <c r="A655" s="324"/>
      <c r="B655" s="324"/>
      <c r="C655" s="324" t="s">
        <v>4115</v>
      </c>
      <c r="D655" s="327" t="s">
        <v>4116</v>
      </c>
      <c r="E655" s="48">
        <v>13</v>
      </c>
      <c r="F655" s="48">
        <v>6</v>
      </c>
      <c r="G655" s="48">
        <v>3</v>
      </c>
      <c r="H655" s="48">
        <v>4</v>
      </c>
      <c r="I655" s="48" t="s">
        <v>134</v>
      </c>
      <c r="J655" s="48" t="s">
        <v>134</v>
      </c>
      <c r="K655" s="48" t="s">
        <v>134</v>
      </c>
      <c r="L655" s="48" t="s">
        <v>134</v>
      </c>
      <c r="M655" s="48" t="s">
        <v>134</v>
      </c>
      <c r="N655" s="48">
        <v>98</v>
      </c>
    </row>
    <row r="656" spans="1:14" ht="21" customHeight="1">
      <c r="A656" s="324" t="s">
        <v>1217</v>
      </c>
      <c r="B656" s="323"/>
      <c r="C656" s="324" t="s">
        <v>1218</v>
      </c>
      <c r="D656" s="327" t="s">
        <v>1937</v>
      </c>
      <c r="E656" s="48">
        <v>266</v>
      </c>
      <c r="F656" s="48">
        <v>225</v>
      </c>
      <c r="G656" s="48">
        <v>37</v>
      </c>
      <c r="H656" s="48">
        <v>3</v>
      </c>
      <c r="I656" s="48" t="s">
        <v>134</v>
      </c>
      <c r="J656" s="48">
        <v>1</v>
      </c>
      <c r="K656" s="48" t="s">
        <v>134</v>
      </c>
      <c r="L656" s="48" t="s">
        <v>134</v>
      </c>
      <c r="M656" s="48" t="s">
        <v>134</v>
      </c>
      <c r="N656" s="48">
        <v>736</v>
      </c>
    </row>
    <row r="657" spans="1:14" ht="21" customHeight="1">
      <c r="A657" s="324" t="s">
        <v>1217</v>
      </c>
      <c r="B657" s="323"/>
      <c r="C657" s="324" t="s">
        <v>2255</v>
      </c>
      <c r="D657" s="327" t="s">
        <v>2677</v>
      </c>
      <c r="E657" s="48">
        <v>9</v>
      </c>
      <c r="F657" s="48">
        <v>7</v>
      </c>
      <c r="G657" s="48">
        <v>2</v>
      </c>
      <c r="H657" s="48" t="s">
        <v>134</v>
      </c>
      <c r="I657" s="48" t="s">
        <v>134</v>
      </c>
      <c r="J657" s="48" t="s">
        <v>134</v>
      </c>
      <c r="K657" s="48" t="s">
        <v>134</v>
      </c>
      <c r="L657" s="48" t="s">
        <v>134</v>
      </c>
      <c r="M657" s="48" t="s">
        <v>134</v>
      </c>
      <c r="N657" s="48">
        <v>24</v>
      </c>
    </row>
    <row r="658" spans="1:14" ht="21" customHeight="1">
      <c r="A658" s="324"/>
      <c r="B658" s="323"/>
      <c r="C658" s="324" t="s">
        <v>491</v>
      </c>
      <c r="D658" s="327" t="s">
        <v>971</v>
      </c>
      <c r="E658" s="48">
        <v>8</v>
      </c>
      <c r="F658" s="48">
        <v>7</v>
      </c>
      <c r="G658" s="48">
        <v>1</v>
      </c>
      <c r="H658" s="48" t="s">
        <v>134</v>
      </c>
      <c r="I658" s="48" t="s">
        <v>134</v>
      </c>
      <c r="J658" s="48" t="s">
        <v>134</v>
      </c>
      <c r="K658" s="48" t="s">
        <v>134</v>
      </c>
      <c r="L658" s="48" t="s">
        <v>134</v>
      </c>
      <c r="M658" s="48" t="s">
        <v>134</v>
      </c>
      <c r="N658" s="48">
        <v>17</v>
      </c>
    </row>
    <row r="659" spans="1:14" ht="21" customHeight="1">
      <c r="A659" s="324"/>
      <c r="B659" s="323"/>
      <c r="C659" s="324" t="s">
        <v>4118</v>
      </c>
      <c r="D659" s="327" t="s">
        <v>4119</v>
      </c>
      <c r="E659" s="48">
        <v>1</v>
      </c>
      <c r="F659" s="48" t="s">
        <v>134</v>
      </c>
      <c r="G659" s="48">
        <v>1</v>
      </c>
      <c r="H659" s="48" t="s">
        <v>134</v>
      </c>
      <c r="I659" s="48" t="s">
        <v>134</v>
      </c>
      <c r="J659" s="48" t="s">
        <v>134</v>
      </c>
      <c r="K659" s="48" t="s">
        <v>134</v>
      </c>
      <c r="L659" s="48" t="s">
        <v>134</v>
      </c>
      <c r="M659" s="48" t="s">
        <v>134</v>
      </c>
      <c r="N659" s="48">
        <v>7</v>
      </c>
    </row>
    <row r="660" spans="1:14" ht="21" customHeight="1">
      <c r="A660" s="324" t="s">
        <v>1217</v>
      </c>
      <c r="B660" s="323">
        <v>84</v>
      </c>
      <c r="C660" s="323" t="s">
        <v>91</v>
      </c>
      <c r="D660" s="328"/>
      <c r="E660" s="168">
        <v>4</v>
      </c>
      <c r="F660" s="168">
        <v>2</v>
      </c>
      <c r="G660" s="168" t="s">
        <v>134</v>
      </c>
      <c r="H660" s="168">
        <v>2</v>
      </c>
      <c r="I660" s="168" t="s">
        <v>134</v>
      </c>
      <c r="J660" s="168" t="s">
        <v>134</v>
      </c>
      <c r="K660" s="168" t="s">
        <v>134</v>
      </c>
      <c r="L660" s="168" t="s">
        <v>134</v>
      </c>
      <c r="M660" s="168" t="s">
        <v>134</v>
      </c>
      <c r="N660" s="168">
        <v>37</v>
      </c>
    </row>
    <row r="661" spans="1:14" ht="21" customHeight="1">
      <c r="A661" s="324" t="s">
        <v>1217</v>
      </c>
      <c r="B661" s="324" t="s">
        <v>1217</v>
      </c>
      <c r="C661" s="324" t="s">
        <v>2674</v>
      </c>
      <c r="D661" s="327" t="s">
        <v>3303</v>
      </c>
      <c r="E661" s="48" t="s">
        <v>134</v>
      </c>
      <c r="F661" s="48" t="s">
        <v>134</v>
      </c>
      <c r="G661" s="48" t="s">
        <v>134</v>
      </c>
      <c r="H661" s="48" t="s">
        <v>134</v>
      </c>
      <c r="I661" s="48" t="s">
        <v>134</v>
      </c>
      <c r="J661" s="48" t="s">
        <v>134</v>
      </c>
      <c r="K661" s="48" t="s">
        <v>134</v>
      </c>
      <c r="L661" s="48" t="s">
        <v>134</v>
      </c>
      <c r="M661" s="48" t="s">
        <v>134</v>
      </c>
      <c r="N661" s="48" t="s">
        <v>134</v>
      </c>
    </row>
    <row r="662" spans="1:14" ht="21" customHeight="1">
      <c r="A662" s="324"/>
      <c r="B662" s="324"/>
      <c r="C662" s="324">
        <v>841</v>
      </c>
      <c r="D662" s="327" t="s">
        <v>3474</v>
      </c>
      <c r="E662" s="48" t="s">
        <v>134</v>
      </c>
      <c r="F662" s="48" t="s">
        <v>134</v>
      </c>
      <c r="G662" s="48" t="s">
        <v>134</v>
      </c>
      <c r="H662" s="48" t="s">
        <v>134</v>
      </c>
      <c r="I662" s="48" t="s">
        <v>134</v>
      </c>
      <c r="J662" s="48" t="s">
        <v>134</v>
      </c>
      <c r="K662" s="48" t="s">
        <v>134</v>
      </c>
      <c r="L662" s="48" t="s">
        <v>134</v>
      </c>
      <c r="M662" s="48" t="s">
        <v>134</v>
      </c>
      <c r="N662" s="48" t="s">
        <v>134</v>
      </c>
    </row>
    <row r="663" spans="1:14" ht="21" customHeight="1">
      <c r="A663" s="324" t="s">
        <v>1217</v>
      </c>
      <c r="B663" s="324" t="s">
        <v>1217</v>
      </c>
      <c r="C663" s="324" t="s">
        <v>2172</v>
      </c>
      <c r="D663" s="327" t="s">
        <v>2538</v>
      </c>
      <c r="E663" s="48">
        <v>3</v>
      </c>
      <c r="F663" s="48">
        <v>2</v>
      </c>
      <c r="G663" s="48" t="s">
        <v>134</v>
      </c>
      <c r="H663" s="48">
        <v>1</v>
      </c>
      <c r="I663" s="48" t="s">
        <v>134</v>
      </c>
      <c r="J663" s="48" t="s">
        <v>134</v>
      </c>
      <c r="K663" s="48" t="s">
        <v>134</v>
      </c>
      <c r="L663" s="48" t="s">
        <v>134</v>
      </c>
      <c r="M663" s="48" t="s">
        <v>134</v>
      </c>
      <c r="N663" s="48">
        <v>21</v>
      </c>
    </row>
    <row r="664" spans="1:14" ht="21" customHeight="1">
      <c r="A664" s="324" t="s">
        <v>1217</v>
      </c>
      <c r="B664" s="323"/>
      <c r="C664" s="324" t="s">
        <v>2672</v>
      </c>
      <c r="D664" s="327" t="s">
        <v>2670</v>
      </c>
      <c r="E664" s="48">
        <v>1</v>
      </c>
      <c r="F664" s="48" t="s">
        <v>134</v>
      </c>
      <c r="G664" s="48" t="s">
        <v>134</v>
      </c>
      <c r="H664" s="48">
        <v>1</v>
      </c>
      <c r="I664" s="48" t="s">
        <v>134</v>
      </c>
      <c r="J664" s="48" t="s">
        <v>134</v>
      </c>
      <c r="K664" s="48" t="s">
        <v>134</v>
      </c>
      <c r="L664" s="48" t="s">
        <v>134</v>
      </c>
      <c r="M664" s="48" t="s">
        <v>134</v>
      </c>
      <c r="N664" s="48">
        <v>16</v>
      </c>
    </row>
    <row r="665" spans="1:14" ht="21" customHeight="1">
      <c r="A665" s="324"/>
      <c r="B665" s="323">
        <v>85</v>
      </c>
      <c r="C665" s="323" t="s">
        <v>444</v>
      </c>
      <c r="D665" s="328"/>
      <c r="E665" s="168">
        <v>345</v>
      </c>
      <c r="F665" s="168">
        <v>43</v>
      </c>
      <c r="G665" s="168">
        <v>77</v>
      </c>
      <c r="H665" s="168">
        <v>106</v>
      </c>
      <c r="I665" s="168">
        <v>49</v>
      </c>
      <c r="J665" s="168">
        <v>49</v>
      </c>
      <c r="K665" s="168">
        <v>14</v>
      </c>
      <c r="L665" s="168">
        <v>6</v>
      </c>
      <c r="M665" s="168">
        <v>1</v>
      </c>
      <c r="N665" s="168">
        <v>7397</v>
      </c>
    </row>
    <row r="666" spans="1:14" ht="21" customHeight="1">
      <c r="A666" s="324" t="s">
        <v>1217</v>
      </c>
      <c r="B666" s="323"/>
      <c r="C666" s="324" t="s">
        <v>2668</v>
      </c>
      <c r="D666" s="327" t="s">
        <v>3303</v>
      </c>
      <c r="E666" s="48">
        <v>2</v>
      </c>
      <c r="F666" s="48">
        <v>1</v>
      </c>
      <c r="G666" s="48">
        <v>1</v>
      </c>
      <c r="H666" s="48" t="s">
        <v>134</v>
      </c>
      <c r="I666" s="48" t="s">
        <v>134</v>
      </c>
      <c r="J666" s="48" t="s">
        <v>134</v>
      </c>
      <c r="K666" s="48" t="s">
        <v>134</v>
      </c>
      <c r="L666" s="48" t="s">
        <v>134</v>
      </c>
      <c r="M666" s="48" t="s">
        <v>134</v>
      </c>
      <c r="N666" s="48">
        <v>7</v>
      </c>
    </row>
    <row r="667" spans="1:14" ht="21" customHeight="1">
      <c r="A667" s="324" t="s">
        <v>1217</v>
      </c>
      <c r="B667" s="324" t="s">
        <v>1217</v>
      </c>
      <c r="C667" s="324" t="s">
        <v>855</v>
      </c>
      <c r="D667" s="327" t="s">
        <v>1803</v>
      </c>
      <c r="E667" s="48">
        <v>4</v>
      </c>
      <c r="F667" s="48" t="s">
        <v>134</v>
      </c>
      <c r="G667" s="48" t="s">
        <v>134</v>
      </c>
      <c r="H667" s="48" t="s">
        <v>134</v>
      </c>
      <c r="I667" s="48">
        <v>1</v>
      </c>
      <c r="J667" s="48">
        <v>1</v>
      </c>
      <c r="K667" s="48" t="s">
        <v>134</v>
      </c>
      <c r="L667" s="48">
        <v>2</v>
      </c>
      <c r="M667" s="48" t="s">
        <v>134</v>
      </c>
      <c r="N667" s="48">
        <v>533</v>
      </c>
    </row>
    <row r="668" spans="1:14" ht="21" customHeight="1">
      <c r="A668" s="324"/>
      <c r="B668" s="324"/>
      <c r="C668" s="324">
        <v>852</v>
      </c>
      <c r="D668" s="327" t="s">
        <v>2515</v>
      </c>
      <c r="E668" s="48" t="s">
        <v>134</v>
      </c>
      <c r="F668" s="48" t="s">
        <v>134</v>
      </c>
      <c r="G668" s="48" t="s">
        <v>134</v>
      </c>
      <c r="H668" s="48" t="s">
        <v>134</v>
      </c>
      <c r="I668" s="48" t="s">
        <v>134</v>
      </c>
      <c r="J668" s="48" t="s">
        <v>134</v>
      </c>
      <c r="K668" s="48" t="s">
        <v>134</v>
      </c>
      <c r="L668" s="48" t="s">
        <v>134</v>
      </c>
      <c r="M668" s="48" t="s">
        <v>134</v>
      </c>
      <c r="N668" s="48" t="s">
        <v>134</v>
      </c>
    </row>
    <row r="669" spans="1:14" ht="21" customHeight="1">
      <c r="A669" s="324" t="s">
        <v>1217</v>
      </c>
      <c r="B669" s="324" t="s">
        <v>1217</v>
      </c>
      <c r="C669" s="324" t="s">
        <v>2667</v>
      </c>
      <c r="D669" s="327" t="s">
        <v>2252</v>
      </c>
      <c r="E669" s="48">
        <v>101</v>
      </c>
      <c r="F669" s="48">
        <v>10</v>
      </c>
      <c r="G669" s="48">
        <v>19</v>
      </c>
      <c r="H669" s="48">
        <v>42</v>
      </c>
      <c r="I669" s="48">
        <v>13</v>
      </c>
      <c r="J669" s="48">
        <v>13</v>
      </c>
      <c r="K669" s="48">
        <v>3</v>
      </c>
      <c r="L669" s="48" t="s">
        <v>134</v>
      </c>
      <c r="M669" s="48">
        <v>1</v>
      </c>
      <c r="N669" s="48">
        <v>1791</v>
      </c>
    </row>
    <row r="670" spans="1:14" ht="21" customHeight="1">
      <c r="A670" s="324"/>
      <c r="B670" s="324"/>
      <c r="C670" s="324" t="s">
        <v>4120</v>
      </c>
      <c r="D670" s="327" t="s">
        <v>4123</v>
      </c>
      <c r="E670" s="48">
        <v>59</v>
      </c>
      <c r="F670" s="48">
        <v>7</v>
      </c>
      <c r="G670" s="48">
        <v>7</v>
      </c>
      <c r="H670" s="48">
        <v>22</v>
      </c>
      <c r="I670" s="48">
        <v>9</v>
      </c>
      <c r="J670" s="48">
        <v>12</v>
      </c>
      <c r="K670" s="48">
        <v>1</v>
      </c>
      <c r="L670" s="48" t="s">
        <v>134</v>
      </c>
      <c r="M670" s="48">
        <v>1</v>
      </c>
      <c r="N670" s="48">
        <v>1132</v>
      </c>
    </row>
    <row r="671" spans="1:14" ht="21" customHeight="1">
      <c r="A671" s="324"/>
      <c r="B671" s="324"/>
      <c r="C671" s="324" t="s">
        <v>4122</v>
      </c>
      <c r="D671" s="327" t="s">
        <v>66</v>
      </c>
      <c r="E671" s="48">
        <v>42</v>
      </c>
      <c r="F671" s="48">
        <v>3</v>
      </c>
      <c r="G671" s="48">
        <v>12</v>
      </c>
      <c r="H671" s="48">
        <v>20</v>
      </c>
      <c r="I671" s="48">
        <v>4</v>
      </c>
      <c r="J671" s="48">
        <v>1</v>
      </c>
      <c r="K671" s="48">
        <v>2</v>
      </c>
      <c r="L671" s="48" t="s">
        <v>134</v>
      </c>
      <c r="M671" s="48" t="s">
        <v>134</v>
      </c>
      <c r="N671" s="48">
        <v>659</v>
      </c>
    </row>
    <row r="672" spans="1:14" ht="21" customHeight="1">
      <c r="A672" s="324" t="s">
        <v>1217</v>
      </c>
      <c r="B672" s="324" t="s">
        <v>1217</v>
      </c>
      <c r="C672" s="324">
        <v>854</v>
      </c>
      <c r="D672" s="327" t="s">
        <v>947</v>
      </c>
      <c r="E672" s="48">
        <v>190</v>
      </c>
      <c r="F672" s="48">
        <v>24</v>
      </c>
      <c r="G672" s="48">
        <v>41</v>
      </c>
      <c r="H672" s="48">
        <v>54</v>
      </c>
      <c r="I672" s="48">
        <v>29</v>
      </c>
      <c r="J672" s="48">
        <v>29</v>
      </c>
      <c r="K672" s="48">
        <v>9</v>
      </c>
      <c r="L672" s="48">
        <v>4</v>
      </c>
      <c r="M672" s="48" t="s">
        <v>134</v>
      </c>
      <c r="N672" s="48">
        <v>4296</v>
      </c>
    </row>
    <row r="673" spans="1:14" ht="21" customHeight="1">
      <c r="A673" s="324"/>
      <c r="B673" s="324"/>
      <c r="C673" s="324" t="s">
        <v>4124</v>
      </c>
      <c r="D673" s="327" t="s">
        <v>1806</v>
      </c>
      <c r="E673" s="48">
        <v>8</v>
      </c>
      <c r="F673" s="48">
        <v>1</v>
      </c>
      <c r="G673" s="48" t="s">
        <v>134</v>
      </c>
      <c r="H673" s="48" t="s">
        <v>134</v>
      </c>
      <c r="I673" s="48" t="s">
        <v>134</v>
      </c>
      <c r="J673" s="48">
        <v>2</v>
      </c>
      <c r="K673" s="48">
        <v>3</v>
      </c>
      <c r="L673" s="48">
        <v>2</v>
      </c>
      <c r="M673" s="48" t="s">
        <v>134</v>
      </c>
      <c r="N673" s="48">
        <v>765</v>
      </c>
    </row>
    <row r="674" spans="1:14" ht="21" customHeight="1">
      <c r="A674" s="324"/>
      <c r="B674" s="324"/>
      <c r="C674" s="324" t="s">
        <v>2143</v>
      </c>
      <c r="D674" s="327" t="s">
        <v>4127</v>
      </c>
      <c r="E674" s="48" t="s">
        <v>134</v>
      </c>
      <c r="F674" s="48" t="s">
        <v>134</v>
      </c>
      <c r="G674" s="48" t="s">
        <v>134</v>
      </c>
      <c r="H674" s="48" t="s">
        <v>134</v>
      </c>
      <c r="I674" s="48" t="s">
        <v>134</v>
      </c>
      <c r="J674" s="48" t="s">
        <v>134</v>
      </c>
      <c r="K674" s="48" t="s">
        <v>134</v>
      </c>
      <c r="L674" s="48" t="s">
        <v>134</v>
      </c>
      <c r="M674" s="48" t="s">
        <v>134</v>
      </c>
      <c r="N674" s="48" t="s">
        <v>134</v>
      </c>
    </row>
    <row r="675" spans="1:14" ht="21" customHeight="1">
      <c r="A675" s="324"/>
      <c r="B675" s="324"/>
      <c r="C675" s="324" t="s">
        <v>1177</v>
      </c>
      <c r="D675" s="327" t="s">
        <v>4128</v>
      </c>
      <c r="E675" s="48">
        <v>71</v>
      </c>
      <c r="F675" s="48">
        <v>8</v>
      </c>
      <c r="G675" s="48">
        <v>22</v>
      </c>
      <c r="H675" s="48">
        <v>25</v>
      </c>
      <c r="I675" s="48">
        <v>8</v>
      </c>
      <c r="J675" s="48">
        <v>6</v>
      </c>
      <c r="K675" s="48">
        <v>1</v>
      </c>
      <c r="L675" s="48">
        <v>1</v>
      </c>
      <c r="M675" s="48" t="s">
        <v>134</v>
      </c>
      <c r="N675" s="48">
        <v>1201</v>
      </c>
    </row>
    <row r="676" spans="1:14" ht="21" customHeight="1">
      <c r="A676" s="324"/>
      <c r="B676" s="324"/>
      <c r="C676" s="324" t="s">
        <v>4125</v>
      </c>
      <c r="D676" s="327" t="s">
        <v>4130</v>
      </c>
      <c r="E676" s="48">
        <v>74</v>
      </c>
      <c r="F676" s="48">
        <v>10</v>
      </c>
      <c r="G676" s="48">
        <v>8</v>
      </c>
      <c r="H676" s="48">
        <v>19</v>
      </c>
      <c r="I676" s="48">
        <v>16</v>
      </c>
      <c r="J676" s="48">
        <v>16</v>
      </c>
      <c r="K676" s="48">
        <v>4</v>
      </c>
      <c r="L676" s="48">
        <v>1</v>
      </c>
      <c r="M676" s="48" t="s">
        <v>134</v>
      </c>
      <c r="N676" s="48">
        <v>1698</v>
      </c>
    </row>
    <row r="677" spans="1:14" ht="21" customHeight="1">
      <c r="A677" s="324"/>
      <c r="B677" s="324"/>
      <c r="C677" s="324" t="s">
        <v>4126</v>
      </c>
      <c r="D677" s="327" t="s">
        <v>456</v>
      </c>
      <c r="E677" s="48">
        <v>10</v>
      </c>
      <c r="F677" s="48" t="s">
        <v>134</v>
      </c>
      <c r="G677" s="48">
        <v>1</v>
      </c>
      <c r="H677" s="48">
        <v>8</v>
      </c>
      <c r="I677" s="48">
        <v>1</v>
      </c>
      <c r="J677" s="48" t="s">
        <v>134</v>
      </c>
      <c r="K677" s="48" t="s">
        <v>134</v>
      </c>
      <c r="L677" s="48" t="s">
        <v>134</v>
      </c>
      <c r="M677" s="48" t="s">
        <v>134</v>
      </c>
      <c r="N677" s="48">
        <v>155</v>
      </c>
    </row>
    <row r="678" spans="1:14" ht="21" customHeight="1">
      <c r="A678" s="324"/>
      <c r="B678" s="324"/>
      <c r="C678" s="324" t="s">
        <v>4131</v>
      </c>
      <c r="D678" s="327" t="s">
        <v>4132</v>
      </c>
      <c r="E678" s="48">
        <v>13</v>
      </c>
      <c r="F678" s="48" t="s">
        <v>134</v>
      </c>
      <c r="G678" s="48">
        <v>2</v>
      </c>
      <c r="H678" s="48">
        <v>2</v>
      </c>
      <c r="I678" s="48">
        <v>3</v>
      </c>
      <c r="J678" s="48">
        <v>5</v>
      </c>
      <c r="K678" s="48">
        <v>1</v>
      </c>
      <c r="L678" s="48" t="s">
        <v>134</v>
      </c>
      <c r="M678" s="48" t="s">
        <v>134</v>
      </c>
      <c r="N678" s="48">
        <v>385</v>
      </c>
    </row>
    <row r="679" spans="1:14" ht="21" customHeight="1">
      <c r="A679" s="324"/>
      <c r="B679" s="324"/>
      <c r="C679" s="324" t="s">
        <v>3566</v>
      </c>
      <c r="D679" s="327" t="s">
        <v>4133</v>
      </c>
      <c r="E679" s="48">
        <v>14</v>
      </c>
      <c r="F679" s="48">
        <v>5</v>
      </c>
      <c r="G679" s="48">
        <v>8</v>
      </c>
      <c r="H679" s="48" t="s">
        <v>134</v>
      </c>
      <c r="I679" s="48">
        <v>1</v>
      </c>
      <c r="J679" s="48" t="s">
        <v>134</v>
      </c>
      <c r="K679" s="48" t="s">
        <v>134</v>
      </c>
      <c r="L679" s="48" t="s">
        <v>134</v>
      </c>
      <c r="M679" s="48" t="s">
        <v>134</v>
      </c>
      <c r="N679" s="48">
        <v>92</v>
      </c>
    </row>
    <row r="680" spans="1:14" ht="21" customHeight="1">
      <c r="A680" s="324" t="s">
        <v>1217</v>
      </c>
      <c r="B680" s="323"/>
      <c r="C680" s="324" t="s">
        <v>792</v>
      </c>
      <c r="D680" s="327" t="s">
        <v>2665</v>
      </c>
      <c r="E680" s="48">
        <v>40</v>
      </c>
      <c r="F680" s="48">
        <v>4</v>
      </c>
      <c r="G680" s="48">
        <v>15</v>
      </c>
      <c r="H680" s="48">
        <v>8</v>
      </c>
      <c r="I680" s="48">
        <v>6</v>
      </c>
      <c r="J680" s="48">
        <v>5</v>
      </c>
      <c r="K680" s="48">
        <v>2</v>
      </c>
      <c r="L680" s="48" t="s">
        <v>134</v>
      </c>
      <c r="M680" s="48" t="s">
        <v>134</v>
      </c>
      <c r="N680" s="48">
        <v>683</v>
      </c>
    </row>
    <row r="681" spans="1:14" ht="21" customHeight="1">
      <c r="A681" s="324" t="s">
        <v>1217</v>
      </c>
      <c r="B681" s="323"/>
      <c r="C681" s="324" t="s">
        <v>2664</v>
      </c>
      <c r="D681" s="327" t="s">
        <v>3669</v>
      </c>
      <c r="E681" s="48">
        <v>8</v>
      </c>
      <c r="F681" s="48">
        <v>4</v>
      </c>
      <c r="G681" s="48">
        <v>1</v>
      </c>
      <c r="H681" s="48">
        <v>2</v>
      </c>
      <c r="I681" s="48" t="s">
        <v>134</v>
      </c>
      <c r="J681" s="48">
        <v>1</v>
      </c>
      <c r="K681" s="48" t="s">
        <v>134</v>
      </c>
      <c r="L681" s="48" t="s">
        <v>134</v>
      </c>
      <c r="M681" s="48" t="s">
        <v>134</v>
      </c>
      <c r="N681" s="48">
        <v>87</v>
      </c>
    </row>
    <row r="682" spans="1:14" ht="21" customHeight="1">
      <c r="A682" s="324"/>
      <c r="B682" s="323"/>
      <c r="C682" s="324" t="s">
        <v>4134</v>
      </c>
      <c r="D682" s="327" t="s">
        <v>4136</v>
      </c>
      <c r="E682" s="48">
        <v>2</v>
      </c>
      <c r="F682" s="48">
        <v>1</v>
      </c>
      <c r="G682" s="48" t="s">
        <v>134</v>
      </c>
      <c r="H682" s="48">
        <v>1</v>
      </c>
      <c r="I682" s="48" t="s">
        <v>134</v>
      </c>
      <c r="J682" s="48" t="s">
        <v>134</v>
      </c>
      <c r="K682" s="48" t="s">
        <v>134</v>
      </c>
      <c r="L682" s="48" t="s">
        <v>134</v>
      </c>
      <c r="M682" s="48" t="s">
        <v>134</v>
      </c>
      <c r="N682" s="48">
        <v>12</v>
      </c>
    </row>
    <row r="683" spans="1:14" ht="21" customHeight="1">
      <c r="A683" s="324"/>
      <c r="B683" s="323"/>
      <c r="C683" s="324" t="s">
        <v>4135</v>
      </c>
      <c r="D683" s="327" t="s">
        <v>4137</v>
      </c>
      <c r="E683" s="48">
        <v>6</v>
      </c>
      <c r="F683" s="48">
        <v>3</v>
      </c>
      <c r="G683" s="48">
        <v>1</v>
      </c>
      <c r="H683" s="48">
        <v>1</v>
      </c>
      <c r="I683" s="48" t="s">
        <v>134</v>
      </c>
      <c r="J683" s="48">
        <v>1</v>
      </c>
      <c r="K683" s="48" t="s">
        <v>134</v>
      </c>
      <c r="L683" s="48" t="s">
        <v>134</v>
      </c>
      <c r="M683" s="48" t="s">
        <v>134</v>
      </c>
      <c r="N683" s="48">
        <v>75</v>
      </c>
    </row>
    <row r="684" spans="1:14" ht="21" customHeight="1">
      <c r="A684" s="323" t="s">
        <v>2663</v>
      </c>
      <c r="B684" s="323" t="s">
        <v>2662</v>
      </c>
      <c r="C684" s="323"/>
      <c r="D684" s="328"/>
      <c r="E684" s="168">
        <v>29</v>
      </c>
      <c r="F684" s="168">
        <v>2</v>
      </c>
      <c r="G684" s="168">
        <v>18</v>
      </c>
      <c r="H684" s="168">
        <v>7</v>
      </c>
      <c r="I684" s="168" t="s">
        <v>134</v>
      </c>
      <c r="J684" s="168" t="s">
        <v>134</v>
      </c>
      <c r="K684" s="168" t="s">
        <v>134</v>
      </c>
      <c r="L684" s="168">
        <v>2</v>
      </c>
      <c r="M684" s="168" t="s">
        <v>134</v>
      </c>
      <c r="N684" s="168">
        <v>683</v>
      </c>
    </row>
    <row r="685" spans="1:14" ht="21" customHeight="1">
      <c r="A685" s="323"/>
      <c r="B685" s="323">
        <v>86</v>
      </c>
      <c r="C685" s="323" t="s">
        <v>2655</v>
      </c>
      <c r="D685" s="328"/>
      <c r="E685" s="168">
        <v>29</v>
      </c>
      <c r="F685" s="168">
        <v>2</v>
      </c>
      <c r="G685" s="168">
        <v>18</v>
      </c>
      <c r="H685" s="168">
        <v>7</v>
      </c>
      <c r="I685" s="168" t="s">
        <v>134</v>
      </c>
      <c r="J685" s="168" t="s">
        <v>134</v>
      </c>
      <c r="K685" s="168" t="s">
        <v>134</v>
      </c>
      <c r="L685" s="168">
        <v>2</v>
      </c>
      <c r="M685" s="168" t="s">
        <v>134</v>
      </c>
      <c r="N685" s="168">
        <v>683</v>
      </c>
    </row>
    <row r="686" spans="1:14" ht="21" customHeight="1">
      <c r="A686" s="324" t="s">
        <v>1217</v>
      </c>
      <c r="B686" s="323"/>
      <c r="C686" s="324" t="s">
        <v>2660</v>
      </c>
      <c r="D686" s="327" t="s">
        <v>3303</v>
      </c>
      <c r="E686" s="48" t="s">
        <v>134</v>
      </c>
      <c r="F686" s="48" t="s">
        <v>134</v>
      </c>
      <c r="G686" s="48" t="s">
        <v>134</v>
      </c>
      <c r="H686" s="48" t="s">
        <v>134</v>
      </c>
      <c r="I686" s="48" t="s">
        <v>134</v>
      </c>
      <c r="J686" s="48" t="s">
        <v>134</v>
      </c>
      <c r="K686" s="48" t="s">
        <v>134</v>
      </c>
      <c r="L686" s="48" t="s">
        <v>134</v>
      </c>
      <c r="M686" s="48" t="s">
        <v>134</v>
      </c>
      <c r="N686" s="48" t="s">
        <v>134</v>
      </c>
    </row>
    <row r="687" spans="1:14" ht="21" customHeight="1">
      <c r="A687" s="324" t="s">
        <v>1217</v>
      </c>
      <c r="B687" s="324" t="s">
        <v>1217</v>
      </c>
      <c r="C687" s="324" t="s">
        <v>2657</v>
      </c>
      <c r="D687" s="327" t="s">
        <v>2655</v>
      </c>
      <c r="E687" s="48">
        <v>29</v>
      </c>
      <c r="F687" s="48">
        <v>2</v>
      </c>
      <c r="G687" s="48">
        <v>18</v>
      </c>
      <c r="H687" s="48">
        <v>7</v>
      </c>
      <c r="I687" s="48" t="s">
        <v>134</v>
      </c>
      <c r="J687" s="48" t="s">
        <v>134</v>
      </c>
      <c r="K687" s="48" t="s">
        <v>134</v>
      </c>
      <c r="L687" s="48">
        <v>2</v>
      </c>
      <c r="M687" s="48" t="s">
        <v>134</v>
      </c>
      <c r="N687" s="48">
        <v>683</v>
      </c>
    </row>
    <row r="688" spans="1:14" ht="21" customHeight="1">
      <c r="A688" s="324" t="s">
        <v>1217</v>
      </c>
      <c r="B688" s="324" t="s">
        <v>1217</v>
      </c>
      <c r="C688" s="324" t="s">
        <v>5</v>
      </c>
      <c r="D688" s="327" t="s">
        <v>2614</v>
      </c>
      <c r="E688" s="48" t="s">
        <v>134</v>
      </c>
      <c r="F688" s="48" t="s">
        <v>134</v>
      </c>
      <c r="G688" s="48" t="s">
        <v>134</v>
      </c>
      <c r="H688" s="48" t="s">
        <v>134</v>
      </c>
      <c r="I688" s="48" t="s">
        <v>134</v>
      </c>
      <c r="J688" s="48" t="s">
        <v>134</v>
      </c>
      <c r="K688" s="48" t="s">
        <v>134</v>
      </c>
      <c r="L688" s="48" t="s">
        <v>134</v>
      </c>
      <c r="M688" s="48" t="s">
        <v>134</v>
      </c>
      <c r="N688" s="48" t="s">
        <v>134</v>
      </c>
    </row>
    <row r="689" spans="1:14" ht="21" customHeight="1">
      <c r="A689" s="324" t="s">
        <v>1217</v>
      </c>
      <c r="B689" s="323">
        <v>87</v>
      </c>
      <c r="C689" s="323" t="s">
        <v>166</v>
      </c>
      <c r="D689" s="328"/>
      <c r="E689" s="168" t="s">
        <v>134</v>
      </c>
      <c r="F689" s="168" t="s">
        <v>134</v>
      </c>
      <c r="G689" s="168" t="s">
        <v>134</v>
      </c>
      <c r="H689" s="168" t="s">
        <v>134</v>
      </c>
      <c r="I689" s="168" t="s">
        <v>134</v>
      </c>
      <c r="J689" s="168" t="s">
        <v>134</v>
      </c>
      <c r="K689" s="168" t="s">
        <v>134</v>
      </c>
      <c r="L689" s="168" t="s">
        <v>134</v>
      </c>
      <c r="M689" s="168" t="s">
        <v>134</v>
      </c>
      <c r="N689" s="168" t="s">
        <v>134</v>
      </c>
    </row>
    <row r="690" spans="1:14" ht="21" customHeight="1">
      <c r="A690" s="26" t="s">
        <v>1217</v>
      </c>
      <c r="B690" s="27"/>
      <c r="C690" s="26" t="s">
        <v>2654</v>
      </c>
      <c r="D690" s="85" t="s">
        <v>3303</v>
      </c>
      <c r="E690" s="48" t="s">
        <v>134</v>
      </c>
      <c r="F690" s="48" t="s">
        <v>134</v>
      </c>
      <c r="G690" s="48" t="s">
        <v>134</v>
      </c>
      <c r="H690" s="48" t="s">
        <v>134</v>
      </c>
      <c r="I690" s="48" t="s">
        <v>134</v>
      </c>
      <c r="J690" s="48" t="s">
        <v>134</v>
      </c>
      <c r="K690" s="48" t="s">
        <v>134</v>
      </c>
      <c r="L690" s="48" t="s">
        <v>134</v>
      </c>
      <c r="M690" s="48" t="s">
        <v>134</v>
      </c>
      <c r="N690" s="48" t="s">
        <v>134</v>
      </c>
    </row>
    <row r="691" spans="1:14" ht="21" customHeight="1">
      <c r="A691" s="324"/>
      <c r="B691" s="323"/>
      <c r="C691" s="324" t="s">
        <v>2169</v>
      </c>
      <c r="D691" s="327" t="s">
        <v>993</v>
      </c>
      <c r="E691" s="48" t="s">
        <v>134</v>
      </c>
      <c r="F691" s="48" t="s">
        <v>134</v>
      </c>
      <c r="G691" s="48" t="s">
        <v>134</v>
      </c>
      <c r="H691" s="48" t="s">
        <v>134</v>
      </c>
      <c r="I691" s="48" t="s">
        <v>134</v>
      </c>
      <c r="J691" s="48" t="s">
        <v>134</v>
      </c>
      <c r="K691" s="48" t="s">
        <v>134</v>
      </c>
      <c r="L691" s="48" t="s">
        <v>134</v>
      </c>
      <c r="M691" s="48" t="s">
        <v>134</v>
      </c>
      <c r="N691" s="48" t="s">
        <v>134</v>
      </c>
    </row>
    <row r="692" spans="1:14" ht="21" customHeight="1">
      <c r="A692" s="324" t="s">
        <v>1217</v>
      </c>
      <c r="B692" s="323"/>
      <c r="C692" s="324" t="s">
        <v>503</v>
      </c>
      <c r="D692" s="327" t="s">
        <v>677</v>
      </c>
      <c r="E692" s="48" t="s">
        <v>134</v>
      </c>
      <c r="F692" s="48" t="s">
        <v>134</v>
      </c>
      <c r="G692" s="48" t="s">
        <v>134</v>
      </c>
      <c r="H692" s="48" t="s">
        <v>134</v>
      </c>
      <c r="I692" s="48" t="s">
        <v>134</v>
      </c>
      <c r="J692" s="48" t="s">
        <v>134</v>
      </c>
      <c r="K692" s="48" t="s">
        <v>134</v>
      </c>
      <c r="L692" s="48" t="s">
        <v>134</v>
      </c>
      <c r="M692" s="48" t="s">
        <v>134</v>
      </c>
      <c r="N692" s="48" t="s">
        <v>134</v>
      </c>
    </row>
    <row r="693" spans="1:14" ht="21" customHeight="1">
      <c r="A693" s="323" t="s">
        <v>1859</v>
      </c>
      <c r="B693" s="323" t="s">
        <v>1963</v>
      </c>
      <c r="C693" s="324"/>
      <c r="D693" s="327"/>
      <c r="E693" s="168">
        <v>381</v>
      </c>
      <c r="F693" s="168">
        <v>163</v>
      </c>
      <c r="G693" s="168">
        <v>72</v>
      </c>
      <c r="H693" s="168">
        <v>66</v>
      </c>
      <c r="I693" s="168">
        <v>26</v>
      </c>
      <c r="J693" s="168">
        <v>18</v>
      </c>
      <c r="K693" s="168">
        <v>14</v>
      </c>
      <c r="L693" s="168">
        <v>20</v>
      </c>
      <c r="M693" s="168">
        <v>2</v>
      </c>
      <c r="N693" s="168">
        <v>9619</v>
      </c>
    </row>
    <row r="694" spans="1:14" ht="21" customHeight="1">
      <c r="A694" s="324" t="s">
        <v>1217</v>
      </c>
      <c r="B694" s="323">
        <v>88</v>
      </c>
      <c r="C694" s="323" t="s">
        <v>1877</v>
      </c>
      <c r="D694" s="327"/>
      <c r="E694" s="168">
        <v>18</v>
      </c>
      <c r="F694" s="168">
        <v>6</v>
      </c>
      <c r="G694" s="168">
        <v>3</v>
      </c>
      <c r="H694" s="168">
        <v>3</v>
      </c>
      <c r="I694" s="168">
        <v>2</v>
      </c>
      <c r="J694" s="168" t="s">
        <v>134</v>
      </c>
      <c r="K694" s="168">
        <v>1</v>
      </c>
      <c r="L694" s="168">
        <v>3</v>
      </c>
      <c r="M694" s="168" t="s">
        <v>134</v>
      </c>
      <c r="N694" s="168">
        <v>1272</v>
      </c>
    </row>
    <row r="695" spans="1:14" ht="21" customHeight="1">
      <c r="A695" s="324" t="s">
        <v>1217</v>
      </c>
      <c r="B695" s="324" t="s">
        <v>1217</v>
      </c>
      <c r="C695" s="324" t="s">
        <v>2730</v>
      </c>
      <c r="D695" s="327" t="s">
        <v>3303</v>
      </c>
      <c r="E695" s="48" t="s">
        <v>134</v>
      </c>
      <c r="F695" s="48" t="s">
        <v>134</v>
      </c>
      <c r="G695" s="48" t="s">
        <v>134</v>
      </c>
      <c r="H695" s="48" t="s">
        <v>134</v>
      </c>
      <c r="I695" s="48" t="s">
        <v>134</v>
      </c>
      <c r="J695" s="48" t="s">
        <v>134</v>
      </c>
      <c r="K695" s="48" t="s">
        <v>134</v>
      </c>
      <c r="L695" s="48" t="s">
        <v>134</v>
      </c>
      <c r="M695" s="48" t="s">
        <v>134</v>
      </c>
      <c r="N695" s="48" t="s">
        <v>134</v>
      </c>
    </row>
    <row r="696" spans="1:14" ht="21" customHeight="1">
      <c r="A696" s="324" t="s">
        <v>1217</v>
      </c>
      <c r="B696" s="323"/>
      <c r="C696" s="324" t="s">
        <v>1074</v>
      </c>
      <c r="D696" s="327" t="s">
        <v>2727</v>
      </c>
      <c r="E696" s="48">
        <v>12</v>
      </c>
      <c r="F696" s="48">
        <v>4</v>
      </c>
      <c r="G696" s="48">
        <v>2</v>
      </c>
      <c r="H696" s="48">
        <v>2</v>
      </c>
      <c r="I696" s="48">
        <v>2</v>
      </c>
      <c r="J696" s="48" t="s">
        <v>134</v>
      </c>
      <c r="K696" s="48" t="s">
        <v>134</v>
      </c>
      <c r="L696" s="48">
        <v>2</v>
      </c>
      <c r="M696" s="48" t="s">
        <v>134</v>
      </c>
      <c r="N696" s="48">
        <v>1023</v>
      </c>
    </row>
    <row r="697" spans="1:14" ht="21" customHeight="1">
      <c r="A697" s="324" t="s">
        <v>1217</v>
      </c>
      <c r="B697" s="324" t="s">
        <v>1217</v>
      </c>
      <c r="C697" s="324" t="s">
        <v>1714</v>
      </c>
      <c r="D697" s="327" t="s">
        <v>1053</v>
      </c>
      <c r="E697" s="48">
        <v>6</v>
      </c>
      <c r="F697" s="48">
        <v>2</v>
      </c>
      <c r="G697" s="48">
        <v>1</v>
      </c>
      <c r="H697" s="48">
        <v>1</v>
      </c>
      <c r="I697" s="48" t="s">
        <v>134</v>
      </c>
      <c r="J697" s="48" t="s">
        <v>134</v>
      </c>
      <c r="K697" s="48">
        <v>1</v>
      </c>
      <c r="L697" s="48">
        <v>1</v>
      </c>
      <c r="M697" s="48" t="s">
        <v>134</v>
      </c>
      <c r="N697" s="48">
        <v>249</v>
      </c>
    </row>
    <row r="698" spans="1:14" ht="21" customHeight="1">
      <c r="A698" s="324"/>
      <c r="B698" s="324"/>
      <c r="C698" s="324" t="s">
        <v>803</v>
      </c>
      <c r="D698" s="327" t="s">
        <v>1008</v>
      </c>
      <c r="E698" s="48" t="s">
        <v>134</v>
      </c>
      <c r="F698" s="48" t="s">
        <v>134</v>
      </c>
      <c r="G698" s="48" t="s">
        <v>134</v>
      </c>
      <c r="H698" s="48" t="s">
        <v>134</v>
      </c>
      <c r="I698" s="48" t="s">
        <v>134</v>
      </c>
      <c r="J698" s="48" t="s">
        <v>134</v>
      </c>
      <c r="K698" s="48" t="s">
        <v>134</v>
      </c>
      <c r="L698" s="48" t="s">
        <v>134</v>
      </c>
      <c r="M698" s="48" t="s">
        <v>134</v>
      </c>
      <c r="N698" s="48" t="s">
        <v>134</v>
      </c>
    </row>
    <row r="699" spans="1:14" ht="21" customHeight="1">
      <c r="A699" s="324" t="s">
        <v>1217</v>
      </c>
      <c r="B699" s="323">
        <v>89</v>
      </c>
      <c r="C699" s="323" t="s">
        <v>1874</v>
      </c>
      <c r="D699" s="328"/>
      <c r="E699" s="168">
        <v>30</v>
      </c>
      <c r="F699" s="168">
        <v>20</v>
      </c>
      <c r="G699" s="168">
        <v>5</v>
      </c>
      <c r="H699" s="168">
        <v>4</v>
      </c>
      <c r="I699" s="168">
        <v>1</v>
      </c>
      <c r="J699" s="168" t="s">
        <v>134</v>
      </c>
      <c r="K699" s="168" t="s">
        <v>134</v>
      </c>
      <c r="L699" s="168" t="s">
        <v>134</v>
      </c>
      <c r="M699" s="168" t="s">
        <v>134</v>
      </c>
      <c r="N699" s="168">
        <v>156</v>
      </c>
    </row>
    <row r="700" spans="1:14" ht="21" customHeight="1">
      <c r="A700" s="324" t="s">
        <v>1217</v>
      </c>
      <c r="B700" s="323"/>
      <c r="C700" s="324" t="s">
        <v>2000</v>
      </c>
      <c r="D700" s="327" t="s">
        <v>3303</v>
      </c>
      <c r="E700" s="48" t="s">
        <v>134</v>
      </c>
      <c r="F700" s="48" t="s">
        <v>134</v>
      </c>
      <c r="G700" s="48" t="s">
        <v>134</v>
      </c>
      <c r="H700" s="48" t="s">
        <v>134</v>
      </c>
      <c r="I700" s="48" t="s">
        <v>134</v>
      </c>
      <c r="J700" s="48" t="s">
        <v>134</v>
      </c>
      <c r="K700" s="48" t="s">
        <v>134</v>
      </c>
      <c r="L700" s="48" t="s">
        <v>134</v>
      </c>
      <c r="M700" s="48" t="s">
        <v>134</v>
      </c>
      <c r="N700" s="48" t="s">
        <v>134</v>
      </c>
    </row>
    <row r="701" spans="1:14" ht="21" customHeight="1">
      <c r="A701" s="324" t="s">
        <v>1217</v>
      </c>
      <c r="B701" s="324" t="s">
        <v>1217</v>
      </c>
      <c r="C701" s="324" t="s">
        <v>2726</v>
      </c>
      <c r="D701" s="327" t="s">
        <v>1874</v>
      </c>
      <c r="E701" s="48">
        <v>30</v>
      </c>
      <c r="F701" s="48">
        <v>20</v>
      </c>
      <c r="G701" s="48">
        <v>5</v>
      </c>
      <c r="H701" s="48">
        <v>4</v>
      </c>
      <c r="I701" s="48">
        <v>1</v>
      </c>
      <c r="J701" s="48" t="s">
        <v>134</v>
      </c>
      <c r="K701" s="48" t="s">
        <v>134</v>
      </c>
      <c r="L701" s="48" t="s">
        <v>134</v>
      </c>
      <c r="M701" s="48" t="s">
        <v>134</v>
      </c>
      <c r="N701" s="48">
        <v>156</v>
      </c>
    </row>
    <row r="702" spans="1:14" ht="21" customHeight="1">
      <c r="A702" s="324" t="s">
        <v>1217</v>
      </c>
      <c r="B702" s="323">
        <v>90</v>
      </c>
      <c r="C702" s="323" t="s">
        <v>1610</v>
      </c>
      <c r="D702" s="328"/>
      <c r="E702" s="168">
        <v>52</v>
      </c>
      <c r="F702" s="168">
        <v>36</v>
      </c>
      <c r="G702" s="168">
        <v>9</v>
      </c>
      <c r="H702" s="168">
        <v>4</v>
      </c>
      <c r="I702" s="168">
        <v>2</v>
      </c>
      <c r="J702" s="168">
        <v>1</v>
      </c>
      <c r="K702" s="168" t="s">
        <v>134</v>
      </c>
      <c r="L702" s="168" t="s">
        <v>134</v>
      </c>
      <c r="M702" s="168" t="s">
        <v>134</v>
      </c>
      <c r="N702" s="168">
        <v>264</v>
      </c>
    </row>
    <row r="703" spans="1:14" ht="21" customHeight="1">
      <c r="A703" s="324" t="s">
        <v>1217</v>
      </c>
      <c r="B703" s="324" t="s">
        <v>1217</v>
      </c>
      <c r="C703" s="324" t="s">
        <v>2725</v>
      </c>
      <c r="D703" s="327" t="s">
        <v>3303</v>
      </c>
      <c r="E703" s="48" t="s">
        <v>134</v>
      </c>
      <c r="F703" s="48" t="s">
        <v>134</v>
      </c>
      <c r="G703" s="48" t="s">
        <v>134</v>
      </c>
      <c r="H703" s="48" t="s">
        <v>134</v>
      </c>
      <c r="I703" s="48" t="s">
        <v>134</v>
      </c>
      <c r="J703" s="48" t="s">
        <v>134</v>
      </c>
      <c r="K703" s="48" t="s">
        <v>134</v>
      </c>
      <c r="L703" s="48" t="s">
        <v>134</v>
      </c>
      <c r="M703" s="48" t="s">
        <v>134</v>
      </c>
      <c r="N703" s="48" t="s">
        <v>134</v>
      </c>
    </row>
    <row r="704" spans="1:14" ht="21" customHeight="1">
      <c r="A704" s="324" t="s">
        <v>1217</v>
      </c>
      <c r="B704" s="324" t="s">
        <v>1217</v>
      </c>
      <c r="C704" s="324" t="s">
        <v>1069</v>
      </c>
      <c r="D704" s="327" t="s">
        <v>2349</v>
      </c>
      <c r="E704" s="48">
        <v>20</v>
      </c>
      <c r="F704" s="48">
        <v>8</v>
      </c>
      <c r="G704" s="48">
        <v>6</v>
      </c>
      <c r="H704" s="48">
        <v>3</v>
      </c>
      <c r="I704" s="48">
        <v>2</v>
      </c>
      <c r="J704" s="48">
        <v>1</v>
      </c>
      <c r="K704" s="48" t="s">
        <v>134</v>
      </c>
      <c r="L704" s="48" t="s">
        <v>134</v>
      </c>
      <c r="M704" s="48" t="s">
        <v>134</v>
      </c>
      <c r="N704" s="48">
        <v>182</v>
      </c>
    </row>
    <row r="705" spans="1:14" ht="21" customHeight="1">
      <c r="A705" s="324" t="s">
        <v>1217</v>
      </c>
      <c r="B705" s="324" t="s">
        <v>1217</v>
      </c>
      <c r="C705" s="324" t="s">
        <v>2723</v>
      </c>
      <c r="D705" s="327" t="s">
        <v>1790</v>
      </c>
      <c r="E705" s="48">
        <v>8</v>
      </c>
      <c r="F705" s="48">
        <v>7</v>
      </c>
      <c r="G705" s="48">
        <v>1</v>
      </c>
      <c r="H705" s="48" t="s">
        <v>134</v>
      </c>
      <c r="I705" s="48" t="s">
        <v>134</v>
      </c>
      <c r="J705" s="48" t="s">
        <v>134</v>
      </c>
      <c r="K705" s="48" t="s">
        <v>134</v>
      </c>
      <c r="L705" s="48" t="s">
        <v>134</v>
      </c>
      <c r="M705" s="48" t="s">
        <v>134</v>
      </c>
      <c r="N705" s="48">
        <v>19</v>
      </c>
    </row>
    <row r="706" spans="1:14" ht="21" customHeight="1">
      <c r="A706" s="324" t="s">
        <v>1217</v>
      </c>
      <c r="B706" s="323"/>
      <c r="C706" s="324" t="s">
        <v>2308</v>
      </c>
      <c r="D706" s="327" t="s">
        <v>451</v>
      </c>
      <c r="E706" s="48">
        <v>5</v>
      </c>
      <c r="F706" s="48">
        <v>5</v>
      </c>
      <c r="G706" s="48" t="s">
        <v>134</v>
      </c>
      <c r="H706" s="48" t="s">
        <v>134</v>
      </c>
      <c r="I706" s="315" t="s">
        <v>134</v>
      </c>
      <c r="J706" s="48" t="s">
        <v>134</v>
      </c>
      <c r="K706" s="48" t="s">
        <v>134</v>
      </c>
      <c r="L706" s="48" t="s">
        <v>134</v>
      </c>
      <c r="M706" s="48" t="s">
        <v>134</v>
      </c>
      <c r="N706" s="48">
        <v>9</v>
      </c>
    </row>
    <row r="707" spans="1:14" ht="21" customHeight="1">
      <c r="A707" s="324" t="s">
        <v>1217</v>
      </c>
      <c r="B707" s="324" t="s">
        <v>1217</v>
      </c>
      <c r="C707" s="324" t="s">
        <v>2722</v>
      </c>
      <c r="D707" s="327" t="s">
        <v>1593</v>
      </c>
      <c r="E707" s="48">
        <v>19</v>
      </c>
      <c r="F707" s="48">
        <v>16</v>
      </c>
      <c r="G707" s="48">
        <v>2</v>
      </c>
      <c r="H707" s="48">
        <v>1</v>
      </c>
      <c r="I707" s="48" t="s">
        <v>134</v>
      </c>
      <c r="J707" s="48" t="s">
        <v>134</v>
      </c>
      <c r="K707" s="48" t="s">
        <v>134</v>
      </c>
      <c r="L707" s="48" t="s">
        <v>134</v>
      </c>
      <c r="M707" s="48" t="s">
        <v>134</v>
      </c>
      <c r="N707" s="48">
        <v>54</v>
      </c>
    </row>
    <row r="708" spans="1:14" ht="21" customHeight="1">
      <c r="A708" s="324" t="s">
        <v>1217</v>
      </c>
      <c r="B708" s="323">
        <v>91</v>
      </c>
      <c r="C708" s="323" t="s">
        <v>663</v>
      </c>
      <c r="D708" s="328"/>
      <c r="E708" s="168">
        <v>28</v>
      </c>
      <c r="F708" s="168">
        <v>12</v>
      </c>
      <c r="G708" s="168">
        <v>4</v>
      </c>
      <c r="H708" s="168">
        <v>5</v>
      </c>
      <c r="I708" s="168">
        <v>2</v>
      </c>
      <c r="J708" s="168">
        <v>1</v>
      </c>
      <c r="K708" s="168">
        <v>1</v>
      </c>
      <c r="L708" s="168">
        <v>3</v>
      </c>
      <c r="M708" s="168" t="s">
        <v>134</v>
      </c>
      <c r="N708" s="168">
        <v>1003</v>
      </c>
    </row>
    <row r="709" spans="1:14" ht="21" customHeight="1">
      <c r="A709" s="324"/>
      <c r="B709" s="324"/>
      <c r="C709" s="324" t="s">
        <v>2719</v>
      </c>
      <c r="D709" s="327" t="s">
        <v>3303</v>
      </c>
      <c r="E709" s="48" t="s">
        <v>134</v>
      </c>
      <c r="F709" s="48" t="s">
        <v>134</v>
      </c>
      <c r="G709" s="48" t="s">
        <v>134</v>
      </c>
      <c r="H709" s="48" t="s">
        <v>134</v>
      </c>
      <c r="I709" s="48" t="s">
        <v>134</v>
      </c>
      <c r="J709" s="48" t="s">
        <v>134</v>
      </c>
      <c r="K709" s="48" t="s">
        <v>134</v>
      </c>
      <c r="L709" s="48" t="s">
        <v>134</v>
      </c>
      <c r="M709" s="48" t="s">
        <v>134</v>
      </c>
      <c r="N709" s="48" t="s">
        <v>134</v>
      </c>
    </row>
    <row r="710" spans="1:14" ht="21" customHeight="1">
      <c r="A710" s="324" t="s">
        <v>1217</v>
      </c>
      <c r="B710" s="324" t="s">
        <v>1217</v>
      </c>
      <c r="C710" s="324" t="s">
        <v>2320</v>
      </c>
      <c r="D710" s="327" t="s">
        <v>1529</v>
      </c>
      <c r="E710" s="48">
        <v>7</v>
      </c>
      <c r="F710" s="48">
        <v>4</v>
      </c>
      <c r="G710" s="48">
        <v>2</v>
      </c>
      <c r="H710" s="48">
        <v>1</v>
      </c>
      <c r="I710" s="48" t="s">
        <v>134</v>
      </c>
      <c r="J710" s="48" t="s">
        <v>134</v>
      </c>
      <c r="K710" s="48" t="s">
        <v>134</v>
      </c>
      <c r="L710" s="48" t="s">
        <v>134</v>
      </c>
      <c r="M710" s="48" t="s">
        <v>134</v>
      </c>
      <c r="N710" s="48">
        <v>36</v>
      </c>
    </row>
    <row r="711" spans="1:14" ht="21" customHeight="1">
      <c r="A711" s="324" t="s">
        <v>1217</v>
      </c>
      <c r="B711" s="323"/>
      <c r="C711" s="324" t="s">
        <v>2718</v>
      </c>
      <c r="D711" s="327" t="s">
        <v>2716</v>
      </c>
      <c r="E711" s="48">
        <v>21</v>
      </c>
      <c r="F711" s="48">
        <v>8</v>
      </c>
      <c r="G711" s="48">
        <v>2</v>
      </c>
      <c r="H711" s="48">
        <v>4</v>
      </c>
      <c r="I711" s="48">
        <v>2</v>
      </c>
      <c r="J711" s="48">
        <v>1</v>
      </c>
      <c r="K711" s="48">
        <v>1</v>
      </c>
      <c r="L711" s="48">
        <v>3</v>
      </c>
      <c r="M711" s="48" t="s">
        <v>134</v>
      </c>
      <c r="N711" s="48">
        <v>967</v>
      </c>
    </row>
    <row r="712" spans="1:14" ht="21" customHeight="1">
      <c r="A712" s="324" t="s">
        <v>1217</v>
      </c>
      <c r="B712" s="323">
        <v>92</v>
      </c>
      <c r="C712" s="323" t="s">
        <v>1866</v>
      </c>
      <c r="D712" s="328"/>
      <c r="E712" s="168">
        <v>248</v>
      </c>
      <c r="F712" s="168">
        <v>88</v>
      </c>
      <c r="G712" s="168">
        <v>51</v>
      </c>
      <c r="H712" s="168">
        <v>48</v>
      </c>
      <c r="I712" s="168">
        <v>19</v>
      </c>
      <c r="J712" s="168">
        <v>15</v>
      </c>
      <c r="K712" s="168">
        <v>12</v>
      </c>
      <c r="L712" s="168">
        <v>13</v>
      </c>
      <c r="M712" s="168">
        <v>2</v>
      </c>
      <c r="N712" s="168">
        <v>6627</v>
      </c>
    </row>
    <row r="713" spans="1:14" ht="21" customHeight="1">
      <c r="A713" s="324" t="s">
        <v>1217</v>
      </c>
      <c r="B713" s="324" t="s">
        <v>1217</v>
      </c>
      <c r="C713" s="324" t="s">
        <v>349</v>
      </c>
      <c r="D713" s="327" t="s">
        <v>3303</v>
      </c>
      <c r="E713" s="48">
        <v>1</v>
      </c>
      <c r="F713" s="48" t="s">
        <v>134</v>
      </c>
      <c r="G713" s="48" t="s">
        <v>134</v>
      </c>
      <c r="H713" s="48" t="s">
        <v>134</v>
      </c>
      <c r="I713" s="48" t="s">
        <v>134</v>
      </c>
      <c r="J713" s="48" t="s">
        <v>134</v>
      </c>
      <c r="K713" s="48">
        <v>1</v>
      </c>
      <c r="L713" s="48" t="s">
        <v>134</v>
      </c>
      <c r="M713" s="48" t="s">
        <v>134</v>
      </c>
      <c r="N713" s="48">
        <v>65</v>
      </c>
    </row>
    <row r="714" spans="1:14" ht="21" customHeight="1">
      <c r="A714" s="324" t="s">
        <v>1217</v>
      </c>
      <c r="B714" s="323"/>
      <c r="C714" s="324" t="s">
        <v>2715</v>
      </c>
      <c r="D714" s="327" t="s">
        <v>2714</v>
      </c>
      <c r="E714" s="48">
        <v>3</v>
      </c>
      <c r="F714" s="48">
        <v>1</v>
      </c>
      <c r="G714" s="48">
        <v>2</v>
      </c>
      <c r="H714" s="48" t="s">
        <v>134</v>
      </c>
      <c r="I714" s="48" t="s">
        <v>134</v>
      </c>
      <c r="J714" s="48" t="s">
        <v>134</v>
      </c>
      <c r="K714" s="48" t="s">
        <v>134</v>
      </c>
      <c r="L714" s="48" t="s">
        <v>134</v>
      </c>
      <c r="M714" s="48" t="s">
        <v>134</v>
      </c>
      <c r="N714" s="48">
        <v>16</v>
      </c>
    </row>
    <row r="715" spans="1:14" ht="21" customHeight="1">
      <c r="A715" s="324" t="s">
        <v>1217</v>
      </c>
      <c r="B715" s="324" t="s">
        <v>1217</v>
      </c>
      <c r="C715" s="324" t="s">
        <v>1856</v>
      </c>
      <c r="D715" s="327" t="s">
        <v>1242</v>
      </c>
      <c r="E715" s="48">
        <v>122</v>
      </c>
      <c r="F715" s="48">
        <v>47</v>
      </c>
      <c r="G715" s="48">
        <v>25</v>
      </c>
      <c r="H715" s="48">
        <v>23</v>
      </c>
      <c r="I715" s="48">
        <v>9</v>
      </c>
      <c r="J715" s="48">
        <v>5</v>
      </c>
      <c r="K715" s="48">
        <v>5</v>
      </c>
      <c r="L715" s="48">
        <v>6</v>
      </c>
      <c r="M715" s="48">
        <v>2</v>
      </c>
      <c r="N715" s="48">
        <v>2412</v>
      </c>
    </row>
    <row r="716" spans="1:14" ht="21" customHeight="1">
      <c r="A716" s="324" t="s">
        <v>1217</v>
      </c>
      <c r="B716" s="324" t="s">
        <v>1217</v>
      </c>
      <c r="C716" s="324" t="s">
        <v>1636</v>
      </c>
      <c r="D716" s="327" t="s">
        <v>1446</v>
      </c>
      <c r="E716" s="48">
        <v>21</v>
      </c>
      <c r="F716" s="48">
        <v>3</v>
      </c>
      <c r="G716" s="48">
        <v>1</v>
      </c>
      <c r="H716" s="48">
        <v>6</v>
      </c>
      <c r="I716" s="48">
        <v>4</v>
      </c>
      <c r="J716" s="48" t="s">
        <v>134</v>
      </c>
      <c r="K716" s="48">
        <v>4</v>
      </c>
      <c r="L716" s="48">
        <v>3</v>
      </c>
      <c r="M716" s="48" t="s">
        <v>134</v>
      </c>
      <c r="N716" s="48">
        <v>1447</v>
      </c>
    </row>
    <row r="717" spans="1:14" ht="21" customHeight="1">
      <c r="A717" s="324" t="s">
        <v>1217</v>
      </c>
      <c r="B717" s="323"/>
      <c r="C717" s="324" t="s">
        <v>2711</v>
      </c>
      <c r="D717" s="327" t="s">
        <v>2708</v>
      </c>
      <c r="E717" s="48">
        <v>101</v>
      </c>
      <c r="F717" s="48">
        <v>37</v>
      </c>
      <c r="G717" s="48">
        <v>23</v>
      </c>
      <c r="H717" s="48">
        <v>19</v>
      </c>
      <c r="I717" s="48">
        <v>6</v>
      </c>
      <c r="J717" s="48">
        <v>10</v>
      </c>
      <c r="K717" s="48">
        <v>2</v>
      </c>
      <c r="L717" s="48">
        <v>4</v>
      </c>
      <c r="M717" s="48" t="s">
        <v>134</v>
      </c>
      <c r="N717" s="48">
        <v>2687</v>
      </c>
    </row>
    <row r="718" spans="1:14" ht="21" customHeight="1">
      <c r="A718" s="324" t="s">
        <v>1217</v>
      </c>
      <c r="B718" s="323">
        <v>93</v>
      </c>
      <c r="C718" s="323" t="s">
        <v>1864</v>
      </c>
      <c r="D718" s="328"/>
      <c r="E718" s="168">
        <v>76</v>
      </c>
      <c r="F718" s="168">
        <v>52</v>
      </c>
      <c r="G718" s="168">
        <v>11</v>
      </c>
      <c r="H718" s="168">
        <v>5</v>
      </c>
      <c r="I718" s="168">
        <v>1</v>
      </c>
      <c r="J718" s="168">
        <v>1</v>
      </c>
      <c r="K718" s="168">
        <v>3</v>
      </c>
      <c r="L718" s="168" t="s">
        <v>134</v>
      </c>
      <c r="M718" s="168">
        <v>3</v>
      </c>
      <c r="N718" s="168">
        <v>533</v>
      </c>
    </row>
    <row r="719" spans="1:14" ht="21" customHeight="1">
      <c r="A719" s="324" t="s">
        <v>1217</v>
      </c>
      <c r="B719" s="324" t="s">
        <v>1217</v>
      </c>
      <c r="C719" s="324" t="s">
        <v>2707</v>
      </c>
      <c r="D719" s="327" t="s">
        <v>1412</v>
      </c>
      <c r="E719" s="48">
        <v>35</v>
      </c>
      <c r="F719" s="48">
        <v>25</v>
      </c>
      <c r="G719" s="48">
        <v>4</v>
      </c>
      <c r="H719" s="48">
        <v>3</v>
      </c>
      <c r="I719" s="48" t="s">
        <v>134</v>
      </c>
      <c r="J719" s="48">
        <v>1</v>
      </c>
      <c r="K719" s="48">
        <v>1</v>
      </c>
      <c r="L719" s="48" t="s">
        <v>134</v>
      </c>
      <c r="M719" s="48">
        <v>1</v>
      </c>
      <c r="N719" s="48">
        <v>239</v>
      </c>
    </row>
    <row r="720" spans="1:14" ht="21" customHeight="1">
      <c r="A720" s="324" t="s">
        <v>1217</v>
      </c>
      <c r="B720" s="324" t="s">
        <v>1217</v>
      </c>
      <c r="C720" s="324" t="s">
        <v>458</v>
      </c>
      <c r="D720" s="327" t="s">
        <v>2706</v>
      </c>
      <c r="E720" s="48">
        <v>3</v>
      </c>
      <c r="F720" s="48">
        <v>3</v>
      </c>
      <c r="G720" s="48" t="s">
        <v>134</v>
      </c>
      <c r="H720" s="48" t="s">
        <v>134</v>
      </c>
      <c r="I720" s="48" t="s">
        <v>134</v>
      </c>
      <c r="J720" s="48" t="s">
        <v>134</v>
      </c>
      <c r="K720" s="48" t="s">
        <v>134</v>
      </c>
      <c r="L720" s="48" t="s">
        <v>134</v>
      </c>
      <c r="M720" s="48" t="s">
        <v>134</v>
      </c>
      <c r="N720" s="48">
        <v>7</v>
      </c>
    </row>
    <row r="721" spans="1:14" ht="21" customHeight="1">
      <c r="A721" s="324" t="s">
        <v>1217</v>
      </c>
      <c r="B721" s="324" t="s">
        <v>1217</v>
      </c>
      <c r="C721" s="324" t="s">
        <v>975</v>
      </c>
      <c r="D721" s="327" t="s">
        <v>2703</v>
      </c>
      <c r="E721" s="48">
        <v>4</v>
      </c>
      <c r="F721" s="48">
        <v>2</v>
      </c>
      <c r="G721" s="48" t="s">
        <v>134</v>
      </c>
      <c r="H721" s="48">
        <v>1</v>
      </c>
      <c r="I721" s="48" t="s">
        <v>134</v>
      </c>
      <c r="J721" s="48" t="s">
        <v>134</v>
      </c>
      <c r="K721" s="48" t="s">
        <v>134</v>
      </c>
      <c r="L721" s="48" t="s">
        <v>134</v>
      </c>
      <c r="M721" s="48">
        <v>1</v>
      </c>
      <c r="N721" s="48">
        <v>20</v>
      </c>
    </row>
    <row r="722" spans="1:14" ht="21" customHeight="1">
      <c r="A722" s="323"/>
      <c r="B722" s="323"/>
      <c r="C722" s="324" t="s">
        <v>2702</v>
      </c>
      <c r="D722" s="327" t="s">
        <v>986</v>
      </c>
      <c r="E722" s="48">
        <v>6</v>
      </c>
      <c r="F722" s="48">
        <v>4</v>
      </c>
      <c r="G722" s="48">
        <v>2</v>
      </c>
      <c r="H722" s="48" t="s">
        <v>134</v>
      </c>
      <c r="I722" s="48" t="s">
        <v>134</v>
      </c>
      <c r="J722" s="48" t="s">
        <v>134</v>
      </c>
      <c r="K722" s="48" t="s">
        <v>134</v>
      </c>
      <c r="L722" s="48" t="s">
        <v>134</v>
      </c>
      <c r="M722" s="48" t="s">
        <v>134</v>
      </c>
      <c r="N722" s="48">
        <v>21</v>
      </c>
    </row>
    <row r="723" spans="1:14" ht="21" customHeight="1">
      <c r="A723" s="324"/>
      <c r="B723" s="323"/>
      <c r="C723" s="324" t="s">
        <v>2561</v>
      </c>
      <c r="D723" s="327" t="s">
        <v>2458</v>
      </c>
      <c r="E723" s="48">
        <v>28</v>
      </c>
      <c r="F723" s="48">
        <v>18</v>
      </c>
      <c r="G723" s="48">
        <v>5</v>
      </c>
      <c r="H723" s="48">
        <v>1</v>
      </c>
      <c r="I723" s="48">
        <v>1</v>
      </c>
      <c r="J723" s="48" t="s">
        <v>134</v>
      </c>
      <c r="K723" s="48">
        <v>2</v>
      </c>
      <c r="L723" s="48" t="s">
        <v>134</v>
      </c>
      <c r="M723" s="48">
        <v>1</v>
      </c>
      <c r="N723" s="48">
        <v>246</v>
      </c>
    </row>
    <row r="724" spans="1:14" ht="21" customHeight="1">
      <c r="A724" s="324" t="s">
        <v>1217</v>
      </c>
      <c r="B724" s="323">
        <v>94</v>
      </c>
      <c r="C724" s="323" t="s">
        <v>1863</v>
      </c>
      <c r="D724" s="328"/>
      <c r="E724" s="168">
        <v>118</v>
      </c>
      <c r="F724" s="168">
        <v>95</v>
      </c>
      <c r="G724" s="168">
        <v>19</v>
      </c>
      <c r="H724" s="168">
        <v>4</v>
      </c>
      <c r="I724" s="168" t="s">
        <v>134</v>
      </c>
      <c r="J724" s="168" t="s">
        <v>134</v>
      </c>
      <c r="K724" s="168" t="s">
        <v>134</v>
      </c>
      <c r="L724" s="168" t="s">
        <v>134</v>
      </c>
      <c r="M724" s="168" t="s">
        <v>134</v>
      </c>
      <c r="N724" s="168">
        <v>357</v>
      </c>
    </row>
    <row r="725" spans="1:14" ht="21" customHeight="1">
      <c r="A725" s="324" t="s">
        <v>1217</v>
      </c>
      <c r="B725" s="324" t="s">
        <v>1217</v>
      </c>
      <c r="C725" s="324" t="s">
        <v>1272</v>
      </c>
      <c r="D725" s="327" t="s">
        <v>2701</v>
      </c>
      <c r="E725" s="48">
        <v>15</v>
      </c>
      <c r="F725" s="48">
        <v>13</v>
      </c>
      <c r="G725" s="48">
        <v>1</v>
      </c>
      <c r="H725" s="48">
        <v>1</v>
      </c>
      <c r="I725" s="48" t="s">
        <v>134</v>
      </c>
      <c r="J725" s="48" t="s">
        <v>134</v>
      </c>
      <c r="K725" s="48" t="s">
        <v>134</v>
      </c>
      <c r="L725" s="48" t="s">
        <v>134</v>
      </c>
      <c r="M725" s="48" t="s">
        <v>134</v>
      </c>
      <c r="N725" s="48">
        <v>47</v>
      </c>
    </row>
    <row r="726" spans="1:14" ht="21" customHeight="1">
      <c r="A726" s="324" t="s">
        <v>1217</v>
      </c>
      <c r="B726" s="324" t="s">
        <v>1217</v>
      </c>
      <c r="C726" s="324" t="s">
        <v>2698</v>
      </c>
      <c r="D726" s="327" t="s">
        <v>937</v>
      </c>
      <c r="E726" s="48">
        <v>53</v>
      </c>
      <c r="F726" s="48">
        <v>34</v>
      </c>
      <c r="G726" s="48">
        <v>16</v>
      </c>
      <c r="H726" s="48">
        <v>3</v>
      </c>
      <c r="I726" s="48" t="s">
        <v>134</v>
      </c>
      <c r="J726" s="48" t="s">
        <v>134</v>
      </c>
      <c r="K726" s="48" t="s">
        <v>134</v>
      </c>
      <c r="L726" s="48" t="s">
        <v>134</v>
      </c>
      <c r="M726" s="48" t="s">
        <v>134</v>
      </c>
      <c r="N726" s="48">
        <v>213</v>
      </c>
    </row>
    <row r="727" spans="1:14" ht="21" customHeight="1">
      <c r="A727" s="324" t="s">
        <v>1217</v>
      </c>
      <c r="B727" s="323"/>
      <c r="C727" s="324" t="s">
        <v>26</v>
      </c>
      <c r="D727" s="327" t="s">
        <v>2197</v>
      </c>
      <c r="E727" s="48">
        <v>23</v>
      </c>
      <c r="F727" s="48">
        <v>22</v>
      </c>
      <c r="G727" s="48">
        <v>1</v>
      </c>
      <c r="H727" s="48" t="s">
        <v>134</v>
      </c>
      <c r="I727" s="48" t="s">
        <v>134</v>
      </c>
      <c r="J727" s="48" t="s">
        <v>134</v>
      </c>
      <c r="K727" s="48" t="s">
        <v>134</v>
      </c>
      <c r="L727" s="48" t="s">
        <v>134</v>
      </c>
      <c r="M727" s="48" t="s">
        <v>134</v>
      </c>
      <c r="N727" s="48">
        <v>40</v>
      </c>
    </row>
    <row r="728" spans="1:14" ht="21" customHeight="1">
      <c r="A728" s="324" t="s">
        <v>1217</v>
      </c>
      <c r="B728" s="324" t="s">
        <v>1217</v>
      </c>
      <c r="C728" s="324" t="s">
        <v>790</v>
      </c>
      <c r="D728" s="327" t="s">
        <v>151</v>
      </c>
      <c r="E728" s="48">
        <v>27</v>
      </c>
      <c r="F728" s="48">
        <v>26</v>
      </c>
      <c r="G728" s="48">
        <v>1</v>
      </c>
      <c r="H728" s="48" t="s">
        <v>134</v>
      </c>
      <c r="I728" s="48" t="s">
        <v>134</v>
      </c>
      <c r="J728" s="48" t="s">
        <v>134</v>
      </c>
      <c r="K728" s="48" t="s">
        <v>134</v>
      </c>
      <c r="L728" s="48" t="s">
        <v>134</v>
      </c>
      <c r="M728" s="48" t="s">
        <v>134</v>
      </c>
      <c r="N728" s="48">
        <v>57</v>
      </c>
    </row>
    <row r="729" spans="1:14" ht="21" customHeight="1">
      <c r="A729" s="323"/>
      <c r="B729" s="323">
        <v>95</v>
      </c>
      <c r="C729" s="323" t="s">
        <v>1860</v>
      </c>
      <c r="D729" s="328"/>
      <c r="E729" s="168">
        <v>3</v>
      </c>
      <c r="F729" s="168" t="s">
        <v>134</v>
      </c>
      <c r="G729" s="168" t="s">
        <v>134</v>
      </c>
      <c r="H729" s="168">
        <v>1</v>
      </c>
      <c r="I729" s="168" t="s">
        <v>134</v>
      </c>
      <c r="J729" s="168">
        <v>1</v>
      </c>
      <c r="K729" s="168" t="s">
        <v>134</v>
      </c>
      <c r="L729" s="168">
        <v>1</v>
      </c>
      <c r="M729" s="168" t="s">
        <v>134</v>
      </c>
      <c r="N729" s="168">
        <v>282</v>
      </c>
    </row>
    <row r="730" spans="1:14" ht="21" customHeight="1">
      <c r="A730" s="324" t="s">
        <v>1217</v>
      </c>
      <c r="B730" s="323"/>
      <c r="C730" s="324" t="s">
        <v>1558</v>
      </c>
      <c r="D730" s="327" t="s">
        <v>3303</v>
      </c>
      <c r="E730" s="48" t="s">
        <v>134</v>
      </c>
      <c r="F730" s="48" t="s">
        <v>134</v>
      </c>
      <c r="G730" s="48" t="s">
        <v>134</v>
      </c>
      <c r="H730" s="48" t="s">
        <v>134</v>
      </c>
      <c r="I730" s="48" t="s">
        <v>134</v>
      </c>
      <c r="J730" s="48" t="s">
        <v>134</v>
      </c>
      <c r="K730" s="48" t="s">
        <v>134</v>
      </c>
      <c r="L730" s="48" t="s">
        <v>134</v>
      </c>
      <c r="M730" s="48" t="s">
        <v>134</v>
      </c>
      <c r="N730" s="48" t="s">
        <v>134</v>
      </c>
    </row>
    <row r="731" spans="1:14" ht="21" customHeight="1">
      <c r="A731" s="324" t="s">
        <v>1217</v>
      </c>
      <c r="B731" s="324" t="s">
        <v>1217</v>
      </c>
      <c r="C731" s="324" t="s">
        <v>2697</v>
      </c>
      <c r="D731" s="327" t="s">
        <v>2694</v>
      </c>
      <c r="E731" s="48">
        <v>2</v>
      </c>
      <c r="F731" s="48" t="s">
        <v>134</v>
      </c>
      <c r="G731" s="48" t="s">
        <v>134</v>
      </c>
      <c r="H731" s="48">
        <v>1</v>
      </c>
      <c r="I731" s="48" t="s">
        <v>134</v>
      </c>
      <c r="J731" s="48">
        <v>1</v>
      </c>
      <c r="K731" s="48" t="s">
        <v>134</v>
      </c>
      <c r="L731" s="48" t="s">
        <v>134</v>
      </c>
      <c r="M731" s="48" t="s">
        <v>134</v>
      </c>
      <c r="N731" s="48">
        <v>56</v>
      </c>
    </row>
    <row r="732" spans="1:14" ht="21" customHeight="1">
      <c r="A732" s="324" t="s">
        <v>1217</v>
      </c>
      <c r="B732" s="324" t="s">
        <v>1217</v>
      </c>
      <c r="C732" s="324" t="s">
        <v>2068</v>
      </c>
      <c r="D732" s="327" t="s">
        <v>843</v>
      </c>
      <c r="E732" s="48" t="s">
        <v>134</v>
      </c>
      <c r="F732" s="48" t="s">
        <v>134</v>
      </c>
      <c r="G732" s="48" t="s">
        <v>134</v>
      </c>
      <c r="H732" s="48" t="s">
        <v>134</v>
      </c>
      <c r="I732" s="48" t="s">
        <v>134</v>
      </c>
      <c r="J732" s="48" t="s">
        <v>134</v>
      </c>
      <c r="K732" s="48" t="s">
        <v>134</v>
      </c>
      <c r="L732" s="48" t="s">
        <v>134</v>
      </c>
      <c r="M732" s="48" t="s">
        <v>134</v>
      </c>
      <c r="N732" s="48" t="s">
        <v>134</v>
      </c>
    </row>
    <row r="733" spans="1:14" ht="21" customHeight="1">
      <c r="A733" s="325" t="s">
        <v>1217</v>
      </c>
      <c r="B733" s="325" t="s">
        <v>1217</v>
      </c>
      <c r="C733" s="325" t="s">
        <v>953</v>
      </c>
      <c r="D733" s="332" t="s">
        <v>2693</v>
      </c>
      <c r="E733" s="260">
        <v>1</v>
      </c>
      <c r="F733" s="260" t="s">
        <v>134</v>
      </c>
      <c r="G733" s="260" t="s">
        <v>134</v>
      </c>
      <c r="H733" s="260" t="s">
        <v>134</v>
      </c>
      <c r="I733" s="260" t="s">
        <v>134</v>
      </c>
      <c r="J733" s="260" t="s">
        <v>134</v>
      </c>
      <c r="K733" s="260" t="s">
        <v>134</v>
      </c>
      <c r="L733" s="260">
        <v>1</v>
      </c>
      <c r="M733" s="260" t="s">
        <v>134</v>
      </c>
      <c r="N733" s="260">
        <v>226</v>
      </c>
    </row>
    <row r="734" spans="1:14" ht="21" customHeight="1">
      <c r="A734" s="69" t="s">
        <v>3354</v>
      </c>
      <c r="C734" s="26"/>
    </row>
    <row r="735" spans="1:14" ht="21" customHeight="1">
      <c r="A735" s="69" t="s">
        <v>4312</v>
      </c>
      <c r="C735" s="26"/>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rowBreaks count="11" manualBreakCount="11">
    <brk id="63" max="16383" man="1"/>
    <brk id="125" max="16383" man="1"/>
    <brk id="187" max="16383" man="1"/>
    <brk id="249" max="16383" man="1"/>
    <brk id="311" max="16383" man="1"/>
    <brk id="373" max="16383" man="1"/>
    <brk id="434" max="16383" man="1"/>
    <brk id="497" max="16383" man="1"/>
    <brk id="559" max="16383" man="1"/>
    <brk id="621" max="16383" man="1"/>
    <brk id="684"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sheetPr>
    <pageSetUpPr fitToPage="1"/>
  </sheetPr>
  <dimension ref="A1:AA9"/>
  <sheetViews>
    <sheetView zoomScaleSheetLayoutView="80" workbookViewId="0">
      <pane xSplit="1" ySplit="7" topLeftCell="B8" activePane="bottomRight" state="frozen"/>
      <selection pane="topRight"/>
      <selection pane="bottomLeft"/>
      <selection pane="bottomRight"/>
    </sheetView>
  </sheetViews>
  <sheetFormatPr defaultColWidth="18.625" defaultRowHeight="21" customHeight="1"/>
  <cols>
    <col min="1" max="1" width="18.625" style="24"/>
    <col min="2" max="27" width="10.125" style="24" customWidth="1"/>
    <col min="28" max="16384" width="18.625" style="24"/>
  </cols>
  <sheetData>
    <row r="1" spans="1:27" ht="21" customHeight="1">
      <c r="A1" s="28" t="str">
        <f>HYPERLINK("#"&amp;"目次"&amp;"!a1","目次へ")</f>
        <v>目次へ</v>
      </c>
    </row>
    <row r="2" spans="1:27" ht="21" customHeight="1">
      <c r="A2" s="97" t="str">
        <f>"３４．"&amp;目次!E37</f>
        <v>３４．経営組織別･開設年別事業所数（平成28年6月1日）</v>
      </c>
    </row>
    <row r="3" spans="1:27" ht="21" customHeight="1">
      <c r="A3" s="333"/>
      <c r="B3" s="106" t="s">
        <v>530</v>
      </c>
      <c r="C3" s="98"/>
      <c r="D3" s="98"/>
      <c r="E3" s="98"/>
      <c r="F3" s="98"/>
      <c r="G3" s="98"/>
      <c r="H3" s="98"/>
      <c r="I3" s="98"/>
      <c r="J3" s="98"/>
      <c r="K3" s="98"/>
      <c r="L3" s="142" t="s">
        <v>3852</v>
      </c>
      <c r="M3" s="115"/>
      <c r="N3" s="115"/>
      <c r="O3" s="115"/>
      <c r="P3" s="115"/>
      <c r="Q3" s="115"/>
      <c r="R3" s="115"/>
      <c r="S3" s="115"/>
      <c r="T3" s="115"/>
      <c r="U3" s="115"/>
      <c r="V3" s="115"/>
      <c r="W3" s="115"/>
      <c r="X3" s="115"/>
      <c r="Y3" s="115"/>
      <c r="Z3" s="115"/>
      <c r="AA3" s="115"/>
    </row>
    <row r="4" spans="1:27" ht="21" customHeight="1">
      <c r="A4" s="334"/>
      <c r="B4" s="241" t="s">
        <v>2610</v>
      </c>
      <c r="C4" s="339"/>
      <c r="D4" s="339"/>
      <c r="E4" s="339"/>
      <c r="F4" s="339"/>
      <c r="G4" s="339"/>
      <c r="H4" s="339"/>
      <c r="I4" s="339"/>
      <c r="J4" s="339"/>
      <c r="K4" s="339"/>
      <c r="L4" s="207"/>
      <c r="M4" s="312"/>
      <c r="N4" s="312"/>
      <c r="O4" s="312"/>
      <c r="P4" s="312"/>
      <c r="Q4" s="312"/>
      <c r="R4" s="312"/>
      <c r="S4" s="312"/>
      <c r="T4" s="312"/>
      <c r="U4" s="312"/>
      <c r="V4" s="312"/>
      <c r="W4" s="312"/>
      <c r="X4" s="312"/>
      <c r="Y4" s="312"/>
      <c r="Z4" s="312"/>
      <c r="AA4" s="312"/>
    </row>
    <row r="5" spans="1:27" ht="48" customHeight="1">
      <c r="A5" s="334"/>
      <c r="B5" s="336" t="s">
        <v>308</v>
      </c>
      <c r="C5" s="336" t="s">
        <v>2735</v>
      </c>
      <c r="D5" s="271" t="s">
        <v>2174</v>
      </c>
      <c r="E5" s="340"/>
      <c r="F5" s="340"/>
      <c r="G5" s="340"/>
      <c r="H5" s="340"/>
      <c r="I5" s="340"/>
      <c r="J5" s="341"/>
      <c r="K5" s="343" t="s">
        <v>3877</v>
      </c>
      <c r="L5" s="344" t="s">
        <v>1320</v>
      </c>
      <c r="M5" s="344" t="s">
        <v>3743</v>
      </c>
      <c r="N5" s="344" t="s">
        <v>4297</v>
      </c>
      <c r="O5" s="344" t="s">
        <v>4298</v>
      </c>
      <c r="P5" s="344" t="s">
        <v>4299</v>
      </c>
      <c r="Q5" s="344" t="s">
        <v>2741</v>
      </c>
      <c r="R5" s="344" t="s">
        <v>1926</v>
      </c>
      <c r="S5" s="344" t="s">
        <v>2740</v>
      </c>
      <c r="T5" s="344" t="s">
        <v>3226</v>
      </c>
      <c r="U5" s="344" t="s">
        <v>4173</v>
      </c>
      <c r="V5" s="344" t="s">
        <v>4174</v>
      </c>
      <c r="W5" s="344" t="s">
        <v>4285</v>
      </c>
      <c r="X5" s="344" t="s">
        <v>4025</v>
      </c>
      <c r="Y5" s="344" t="s">
        <v>4669</v>
      </c>
      <c r="Z5" s="344" t="s">
        <v>3681</v>
      </c>
      <c r="AA5" s="344" t="s">
        <v>2739</v>
      </c>
    </row>
    <row r="6" spans="1:27" ht="21" customHeight="1">
      <c r="A6" s="334"/>
      <c r="B6" s="337"/>
      <c r="C6" s="337"/>
      <c r="D6" s="264"/>
      <c r="E6" s="271" t="s">
        <v>2733</v>
      </c>
      <c r="F6" s="312"/>
      <c r="G6" s="312"/>
      <c r="H6" s="312"/>
      <c r="I6" s="198"/>
      <c r="J6" s="342" t="s">
        <v>604</v>
      </c>
      <c r="K6" s="264"/>
      <c r="L6" s="264"/>
      <c r="M6" s="264"/>
      <c r="N6" s="264"/>
      <c r="O6" s="264"/>
      <c r="P6" s="264"/>
      <c r="Q6" s="264"/>
      <c r="R6" s="264"/>
      <c r="S6" s="264"/>
      <c r="T6" s="264"/>
      <c r="U6" s="264"/>
      <c r="V6" s="264"/>
      <c r="W6" s="264"/>
      <c r="X6" s="264"/>
      <c r="Y6" s="264"/>
      <c r="Z6" s="264"/>
      <c r="AA6" s="264"/>
    </row>
    <row r="7" spans="1:27" ht="25.5" customHeight="1">
      <c r="A7" s="198"/>
      <c r="B7" s="236"/>
      <c r="C7" s="236"/>
      <c r="D7" s="207"/>
      <c r="E7" s="207"/>
      <c r="F7" s="262" t="s">
        <v>3154</v>
      </c>
      <c r="G7" s="262" t="s">
        <v>3228</v>
      </c>
      <c r="H7" s="262" t="s">
        <v>2732</v>
      </c>
      <c r="I7" s="262" t="s">
        <v>3374</v>
      </c>
      <c r="J7" s="236"/>
      <c r="K7" s="207"/>
      <c r="L7" s="207"/>
      <c r="M7" s="207"/>
      <c r="N7" s="207"/>
      <c r="O7" s="207"/>
      <c r="P7" s="207"/>
      <c r="Q7" s="207"/>
      <c r="R7" s="207"/>
      <c r="S7" s="207"/>
      <c r="T7" s="207"/>
      <c r="U7" s="207"/>
      <c r="V7" s="207"/>
      <c r="W7" s="207"/>
      <c r="X7" s="207"/>
      <c r="Y7" s="207"/>
      <c r="Z7" s="207"/>
      <c r="AA7" s="207"/>
    </row>
    <row r="8" spans="1:27" s="27" customFormat="1" ht="21" customHeight="1">
      <c r="A8" s="335" t="s">
        <v>1079</v>
      </c>
      <c r="B8" s="338">
        <v>12068</v>
      </c>
      <c r="C8" s="338">
        <v>4492</v>
      </c>
      <c r="D8" s="338">
        <v>7551</v>
      </c>
      <c r="E8" s="338">
        <v>6916</v>
      </c>
      <c r="F8" s="338">
        <v>6838</v>
      </c>
      <c r="G8" s="338">
        <v>37</v>
      </c>
      <c r="H8" s="338">
        <v>39</v>
      </c>
      <c r="I8" s="338">
        <v>2</v>
      </c>
      <c r="J8" s="338">
        <v>635</v>
      </c>
      <c r="K8" s="338">
        <v>25</v>
      </c>
      <c r="L8" s="338">
        <v>3829</v>
      </c>
      <c r="M8" s="338">
        <v>1822</v>
      </c>
      <c r="N8" s="338">
        <v>2467</v>
      </c>
      <c r="O8" s="338">
        <v>306</v>
      </c>
      <c r="P8" s="338">
        <v>297</v>
      </c>
      <c r="Q8" s="338">
        <v>287</v>
      </c>
      <c r="R8" s="338">
        <v>288</v>
      </c>
      <c r="S8" s="338">
        <v>290</v>
      </c>
      <c r="T8" s="338">
        <v>319</v>
      </c>
      <c r="U8" s="338">
        <v>388</v>
      </c>
      <c r="V8" s="338">
        <v>394</v>
      </c>
      <c r="W8" s="338">
        <v>374</v>
      </c>
      <c r="X8" s="338">
        <v>316</v>
      </c>
      <c r="Y8" s="338">
        <v>268</v>
      </c>
      <c r="Z8" s="338">
        <v>123</v>
      </c>
      <c r="AA8" s="338">
        <v>300</v>
      </c>
    </row>
    <row r="9" spans="1:27" ht="21" customHeight="1">
      <c r="A9" s="44" t="s">
        <v>894</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sheetPr>
    <pageSetUpPr fitToPage="1"/>
  </sheetPr>
  <dimension ref="A1:W112"/>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4"/>
    <col min="2" max="23" width="10.125" style="24" customWidth="1"/>
    <col min="24" max="16384" width="18.625" style="24"/>
  </cols>
  <sheetData>
    <row r="1" spans="1:23" ht="21" customHeight="1">
      <c r="A1" s="28" t="str">
        <f>HYPERLINK("#"&amp;"目次"&amp;"!a1","目次へ")</f>
        <v>目次へ</v>
      </c>
    </row>
    <row r="2" spans="1:23" ht="21" customHeight="1">
      <c r="A2" s="97" t="str">
        <f>"３５．"&amp;目次!E38</f>
        <v>３５．町丁，従業者規模･資本金階級別事業所数（平成28年6月1日）</v>
      </c>
    </row>
    <row r="3" spans="1:23" ht="21" customHeight="1">
      <c r="A3" s="333"/>
      <c r="B3" s="106" t="s">
        <v>4172</v>
      </c>
      <c r="C3" s="98"/>
      <c r="D3" s="98"/>
      <c r="E3" s="98"/>
      <c r="F3" s="98"/>
      <c r="G3" s="98"/>
      <c r="H3" s="98"/>
      <c r="I3" s="98"/>
      <c r="J3" s="98"/>
      <c r="K3" s="98"/>
      <c r="L3" s="98"/>
      <c r="M3" s="106" t="s">
        <v>2311</v>
      </c>
      <c r="N3" s="98"/>
      <c r="O3" s="98" t="s">
        <v>428</v>
      </c>
      <c r="P3" s="98"/>
      <c r="Q3" s="98"/>
      <c r="R3" s="98"/>
      <c r="S3" s="98"/>
      <c r="T3" s="98"/>
      <c r="U3" s="98"/>
      <c r="V3" s="98"/>
      <c r="W3" s="115"/>
    </row>
    <row r="4" spans="1:23" ht="36" customHeight="1">
      <c r="A4" s="266" t="s">
        <v>1103</v>
      </c>
      <c r="B4" s="342" t="s">
        <v>704</v>
      </c>
      <c r="C4" s="342" t="s">
        <v>4287</v>
      </c>
      <c r="D4" s="342" t="s">
        <v>4288</v>
      </c>
      <c r="E4" s="342" t="s">
        <v>3120</v>
      </c>
      <c r="F4" s="342" t="s">
        <v>3742</v>
      </c>
      <c r="G4" s="342" t="s">
        <v>4289</v>
      </c>
      <c r="H4" s="342" t="s">
        <v>1875</v>
      </c>
      <c r="I4" s="342" t="s">
        <v>4290</v>
      </c>
      <c r="J4" s="342" t="s">
        <v>4291</v>
      </c>
      <c r="K4" s="342" t="s">
        <v>4292</v>
      </c>
      <c r="L4" s="343" t="s">
        <v>4293</v>
      </c>
      <c r="M4" s="271" t="s">
        <v>1685</v>
      </c>
      <c r="N4" s="343" t="s">
        <v>2596</v>
      </c>
      <c r="O4" s="342" t="s">
        <v>3736</v>
      </c>
      <c r="P4" s="343" t="s">
        <v>1762</v>
      </c>
      <c r="Q4" s="343" t="s">
        <v>2556</v>
      </c>
      <c r="R4" s="343" t="s">
        <v>3738</v>
      </c>
      <c r="S4" s="343" t="s">
        <v>3740</v>
      </c>
      <c r="T4" s="342" t="s">
        <v>3741</v>
      </c>
      <c r="U4" s="342" t="s">
        <v>685</v>
      </c>
      <c r="V4" s="343" t="s">
        <v>1406</v>
      </c>
      <c r="W4" s="343" t="s">
        <v>2736</v>
      </c>
    </row>
    <row r="5" spans="1:23" ht="21" customHeight="1">
      <c r="A5" s="312"/>
      <c r="B5" s="157"/>
      <c r="C5" s="157"/>
      <c r="D5" s="157"/>
      <c r="E5" s="157"/>
      <c r="F5" s="157"/>
      <c r="G5" s="157"/>
      <c r="H5" s="157"/>
      <c r="I5" s="157"/>
      <c r="J5" s="157"/>
      <c r="K5" s="157"/>
      <c r="L5" s="153"/>
      <c r="M5" s="153"/>
      <c r="N5" s="153" t="s">
        <v>3</v>
      </c>
      <c r="O5" s="157" t="s">
        <v>3</v>
      </c>
      <c r="P5" s="153" t="s">
        <v>3</v>
      </c>
      <c r="Q5" s="153" t="s">
        <v>3</v>
      </c>
      <c r="R5" s="153" t="s">
        <v>3</v>
      </c>
      <c r="S5" s="153" t="s">
        <v>3</v>
      </c>
      <c r="T5" s="157" t="s">
        <v>3</v>
      </c>
      <c r="U5" s="157" t="s">
        <v>3</v>
      </c>
      <c r="V5" s="153" t="s">
        <v>3</v>
      </c>
      <c r="W5" s="153" t="s">
        <v>352</v>
      </c>
    </row>
    <row r="6" spans="1:23" s="27" customFormat="1" ht="21" customHeight="1">
      <c r="A6" s="102" t="s">
        <v>1079</v>
      </c>
      <c r="B6" s="168">
        <v>12068</v>
      </c>
      <c r="C6" s="168">
        <v>7538</v>
      </c>
      <c r="D6" s="168">
        <v>2220</v>
      </c>
      <c r="E6" s="168">
        <v>1259</v>
      </c>
      <c r="F6" s="168">
        <v>408</v>
      </c>
      <c r="G6" s="168">
        <v>314</v>
      </c>
      <c r="H6" s="168">
        <v>157</v>
      </c>
      <c r="I6" s="168">
        <v>78</v>
      </c>
      <c r="J6" s="168">
        <v>27</v>
      </c>
      <c r="K6" s="168">
        <v>40</v>
      </c>
      <c r="L6" s="168">
        <v>27</v>
      </c>
      <c r="M6" s="168">
        <v>4640</v>
      </c>
      <c r="N6" s="168">
        <v>281</v>
      </c>
      <c r="O6" s="168">
        <v>1571</v>
      </c>
      <c r="P6" s="168">
        <v>415</v>
      </c>
      <c r="Q6" s="168">
        <v>1728</v>
      </c>
      <c r="R6" s="168">
        <v>193</v>
      </c>
      <c r="S6" s="345">
        <v>140</v>
      </c>
      <c r="T6" s="345">
        <v>46</v>
      </c>
      <c r="U6" s="345">
        <v>28</v>
      </c>
      <c r="V6" s="168">
        <v>10</v>
      </c>
      <c r="W6" s="168">
        <v>10</v>
      </c>
    </row>
    <row r="7" spans="1:23" s="25" customFormat="1" ht="21" customHeight="1">
      <c r="A7" s="102" t="s">
        <v>930</v>
      </c>
      <c r="B7" s="168">
        <v>520</v>
      </c>
      <c r="C7" s="168">
        <v>367</v>
      </c>
      <c r="D7" s="168">
        <v>74</v>
      </c>
      <c r="E7" s="168">
        <v>48</v>
      </c>
      <c r="F7" s="168">
        <v>12</v>
      </c>
      <c r="G7" s="168">
        <v>11</v>
      </c>
      <c r="H7" s="168">
        <v>3</v>
      </c>
      <c r="I7" s="168">
        <v>4</v>
      </c>
      <c r="J7" s="168" t="s">
        <v>134</v>
      </c>
      <c r="K7" s="168" t="s">
        <v>134</v>
      </c>
      <c r="L7" s="168">
        <v>1</v>
      </c>
      <c r="M7" s="201">
        <v>196</v>
      </c>
      <c r="N7" s="201">
        <v>8</v>
      </c>
      <c r="O7" s="168">
        <v>77</v>
      </c>
      <c r="P7" s="168">
        <v>24</v>
      </c>
      <c r="Q7" s="201">
        <v>71</v>
      </c>
      <c r="R7" s="201">
        <v>6</v>
      </c>
      <c r="S7" s="346">
        <v>6</v>
      </c>
      <c r="T7" s="346" t="s">
        <v>134</v>
      </c>
      <c r="U7" s="346" t="s">
        <v>134</v>
      </c>
      <c r="V7" s="201" t="s">
        <v>134</v>
      </c>
      <c r="W7" s="201" t="s">
        <v>134</v>
      </c>
    </row>
    <row r="8" spans="1:23" ht="21" customHeight="1">
      <c r="A8" s="145" t="s">
        <v>737</v>
      </c>
      <c r="B8" s="48">
        <v>30</v>
      </c>
      <c r="C8" s="48">
        <v>20</v>
      </c>
      <c r="D8" s="48">
        <v>7</v>
      </c>
      <c r="E8" s="48" t="s">
        <v>134</v>
      </c>
      <c r="F8" s="48">
        <v>2</v>
      </c>
      <c r="G8" s="48">
        <v>1</v>
      </c>
      <c r="H8" s="48" t="s">
        <v>134</v>
      </c>
      <c r="I8" s="48" t="s">
        <v>134</v>
      </c>
      <c r="J8" s="48" t="s">
        <v>134</v>
      </c>
      <c r="K8" s="48" t="s">
        <v>134</v>
      </c>
      <c r="L8" s="48" t="s">
        <v>134</v>
      </c>
      <c r="M8" s="49">
        <v>18</v>
      </c>
      <c r="N8" s="49">
        <v>2</v>
      </c>
      <c r="O8" s="48">
        <v>8</v>
      </c>
      <c r="P8" s="48">
        <v>2</v>
      </c>
      <c r="Q8" s="49">
        <v>5</v>
      </c>
      <c r="R8" s="49">
        <v>1</v>
      </c>
      <c r="S8" s="347" t="s">
        <v>134</v>
      </c>
      <c r="T8" s="347" t="s">
        <v>134</v>
      </c>
      <c r="U8" s="347" t="s">
        <v>134</v>
      </c>
      <c r="V8" s="49" t="s">
        <v>134</v>
      </c>
      <c r="W8" s="49" t="s">
        <v>134</v>
      </c>
    </row>
    <row r="9" spans="1:23" ht="21" customHeight="1">
      <c r="A9" s="145" t="s">
        <v>926</v>
      </c>
      <c r="B9" s="48">
        <v>137</v>
      </c>
      <c r="C9" s="48">
        <v>89</v>
      </c>
      <c r="D9" s="48">
        <v>22</v>
      </c>
      <c r="E9" s="48">
        <v>19</v>
      </c>
      <c r="F9" s="48">
        <v>2</v>
      </c>
      <c r="G9" s="48">
        <v>2</v>
      </c>
      <c r="H9" s="48">
        <v>1</v>
      </c>
      <c r="I9" s="48">
        <v>1</v>
      </c>
      <c r="J9" s="48" t="s">
        <v>134</v>
      </c>
      <c r="K9" s="48" t="s">
        <v>134</v>
      </c>
      <c r="L9" s="48">
        <v>1</v>
      </c>
      <c r="M9" s="49">
        <v>60</v>
      </c>
      <c r="N9" s="49">
        <v>3</v>
      </c>
      <c r="O9" s="48">
        <v>24</v>
      </c>
      <c r="P9" s="48">
        <v>11</v>
      </c>
      <c r="Q9" s="49">
        <v>19</v>
      </c>
      <c r="R9" s="49">
        <v>3</v>
      </c>
      <c r="S9" s="347" t="s">
        <v>134</v>
      </c>
      <c r="T9" s="347" t="s">
        <v>134</v>
      </c>
      <c r="U9" s="347" t="s">
        <v>134</v>
      </c>
      <c r="V9" s="49" t="s">
        <v>134</v>
      </c>
      <c r="W9" s="49" t="s">
        <v>134</v>
      </c>
    </row>
    <row r="10" spans="1:23" ht="21" customHeight="1">
      <c r="A10" s="145" t="s">
        <v>527</v>
      </c>
      <c r="B10" s="48">
        <v>154</v>
      </c>
      <c r="C10" s="48">
        <v>111</v>
      </c>
      <c r="D10" s="48">
        <v>24</v>
      </c>
      <c r="E10" s="48">
        <v>12</v>
      </c>
      <c r="F10" s="48">
        <v>3</v>
      </c>
      <c r="G10" s="48">
        <v>3</v>
      </c>
      <c r="H10" s="48" t="s">
        <v>134</v>
      </c>
      <c r="I10" s="48">
        <v>1</v>
      </c>
      <c r="J10" s="48" t="s">
        <v>134</v>
      </c>
      <c r="K10" s="48" t="s">
        <v>134</v>
      </c>
      <c r="L10" s="48" t="s">
        <v>134</v>
      </c>
      <c r="M10" s="49">
        <v>48</v>
      </c>
      <c r="N10" s="49">
        <v>1</v>
      </c>
      <c r="O10" s="49">
        <v>22</v>
      </c>
      <c r="P10" s="49">
        <v>2</v>
      </c>
      <c r="Q10" s="49">
        <v>17</v>
      </c>
      <c r="R10" s="49">
        <v>1</v>
      </c>
      <c r="S10" s="347">
        <v>3</v>
      </c>
      <c r="T10" s="347" t="s">
        <v>134</v>
      </c>
      <c r="U10" s="347" t="s">
        <v>134</v>
      </c>
      <c r="V10" s="49" t="s">
        <v>134</v>
      </c>
      <c r="W10" s="49" t="s">
        <v>134</v>
      </c>
    </row>
    <row r="11" spans="1:23" ht="21" customHeight="1">
      <c r="A11" s="145" t="s">
        <v>133</v>
      </c>
      <c r="B11" s="48">
        <v>105</v>
      </c>
      <c r="C11" s="48">
        <v>90</v>
      </c>
      <c r="D11" s="48">
        <v>9</v>
      </c>
      <c r="E11" s="48">
        <v>6</v>
      </c>
      <c r="F11" s="48" t="s">
        <v>134</v>
      </c>
      <c r="G11" s="48" t="s">
        <v>134</v>
      </c>
      <c r="H11" s="48" t="s">
        <v>134</v>
      </c>
      <c r="I11" s="48" t="s">
        <v>134</v>
      </c>
      <c r="J11" s="48" t="s">
        <v>134</v>
      </c>
      <c r="K11" s="48" t="s">
        <v>134</v>
      </c>
      <c r="L11" s="48" t="s">
        <v>134</v>
      </c>
      <c r="M11" s="49">
        <v>34</v>
      </c>
      <c r="N11" s="49" t="s">
        <v>134</v>
      </c>
      <c r="O11" s="49">
        <v>15</v>
      </c>
      <c r="P11" s="49">
        <v>3</v>
      </c>
      <c r="Q11" s="49">
        <v>16</v>
      </c>
      <c r="R11" s="49" t="s">
        <v>134</v>
      </c>
      <c r="S11" s="347" t="s">
        <v>134</v>
      </c>
      <c r="T11" s="347" t="s">
        <v>134</v>
      </c>
      <c r="U11" s="347" t="s">
        <v>134</v>
      </c>
      <c r="V11" s="49" t="s">
        <v>134</v>
      </c>
      <c r="W11" s="49" t="s">
        <v>134</v>
      </c>
    </row>
    <row r="12" spans="1:23" ht="21" customHeight="1">
      <c r="A12" s="145" t="s">
        <v>924</v>
      </c>
      <c r="B12" s="48">
        <v>94</v>
      </c>
      <c r="C12" s="48">
        <v>57</v>
      </c>
      <c r="D12" s="48">
        <v>12</v>
      </c>
      <c r="E12" s="48">
        <v>11</v>
      </c>
      <c r="F12" s="48">
        <v>5</v>
      </c>
      <c r="G12" s="48">
        <v>5</v>
      </c>
      <c r="H12" s="48">
        <v>2</v>
      </c>
      <c r="I12" s="48">
        <v>2</v>
      </c>
      <c r="J12" s="48" t="s">
        <v>134</v>
      </c>
      <c r="K12" s="48" t="s">
        <v>134</v>
      </c>
      <c r="L12" s="48" t="s">
        <v>134</v>
      </c>
      <c r="M12" s="49">
        <v>36</v>
      </c>
      <c r="N12" s="49">
        <v>2</v>
      </c>
      <c r="O12" s="49">
        <v>8</v>
      </c>
      <c r="P12" s="49">
        <v>6</v>
      </c>
      <c r="Q12" s="49">
        <v>14</v>
      </c>
      <c r="R12" s="49">
        <v>1</v>
      </c>
      <c r="S12" s="347">
        <v>3</v>
      </c>
      <c r="T12" s="347" t="s">
        <v>134</v>
      </c>
      <c r="U12" s="347" t="s">
        <v>134</v>
      </c>
      <c r="V12" s="49" t="s">
        <v>134</v>
      </c>
      <c r="W12" s="49" t="s">
        <v>134</v>
      </c>
    </row>
    <row r="13" spans="1:23" s="25" customFormat="1" ht="21" customHeight="1">
      <c r="A13" s="102" t="s">
        <v>920</v>
      </c>
      <c r="B13" s="168">
        <v>929</v>
      </c>
      <c r="C13" s="168">
        <v>606</v>
      </c>
      <c r="D13" s="168">
        <v>165</v>
      </c>
      <c r="E13" s="168">
        <v>84</v>
      </c>
      <c r="F13" s="168">
        <v>28</v>
      </c>
      <c r="G13" s="168">
        <v>33</v>
      </c>
      <c r="H13" s="168">
        <v>7</v>
      </c>
      <c r="I13" s="168">
        <v>3</v>
      </c>
      <c r="J13" s="168" t="s">
        <v>134</v>
      </c>
      <c r="K13" s="168">
        <v>1</v>
      </c>
      <c r="L13" s="168">
        <v>2</v>
      </c>
      <c r="M13" s="201">
        <v>386</v>
      </c>
      <c r="N13" s="201">
        <v>22</v>
      </c>
      <c r="O13" s="201">
        <v>150</v>
      </c>
      <c r="P13" s="201">
        <v>38</v>
      </c>
      <c r="Q13" s="201">
        <v>139</v>
      </c>
      <c r="R13" s="201">
        <v>11</v>
      </c>
      <c r="S13" s="346">
        <v>10</v>
      </c>
      <c r="T13" s="346">
        <v>3</v>
      </c>
      <c r="U13" s="346" t="s">
        <v>134</v>
      </c>
      <c r="V13" s="201" t="s">
        <v>134</v>
      </c>
      <c r="W13" s="201" t="s">
        <v>134</v>
      </c>
    </row>
    <row r="14" spans="1:23" ht="21" customHeight="1">
      <c r="A14" s="145" t="s">
        <v>916</v>
      </c>
      <c r="B14" s="48">
        <v>164</v>
      </c>
      <c r="C14" s="48">
        <v>104</v>
      </c>
      <c r="D14" s="48">
        <v>30</v>
      </c>
      <c r="E14" s="48">
        <v>18</v>
      </c>
      <c r="F14" s="48">
        <v>6</v>
      </c>
      <c r="G14" s="48">
        <v>5</v>
      </c>
      <c r="H14" s="48" t="s">
        <v>134</v>
      </c>
      <c r="I14" s="48">
        <v>1</v>
      </c>
      <c r="J14" s="48" t="s">
        <v>134</v>
      </c>
      <c r="K14" s="48" t="s">
        <v>134</v>
      </c>
      <c r="L14" s="48" t="s">
        <v>134</v>
      </c>
      <c r="M14" s="49">
        <v>84</v>
      </c>
      <c r="N14" s="49">
        <v>3</v>
      </c>
      <c r="O14" s="49">
        <v>30</v>
      </c>
      <c r="P14" s="49">
        <v>4</v>
      </c>
      <c r="Q14" s="49">
        <v>40</v>
      </c>
      <c r="R14" s="49">
        <v>1</v>
      </c>
      <c r="S14" s="347">
        <v>2</v>
      </c>
      <c r="T14" s="347" t="s">
        <v>134</v>
      </c>
      <c r="U14" s="347" t="s">
        <v>134</v>
      </c>
      <c r="V14" s="49" t="s">
        <v>134</v>
      </c>
      <c r="W14" s="49" t="s">
        <v>134</v>
      </c>
    </row>
    <row r="15" spans="1:23" ht="21" customHeight="1">
      <c r="A15" s="145" t="s">
        <v>911</v>
      </c>
      <c r="B15" s="48">
        <v>267</v>
      </c>
      <c r="C15" s="48">
        <v>148</v>
      </c>
      <c r="D15" s="48">
        <v>57</v>
      </c>
      <c r="E15" s="48">
        <v>32</v>
      </c>
      <c r="F15" s="48">
        <v>11</v>
      </c>
      <c r="G15" s="48">
        <v>15</v>
      </c>
      <c r="H15" s="48">
        <v>2</v>
      </c>
      <c r="I15" s="48">
        <v>1</v>
      </c>
      <c r="J15" s="48" t="s">
        <v>134</v>
      </c>
      <c r="K15" s="48" t="s">
        <v>134</v>
      </c>
      <c r="L15" s="48">
        <v>1</v>
      </c>
      <c r="M15" s="49">
        <v>115</v>
      </c>
      <c r="N15" s="49">
        <v>10</v>
      </c>
      <c r="O15" s="49">
        <v>35</v>
      </c>
      <c r="P15" s="49">
        <v>10</v>
      </c>
      <c r="Q15" s="49">
        <v>46</v>
      </c>
      <c r="R15" s="49">
        <v>5</v>
      </c>
      <c r="S15" s="347">
        <v>4</v>
      </c>
      <c r="T15" s="347">
        <v>1</v>
      </c>
      <c r="U15" s="347" t="s">
        <v>134</v>
      </c>
      <c r="V15" s="49" t="s">
        <v>134</v>
      </c>
      <c r="W15" s="49" t="s">
        <v>134</v>
      </c>
    </row>
    <row r="16" spans="1:23" ht="21" customHeight="1">
      <c r="A16" s="145" t="s">
        <v>910</v>
      </c>
      <c r="B16" s="48">
        <v>176</v>
      </c>
      <c r="C16" s="48">
        <v>133</v>
      </c>
      <c r="D16" s="48">
        <v>27</v>
      </c>
      <c r="E16" s="48">
        <v>10</v>
      </c>
      <c r="F16" s="48">
        <v>1</v>
      </c>
      <c r="G16" s="48">
        <v>3</v>
      </c>
      <c r="H16" s="48">
        <v>1</v>
      </c>
      <c r="I16" s="48">
        <v>1</v>
      </c>
      <c r="J16" s="48" t="s">
        <v>134</v>
      </c>
      <c r="K16" s="48" t="s">
        <v>134</v>
      </c>
      <c r="L16" s="48" t="s">
        <v>134</v>
      </c>
      <c r="M16" s="49">
        <v>56</v>
      </c>
      <c r="N16" s="49">
        <v>4</v>
      </c>
      <c r="O16" s="49">
        <v>28</v>
      </c>
      <c r="P16" s="49">
        <v>4</v>
      </c>
      <c r="Q16" s="49">
        <v>17</v>
      </c>
      <c r="R16" s="49" t="s">
        <v>134</v>
      </c>
      <c r="S16" s="347" t="s">
        <v>134</v>
      </c>
      <c r="T16" s="347">
        <v>1</v>
      </c>
      <c r="U16" s="347" t="s">
        <v>134</v>
      </c>
      <c r="V16" s="49" t="s">
        <v>134</v>
      </c>
      <c r="W16" s="49" t="s">
        <v>134</v>
      </c>
    </row>
    <row r="17" spans="1:23" ht="21" customHeight="1">
      <c r="A17" s="145" t="s">
        <v>907</v>
      </c>
      <c r="B17" s="48">
        <v>135</v>
      </c>
      <c r="C17" s="48">
        <v>99</v>
      </c>
      <c r="D17" s="48">
        <v>22</v>
      </c>
      <c r="E17" s="48">
        <v>8</v>
      </c>
      <c r="F17" s="48">
        <v>2</v>
      </c>
      <c r="G17" s="48">
        <v>3</v>
      </c>
      <c r="H17" s="48">
        <v>1</v>
      </c>
      <c r="I17" s="48" t="s">
        <v>134</v>
      </c>
      <c r="J17" s="48" t="s">
        <v>134</v>
      </c>
      <c r="K17" s="48" t="s">
        <v>134</v>
      </c>
      <c r="L17" s="48" t="s">
        <v>134</v>
      </c>
      <c r="M17" s="49">
        <v>50</v>
      </c>
      <c r="N17" s="49">
        <v>4</v>
      </c>
      <c r="O17" s="49">
        <v>23</v>
      </c>
      <c r="P17" s="49">
        <v>4</v>
      </c>
      <c r="Q17" s="49">
        <v>15</v>
      </c>
      <c r="R17" s="49">
        <v>1</v>
      </c>
      <c r="S17" s="347">
        <v>2</v>
      </c>
      <c r="T17" s="347" t="s">
        <v>134</v>
      </c>
      <c r="U17" s="347" t="s">
        <v>134</v>
      </c>
      <c r="V17" s="49" t="s">
        <v>134</v>
      </c>
      <c r="W17" s="49" t="s">
        <v>134</v>
      </c>
    </row>
    <row r="18" spans="1:23" ht="21" customHeight="1">
      <c r="A18" s="145" t="s">
        <v>906</v>
      </c>
      <c r="B18" s="48">
        <v>149</v>
      </c>
      <c r="C18" s="48">
        <v>97</v>
      </c>
      <c r="D18" s="48">
        <v>22</v>
      </c>
      <c r="E18" s="48">
        <v>13</v>
      </c>
      <c r="F18" s="48">
        <v>7</v>
      </c>
      <c r="G18" s="48">
        <v>5</v>
      </c>
      <c r="H18" s="48">
        <v>3</v>
      </c>
      <c r="I18" s="48" t="s">
        <v>134</v>
      </c>
      <c r="J18" s="48" t="s">
        <v>134</v>
      </c>
      <c r="K18" s="48">
        <v>1</v>
      </c>
      <c r="L18" s="48">
        <v>1</v>
      </c>
      <c r="M18" s="49">
        <v>69</v>
      </c>
      <c r="N18" s="49">
        <v>1</v>
      </c>
      <c r="O18" s="49">
        <v>31</v>
      </c>
      <c r="P18" s="49">
        <v>14</v>
      </c>
      <c r="Q18" s="49">
        <v>17</v>
      </c>
      <c r="R18" s="49">
        <v>3</v>
      </c>
      <c r="S18" s="347">
        <v>1</v>
      </c>
      <c r="T18" s="347">
        <v>1</v>
      </c>
      <c r="U18" s="347" t="s">
        <v>134</v>
      </c>
      <c r="V18" s="49" t="s">
        <v>134</v>
      </c>
      <c r="W18" s="49" t="s">
        <v>134</v>
      </c>
    </row>
    <row r="19" spans="1:23" ht="21" customHeight="1">
      <c r="A19" s="145" t="s">
        <v>905</v>
      </c>
      <c r="B19" s="48">
        <v>38</v>
      </c>
      <c r="C19" s="48">
        <v>25</v>
      </c>
      <c r="D19" s="48">
        <v>7</v>
      </c>
      <c r="E19" s="48">
        <v>3</v>
      </c>
      <c r="F19" s="48">
        <v>1</v>
      </c>
      <c r="G19" s="48">
        <v>2</v>
      </c>
      <c r="H19" s="48" t="s">
        <v>134</v>
      </c>
      <c r="I19" s="48" t="s">
        <v>134</v>
      </c>
      <c r="J19" s="48" t="s">
        <v>134</v>
      </c>
      <c r="K19" s="48" t="s">
        <v>134</v>
      </c>
      <c r="L19" s="48" t="s">
        <v>134</v>
      </c>
      <c r="M19" s="49">
        <v>12</v>
      </c>
      <c r="N19" s="49" t="s">
        <v>134</v>
      </c>
      <c r="O19" s="49">
        <v>3</v>
      </c>
      <c r="P19" s="49">
        <v>2</v>
      </c>
      <c r="Q19" s="49">
        <v>4</v>
      </c>
      <c r="R19" s="49">
        <v>1</v>
      </c>
      <c r="S19" s="347">
        <v>1</v>
      </c>
      <c r="T19" s="347" t="s">
        <v>134</v>
      </c>
      <c r="U19" s="347" t="s">
        <v>134</v>
      </c>
      <c r="V19" s="49" t="s">
        <v>134</v>
      </c>
      <c r="W19" s="49" t="s">
        <v>134</v>
      </c>
    </row>
    <row r="20" spans="1:23" s="25" customFormat="1" ht="21" customHeight="1">
      <c r="A20" s="102" t="s">
        <v>904</v>
      </c>
      <c r="B20" s="168">
        <v>1244</v>
      </c>
      <c r="C20" s="168">
        <v>698</v>
      </c>
      <c r="D20" s="168">
        <v>224</v>
      </c>
      <c r="E20" s="168">
        <v>157</v>
      </c>
      <c r="F20" s="168">
        <v>49</v>
      </c>
      <c r="G20" s="168">
        <v>47</v>
      </c>
      <c r="H20" s="168">
        <v>34</v>
      </c>
      <c r="I20" s="168">
        <v>14</v>
      </c>
      <c r="J20" s="168">
        <v>8</v>
      </c>
      <c r="K20" s="168">
        <v>7</v>
      </c>
      <c r="L20" s="168">
        <v>6</v>
      </c>
      <c r="M20" s="201">
        <v>531</v>
      </c>
      <c r="N20" s="201">
        <v>22</v>
      </c>
      <c r="O20" s="201">
        <v>145</v>
      </c>
      <c r="P20" s="201">
        <v>39</v>
      </c>
      <c r="Q20" s="201">
        <v>213</v>
      </c>
      <c r="R20" s="201">
        <v>34</v>
      </c>
      <c r="S20" s="346">
        <v>19</v>
      </c>
      <c r="T20" s="346">
        <v>15</v>
      </c>
      <c r="U20" s="346">
        <v>12</v>
      </c>
      <c r="V20" s="201">
        <v>5</v>
      </c>
      <c r="W20" s="201">
        <v>2</v>
      </c>
    </row>
    <row r="21" spans="1:23" ht="21" customHeight="1">
      <c r="A21" s="145" t="s">
        <v>900</v>
      </c>
      <c r="B21" s="48">
        <v>170</v>
      </c>
      <c r="C21" s="48">
        <v>62</v>
      </c>
      <c r="D21" s="48">
        <v>29</v>
      </c>
      <c r="E21" s="48">
        <v>27</v>
      </c>
      <c r="F21" s="48">
        <v>11</v>
      </c>
      <c r="G21" s="48">
        <v>16</v>
      </c>
      <c r="H21" s="48">
        <v>12</v>
      </c>
      <c r="I21" s="48">
        <v>5</v>
      </c>
      <c r="J21" s="48">
        <v>3</v>
      </c>
      <c r="K21" s="48">
        <v>2</v>
      </c>
      <c r="L21" s="48">
        <v>3</v>
      </c>
      <c r="M21" s="49">
        <v>87</v>
      </c>
      <c r="N21" s="49">
        <v>1</v>
      </c>
      <c r="O21" s="49">
        <v>16</v>
      </c>
      <c r="P21" s="49">
        <v>2</v>
      </c>
      <c r="Q21" s="49">
        <v>36</v>
      </c>
      <c r="R21" s="49">
        <v>6</v>
      </c>
      <c r="S21" s="347">
        <v>5</v>
      </c>
      <c r="T21" s="347">
        <v>7</v>
      </c>
      <c r="U21" s="347">
        <v>9</v>
      </c>
      <c r="V21" s="49">
        <v>2</v>
      </c>
      <c r="W21" s="49" t="s">
        <v>134</v>
      </c>
    </row>
    <row r="22" spans="1:23" ht="21" customHeight="1">
      <c r="A22" s="145" t="s">
        <v>144</v>
      </c>
      <c r="B22" s="48">
        <v>255</v>
      </c>
      <c r="C22" s="48">
        <v>127</v>
      </c>
      <c r="D22" s="48">
        <v>52</v>
      </c>
      <c r="E22" s="48">
        <v>32</v>
      </c>
      <c r="F22" s="48">
        <v>14</v>
      </c>
      <c r="G22" s="48">
        <v>9</v>
      </c>
      <c r="H22" s="48">
        <v>12</v>
      </c>
      <c r="I22" s="48">
        <v>1</v>
      </c>
      <c r="J22" s="48">
        <v>2</v>
      </c>
      <c r="K22" s="48">
        <v>5</v>
      </c>
      <c r="L22" s="48">
        <v>1</v>
      </c>
      <c r="M22" s="49">
        <v>108</v>
      </c>
      <c r="N22" s="49">
        <v>3</v>
      </c>
      <c r="O22" s="49">
        <v>22</v>
      </c>
      <c r="P22" s="49">
        <v>16</v>
      </c>
      <c r="Q22" s="49">
        <v>36</v>
      </c>
      <c r="R22" s="49">
        <v>8</v>
      </c>
      <c r="S22" s="347">
        <v>7</v>
      </c>
      <c r="T22" s="347">
        <v>7</v>
      </c>
      <c r="U22" s="347">
        <v>1</v>
      </c>
      <c r="V22" s="49">
        <v>2</v>
      </c>
      <c r="W22" s="49">
        <v>2</v>
      </c>
    </row>
    <row r="23" spans="1:23" ht="21" customHeight="1">
      <c r="A23" s="145" t="s">
        <v>893</v>
      </c>
      <c r="B23" s="48">
        <v>178</v>
      </c>
      <c r="C23" s="48">
        <v>106</v>
      </c>
      <c r="D23" s="48">
        <v>27</v>
      </c>
      <c r="E23" s="48">
        <v>23</v>
      </c>
      <c r="F23" s="48">
        <v>9</v>
      </c>
      <c r="G23" s="48">
        <v>6</v>
      </c>
      <c r="H23" s="48">
        <v>2</v>
      </c>
      <c r="I23" s="48">
        <v>4</v>
      </c>
      <c r="J23" s="48">
        <v>1</v>
      </c>
      <c r="K23" s="48" t="s">
        <v>134</v>
      </c>
      <c r="L23" s="48" t="s">
        <v>134</v>
      </c>
      <c r="M23" s="49">
        <v>72</v>
      </c>
      <c r="N23" s="49">
        <v>3</v>
      </c>
      <c r="O23" s="49">
        <v>24</v>
      </c>
      <c r="P23" s="49">
        <v>4</v>
      </c>
      <c r="Q23" s="49">
        <v>27</v>
      </c>
      <c r="R23" s="49">
        <v>8</v>
      </c>
      <c r="S23" s="347">
        <v>1</v>
      </c>
      <c r="T23" s="347" t="s">
        <v>134</v>
      </c>
      <c r="U23" s="347">
        <v>1</v>
      </c>
      <c r="V23" s="49" t="s">
        <v>134</v>
      </c>
      <c r="W23" s="49" t="s">
        <v>134</v>
      </c>
    </row>
    <row r="24" spans="1:23" ht="21" customHeight="1">
      <c r="A24" s="145" t="s">
        <v>606</v>
      </c>
      <c r="B24" s="48">
        <v>355</v>
      </c>
      <c r="C24" s="48">
        <v>232</v>
      </c>
      <c r="D24" s="48">
        <v>58</v>
      </c>
      <c r="E24" s="48">
        <v>43</v>
      </c>
      <c r="F24" s="48">
        <v>7</v>
      </c>
      <c r="G24" s="48">
        <v>8</v>
      </c>
      <c r="H24" s="48">
        <v>3</v>
      </c>
      <c r="I24" s="48">
        <v>1</v>
      </c>
      <c r="J24" s="48">
        <v>1</v>
      </c>
      <c r="K24" s="48" t="s">
        <v>134</v>
      </c>
      <c r="L24" s="48">
        <v>2</v>
      </c>
      <c r="M24" s="49">
        <v>129</v>
      </c>
      <c r="N24" s="49">
        <v>8</v>
      </c>
      <c r="O24" s="49">
        <v>42</v>
      </c>
      <c r="P24" s="49">
        <v>6</v>
      </c>
      <c r="Q24" s="49">
        <v>56</v>
      </c>
      <c r="R24" s="49">
        <v>6</v>
      </c>
      <c r="S24" s="347">
        <v>2</v>
      </c>
      <c r="T24" s="347">
        <v>1</v>
      </c>
      <c r="U24" s="347" t="s">
        <v>134</v>
      </c>
      <c r="V24" s="49">
        <v>1</v>
      </c>
      <c r="W24" s="49" t="s">
        <v>134</v>
      </c>
    </row>
    <row r="25" spans="1:23" ht="21" customHeight="1">
      <c r="A25" s="145" t="s">
        <v>887</v>
      </c>
      <c r="B25" s="48">
        <v>121</v>
      </c>
      <c r="C25" s="48">
        <v>75</v>
      </c>
      <c r="D25" s="48">
        <v>24</v>
      </c>
      <c r="E25" s="48">
        <v>13</v>
      </c>
      <c r="F25" s="48">
        <v>2</v>
      </c>
      <c r="G25" s="48">
        <v>4</v>
      </c>
      <c r="H25" s="48">
        <v>1</v>
      </c>
      <c r="I25" s="48">
        <v>1</v>
      </c>
      <c r="J25" s="48">
        <v>1</v>
      </c>
      <c r="K25" s="48" t="s">
        <v>134</v>
      </c>
      <c r="L25" s="48" t="s">
        <v>134</v>
      </c>
      <c r="M25" s="49">
        <v>54</v>
      </c>
      <c r="N25" s="49">
        <v>4</v>
      </c>
      <c r="O25" s="49">
        <v>17</v>
      </c>
      <c r="P25" s="49">
        <v>4</v>
      </c>
      <c r="Q25" s="49">
        <v>24</v>
      </c>
      <c r="R25" s="49">
        <v>1</v>
      </c>
      <c r="S25" s="347">
        <v>2</v>
      </c>
      <c r="T25" s="347" t="s">
        <v>134</v>
      </c>
      <c r="U25" s="347" t="s">
        <v>134</v>
      </c>
      <c r="V25" s="49" t="s">
        <v>134</v>
      </c>
      <c r="W25" s="49" t="s">
        <v>134</v>
      </c>
    </row>
    <row r="26" spans="1:23" ht="21" customHeight="1">
      <c r="A26" s="145" t="s">
        <v>882</v>
      </c>
      <c r="B26" s="48">
        <v>165</v>
      </c>
      <c r="C26" s="48">
        <v>96</v>
      </c>
      <c r="D26" s="48">
        <v>34</v>
      </c>
      <c r="E26" s="48">
        <v>19</v>
      </c>
      <c r="F26" s="48">
        <v>6</v>
      </c>
      <c r="G26" s="48">
        <v>4</v>
      </c>
      <c r="H26" s="48">
        <v>4</v>
      </c>
      <c r="I26" s="48">
        <v>2</v>
      </c>
      <c r="J26" s="48" t="s">
        <v>134</v>
      </c>
      <c r="K26" s="48" t="s">
        <v>134</v>
      </c>
      <c r="L26" s="48" t="s">
        <v>134</v>
      </c>
      <c r="M26" s="49">
        <v>81</v>
      </c>
      <c r="N26" s="49">
        <v>3</v>
      </c>
      <c r="O26" s="49">
        <v>24</v>
      </c>
      <c r="P26" s="49">
        <v>7</v>
      </c>
      <c r="Q26" s="49">
        <v>34</v>
      </c>
      <c r="R26" s="49">
        <v>5</v>
      </c>
      <c r="S26" s="347">
        <v>2</v>
      </c>
      <c r="T26" s="347" t="s">
        <v>134</v>
      </c>
      <c r="U26" s="347">
        <v>1</v>
      </c>
      <c r="V26" s="49" t="s">
        <v>134</v>
      </c>
      <c r="W26" s="49" t="s">
        <v>134</v>
      </c>
    </row>
    <row r="27" spans="1:23" s="25" customFormat="1" ht="21" customHeight="1">
      <c r="A27" s="102" t="s">
        <v>881</v>
      </c>
      <c r="B27" s="168">
        <v>1178</v>
      </c>
      <c r="C27" s="168">
        <v>692</v>
      </c>
      <c r="D27" s="168">
        <v>227</v>
      </c>
      <c r="E27" s="168">
        <v>127</v>
      </c>
      <c r="F27" s="168">
        <v>48</v>
      </c>
      <c r="G27" s="168">
        <v>34</v>
      </c>
      <c r="H27" s="168">
        <v>29</v>
      </c>
      <c r="I27" s="168">
        <v>11</v>
      </c>
      <c r="J27" s="168">
        <v>3</v>
      </c>
      <c r="K27" s="168">
        <v>5</v>
      </c>
      <c r="L27" s="168">
        <v>2</v>
      </c>
      <c r="M27" s="201">
        <v>533</v>
      </c>
      <c r="N27" s="201">
        <v>33</v>
      </c>
      <c r="O27" s="201">
        <v>149</v>
      </c>
      <c r="P27" s="201">
        <v>50</v>
      </c>
      <c r="Q27" s="201">
        <v>208</v>
      </c>
      <c r="R27" s="201">
        <v>25</v>
      </c>
      <c r="S27" s="346">
        <v>30</v>
      </c>
      <c r="T27" s="346">
        <v>5</v>
      </c>
      <c r="U27" s="346">
        <v>6</v>
      </c>
      <c r="V27" s="201">
        <v>1</v>
      </c>
      <c r="W27" s="201" t="s">
        <v>134</v>
      </c>
    </row>
    <row r="28" spans="1:23" ht="21" customHeight="1">
      <c r="A28" s="145" t="s">
        <v>787</v>
      </c>
      <c r="B28" s="48">
        <v>231</v>
      </c>
      <c r="C28" s="48">
        <v>111</v>
      </c>
      <c r="D28" s="48">
        <v>47</v>
      </c>
      <c r="E28" s="48">
        <v>30</v>
      </c>
      <c r="F28" s="48">
        <v>13</v>
      </c>
      <c r="G28" s="48">
        <v>6</v>
      </c>
      <c r="H28" s="48">
        <v>12</v>
      </c>
      <c r="I28" s="48">
        <v>7</v>
      </c>
      <c r="J28" s="48">
        <v>2</v>
      </c>
      <c r="K28" s="48">
        <v>2</v>
      </c>
      <c r="L28" s="48">
        <v>1</v>
      </c>
      <c r="M28" s="49">
        <v>112</v>
      </c>
      <c r="N28" s="49">
        <v>5</v>
      </c>
      <c r="O28" s="49">
        <v>19</v>
      </c>
      <c r="P28" s="49">
        <v>9</v>
      </c>
      <c r="Q28" s="49">
        <v>44</v>
      </c>
      <c r="R28" s="49">
        <v>9</v>
      </c>
      <c r="S28" s="347">
        <v>15</v>
      </c>
      <c r="T28" s="347">
        <v>3</v>
      </c>
      <c r="U28" s="347">
        <v>2</v>
      </c>
      <c r="V28" s="49">
        <v>1</v>
      </c>
      <c r="W28" s="49" t="s">
        <v>134</v>
      </c>
    </row>
    <row r="29" spans="1:23" ht="21" customHeight="1">
      <c r="A29" s="145" t="s">
        <v>702</v>
      </c>
      <c r="B29" s="48">
        <v>237</v>
      </c>
      <c r="C29" s="48">
        <v>136</v>
      </c>
      <c r="D29" s="48">
        <v>48</v>
      </c>
      <c r="E29" s="48">
        <v>26</v>
      </c>
      <c r="F29" s="48">
        <v>10</v>
      </c>
      <c r="G29" s="48">
        <v>8</v>
      </c>
      <c r="H29" s="48">
        <v>5</v>
      </c>
      <c r="I29" s="48">
        <v>4</v>
      </c>
      <c r="J29" s="48" t="s">
        <v>134</v>
      </c>
      <c r="K29" s="48" t="s">
        <v>134</v>
      </c>
      <c r="L29" s="48" t="s">
        <v>134</v>
      </c>
      <c r="M29" s="49">
        <v>90</v>
      </c>
      <c r="N29" s="49">
        <v>6</v>
      </c>
      <c r="O29" s="49">
        <v>26</v>
      </c>
      <c r="P29" s="49">
        <v>13</v>
      </c>
      <c r="Q29" s="49">
        <v>36</v>
      </c>
      <c r="R29" s="49">
        <v>5</v>
      </c>
      <c r="S29" s="347">
        <v>1</v>
      </c>
      <c r="T29" s="347" t="s">
        <v>134</v>
      </c>
      <c r="U29" s="347">
        <v>1</v>
      </c>
      <c r="V29" s="49" t="s">
        <v>134</v>
      </c>
      <c r="W29" s="49" t="s">
        <v>134</v>
      </c>
    </row>
    <row r="30" spans="1:23" ht="21" customHeight="1">
      <c r="A30" s="145" t="s">
        <v>878</v>
      </c>
      <c r="B30" s="48">
        <v>197</v>
      </c>
      <c r="C30" s="48">
        <v>127</v>
      </c>
      <c r="D30" s="48">
        <v>34</v>
      </c>
      <c r="E30" s="48">
        <v>22</v>
      </c>
      <c r="F30" s="48">
        <v>6</v>
      </c>
      <c r="G30" s="48">
        <v>6</v>
      </c>
      <c r="H30" s="48">
        <v>1</v>
      </c>
      <c r="I30" s="48" t="s">
        <v>134</v>
      </c>
      <c r="J30" s="48" t="s">
        <v>134</v>
      </c>
      <c r="K30" s="48">
        <v>1</v>
      </c>
      <c r="L30" s="48" t="s">
        <v>134</v>
      </c>
      <c r="M30" s="49">
        <v>89</v>
      </c>
      <c r="N30" s="49">
        <v>3</v>
      </c>
      <c r="O30" s="49">
        <v>31</v>
      </c>
      <c r="P30" s="49">
        <v>6</v>
      </c>
      <c r="Q30" s="49">
        <v>31</v>
      </c>
      <c r="R30" s="49">
        <v>6</v>
      </c>
      <c r="S30" s="347">
        <v>2</v>
      </c>
      <c r="T30" s="347" t="s">
        <v>134</v>
      </c>
      <c r="U30" s="347" t="s">
        <v>134</v>
      </c>
      <c r="V30" s="49" t="s">
        <v>134</v>
      </c>
      <c r="W30" s="49" t="s">
        <v>134</v>
      </c>
    </row>
    <row r="31" spans="1:23" ht="21" customHeight="1">
      <c r="A31" s="145" t="s">
        <v>874</v>
      </c>
      <c r="B31" s="48">
        <v>278</v>
      </c>
      <c r="C31" s="48">
        <v>173</v>
      </c>
      <c r="D31" s="48">
        <v>57</v>
      </c>
      <c r="E31" s="48">
        <v>22</v>
      </c>
      <c r="F31" s="48">
        <v>13</v>
      </c>
      <c r="G31" s="48">
        <v>6</v>
      </c>
      <c r="H31" s="48">
        <v>5</v>
      </c>
      <c r="I31" s="48" t="s">
        <v>134</v>
      </c>
      <c r="J31" s="48" t="s">
        <v>134</v>
      </c>
      <c r="K31" s="48">
        <v>1</v>
      </c>
      <c r="L31" s="48">
        <v>1</v>
      </c>
      <c r="M31" s="49">
        <v>113</v>
      </c>
      <c r="N31" s="49">
        <v>8</v>
      </c>
      <c r="O31" s="49">
        <v>27</v>
      </c>
      <c r="P31" s="49">
        <v>13</v>
      </c>
      <c r="Q31" s="49">
        <v>51</v>
      </c>
      <c r="R31" s="49">
        <v>5</v>
      </c>
      <c r="S31" s="347">
        <v>5</v>
      </c>
      <c r="T31" s="347">
        <v>1</v>
      </c>
      <c r="U31" s="347">
        <v>1</v>
      </c>
      <c r="V31" s="49" t="s">
        <v>134</v>
      </c>
      <c r="W31" s="49" t="s">
        <v>134</v>
      </c>
    </row>
    <row r="32" spans="1:23" ht="21" customHeight="1">
      <c r="A32" s="145" t="s">
        <v>872</v>
      </c>
      <c r="B32" s="48">
        <v>235</v>
      </c>
      <c r="C32" s="48">
        <v>145</v>
      </c>
      <c r="D32" s="48">
        <v>41</v>
      </c>
      <c r="E32" s="48">
        <v>27</v>
      </c>
      <c r="F32" s="48">
        <v>6</v>
      </c>
      <c r="G32" s="48">
        <v>8</v>
      </c>
      <c r="H32" s="48">
        <v>6</v>
      </c>
      <c r="I32" s="48" t="s">
        <v>134</v>
      </c>
      <c r="J32" s="48">
        <v>1</v>
      </c>
      <c r="K32" s="48">
        <v>1</v>
      </c>
      <c r="L32" s="48" t="s">
        <v>134</v>
      </c>
      <c r="M32" s="49">
        <v>129</v>
      </c>
      <c r="N32" s="49">
        <v>11</v>
      </c>
      <c r="O32" s="49">
        <v>46</v>
      </c>
      <c r="P32" s="49">
        <v>9</v>
      </c>
      <c r="Q32" s="49">
        <v>46</v>
      </c>
      <c r="R32" s="49" t="s">
        <v>134</v>
      </c>
      <c r="S32" s="347">
        <v>7</v>
      </c>
      <c r="T32" s="347">
        <v>1</v>
      </c>
      <c r="U32" s="347">
        <v>2</v>
      </c>
      <c r="V32" s="49" t="s">
        <v>134</v>
      </c>
      <c r="W32" s="49" t="s">
        <v>134</v>
      </c>
    </row>
    <row r="33" spans="1:23" s="25" customFormat="1" ht="21" customHeight="1">
      <c r="A33" s="102" t="s">
        <v>642</v>
      </c>
      <c r="B33" s="168">
        <v>961</v>
      </c>
      <c r="C33" s="168">
        <v>578</v>
      </c>
      <c r="D33" s="168">
        <v>198</v>
      </c>
      <c r="E33" s="168">
        <v>109</v>
      </c>
      <c r="F33" s="168">
        <v>34</v>
      </c>
      <c r="G33" s="168">
        <v>16</v>
      </c>
      <c r="H33" s="168">
        <v>11</v>
      </c>
      <c r="I33" s="168">
        <v>9</v>
      </c>
      <c r="J33" s="168">
        <v>1</v>
      </c>
      <c r="K33" s="168">
        <v>1</v>
      </c>
      <c r="L33" s="168">
        <v>4</v>
      </c>
      <c r="M33" s="201">
        <v>373</v>
      </c>
      <c r="N33" s="201">
        <v>19</v>
      </c>
      <c r="O33" s="201">
        <v>128</v>
      </c>
      <c r="P33" s="201">
        <v>34</v>
      </c>
      <c r="Q33" s="201">
        <v>135</v>
      </c>
      <c r="R33" s="201">
        <v>21</v>
      </c>
      <c r="S33" s="346">
        <v>11</v>
      </c>
      <c r="T33" s="346">
        <v>2</v>
      </c>
      <c r="U33" s="346">
        <v>1</v>
      </c>
      <c r="V33" s="201">
        <v>1</v>
      </c>
      <c r="W33" s="201" t="s">
        <v>134</v>
      </c>
    </row>
    <row r="34" spans="1:23" ht="21" customHeight="1">
      <c r="A34" s="145" t="s">
        <v>867</v>
      </c>
      <c r="B34" s="48">
        <v>297</v>
      </c>
      <c r="C34" s="48">
        <v>201</v>
      </c>
      <c r="D34" s="48">
        <v>60</v>
      </c>
      <c r="E34" s="48">
        <v>21</v>
      </c>
      <c r="F34" s="48">
        <v>8</v>
      </c>
      <c r="G34" s="48">
        <v>5</v>
      </c>
      <c r="H34" s="48" t="s">
        <v>134</v>
      </c>
      <c r="I34" s="48">
        <v>1</v>
      </c>
      <c r="J34" s="48" t="s">
        <v>134</v>
      </c>
      <c r="K34" s="48" t="s">
        <v>134</v>
      </c>
      <c r="L34" s="48">
        <v>1</v>
      </c>
      <c r="M34" s="49">
        <v>135</v>
      </c>
      <c r="N34" s="49">
        <v>11</v>
      </c>
      <c r="O34" s="49">
        <v>46</v>
      </c>
      <c r="P34" s="49">
        <v>15</v>
      </c>
      <c r="Q34" s="49">
        <v>49</v>
      </c>
      <c r="R34" s="49">
        <v>6</v>
      </c>
      <c r="S34" s="347">
        <v>3</v>
      </c>
      <c r="T34" s="347" t="s">
        <v>134</v>
      </c>
      <c r="U34" s="347" t="s">
        <v>134</v>
      </c>
      <c r="V34" s="49" t="s">
        <v>134</v>
      </c>
      <c r="W34" s="49" t="s">
        <v>134</v>
      </c>
    </row>
    <row r="35" spans="1:23" ht="21" customHeight="1">
      <c r="A35" s="145" t="s">
        <v>297</v>
      </c>
      <c r="B35" s="48">
        <v>92</v>
      </c>
      <c r="C35" s="48">
        <v>54</v>
      </c>
      <c r="D35" s="48">
        <v>15</v>
      </c>
      <c r="E35" s="48">
        <v>19</v>
      </c>
      <c r="F35" s="48">
        <v>1</v>
      </c>
      <c r="G35" s="48" t="s">
        <v>134</v>
      </c>
      <c r="H35" s="48" t="s">
        <v>134</v>
      </c>
      <c r="I35" s="48">
        <v>1</v>
      </c>
      <c r="J35" s="48" t="s">
        <v>134</v>
      </c>
      <c r="K35" s="48">
        <v>1</v>
      </c>
      <c r="L35" s="48">
        <v>1</v>
      </c>
      <c r="M35" s="49">
        <v>47</v>
      </c>
      <c r="N35" s="49">
        <v>5</v>
      </c>
      <c r="O35" s="49">
        <v>14</v>
      </c>
      <c r="P35" s="49">
        <v>3</v>
      </c>
      <c r="Q35" s="49">
        <v>10</v>
      </c>
      <c r="R35" s="49">
        <v>6</v>
      </c>
      <c r="S35" s="347">
        <v>3</v>
      </c>
      <c r="T35" s="347">
        <v>2</v>
      </c>
      <c r="U35" s="347" t="s">
        <v>134</v>
      </c>
      <c r="V35" s="49">
        <v>1</v>
      </c>
      <c r="W35" s="49" t="s">
        <v>134</v>
      </c>
    </row>
    <row r="36" spans="1:23" ht="21" customHeight="1">
      <c r="A36" s="145" t="s">
        <v>233</v>
      </c>
      <c r="B36" s="48">
        <v>207</v>
      </c>
      <c r="C36" s="48">
        <v>110</v>
      </c>
      <c r="D36" s="48">
        <v>52</v>
      </c>
      <c r="E36" s="48">
        <v>23</v>
      </c>
      <c r="F36" s="48">
        <v>11</v>
      </c>
      <c r="G36" s="48">
        <v>3</v>
      </c>
      <c r="H36" s="48">
        <v>5</v>
      </c>
      <c r="I36" s="48">
        <v>2</v>
      </c>
      <c r="J36" s="48">
        <v>1</v>
      </c>
      <c r="K36" s="48" t="s">
        <v>134</v>
      </c>
      <c r="L36" s="48" t="s">
        <v>134</v>
      </c>
      <c r="M36" s="49">
        <v>75</v>
      </c>
      <c r="N36" s="49" t="s">
        <v>134</v>
      </c>
      <c r="O36" s="49">
        <v>23</v>
      </c>
      <c r="P36" s="49">
        <v>8</v>
      </c>
      <c r="Q36" s="49">
        <v>30</v>
      </c>
      <c r="R36" s="49">
        <v>3</v>
      </c>
      <c r="S36" s="347">
        <v>4</v>
      </c>
      <c r="T36" s="347" t="s">
        <v>134</v>
      </c>
      <c r="U36" s="347" t="s">
        <v>134</v>
      </c>
      <c r="V36" s="49" t="s">
        <v>134</v>
      </c>
      <c r="W36" s="49" t="s">
        <v>134</v>
      </c>
    </row>
    <row r="37" spans="1:23" ht="21" customHeight="1">
      <c r="A37" s="145" t="s">
        <v>863</v>
      </c>
      <c r="B37" s="48">
        <v>239</v>
      </c>
      <c r="C37" s="48">
        <v>139</v>
      </c>
      <c r="D37" s="48">
        <v>39</v>
      </c>
      <c r="E37" s="48">
        <v>38</v>
      </c>
      <c r="F37" s="48">
        <v>11</v>
      </c>
      <c r="G37" s="48">
        <v>4</v>
      </c>
      <c r="H37" s="48">
        <v>3</v>
      </c>
      <c r="I37" s="48">
        <v>5</v>
      </c>
      <c r="J37" s="48" t="s">
        <v>134</v>
      </c>
      <c r="K37" s="48" t="s">
        <v>134</v>
      </c>
      <c r="L37" s="48" t="s">
        <v>134</v>
      </c>
      <c r="M37" s="49">
        <v>84</v>
      </c>
      <c r="N37" s="49">
        <v>2</v>
      </c>
      <c r="O37" s="49">
        <v>36</v>
      </c>
      <c r="P37" s="49">
        <v>6</v>
      </c>
      <c r="Q37" s="49">
        <v>31</v>
      </c>
      <c r="R37" s="49">
        <v>4</v>
      </c>
      <c r="S37" s="347">
        <v>1</v>
      </c>
      <c r="T37" s="347" t="s">
        <v>134</v>
      </c>
      <c r="U37" s="347" t="s">
        <v>134</v>
      </c>
      <c r="V37" s="49" t="s">
        <v>134</v>
      </c>
      <c r="W37" s="49" t="s">
        <v>134</v>
      </c>
    </row>
    <row r="38" spans="1:23" ht="21" customHeight="1">
      <c r="A38" s="145" t="s">
        <v>859</v>
      </c>
      <c r="B38" s="48">
        <v>126</v>
      </c>
      <c r="C38" s="48">
        <v>74</v>
      </c>
      <c r="D38" s="48">
        <v>32</v>
      </c>
      <c r="E38" s="48">
        <v>8</v>
      </c>
      <c r="F38" s="48">
        <v>3</v>
      </c>
      <c r="G38" s="48">
        <v>4</v>
      </c>
      <c r="H38" s="48">
        <v>3</v>
      </c>
      <c r="I38" s="48" t="s">
        <v>134</v>
      </c>
      <c r="J38" s="48" t="s">
        <v>134</v>
      </c>
      <c r="K38" s="48" t="s">
        <v>134</v>
      </c>
      <c r="L38" s="48">
        <v>2</v>
      </c>
      <c r="M38" s="49">
        <v>32</v>
      </c>
      <c r="N38" s="49">
        <v>1</v>
      </c>
      <c r="O38" s="49">
        <v>9</v>
      </c>
      <c r="P38" s="49">
        <v>2</v>
      </c>
      <c r="Q38" s="49">
        <v>15</v>
      </c>
      <c r="R38" s="49">
        <v>2</v>
      </c>
      <c r="S38" s="347" t="s">
        <v>134</v>
      </c>
      <c r="T38" s="347" t="s">
        <v>134</v>
      </c>
      <c r="U38" s="347">
        <v>1</v>
      </c>
      <c r="V38" s="49" t="s">
        <v>134</v>
      </c>
      <c r="W38" s="49" t="s">
        <v>134</v>
      </c>
    </row>
    <row r="39" spans="1:23" s="25" customFormat="1" ht="21" customHeight="1">
      <c r="A39" s="102" t="s">
        <v>847</v>
      </c>
      <c r="B39" s="168">
        <v>2194</v>
      </c>
      <c r="C39" s="168">
        <v>1151</v>
      </c>
      <c r="D39" s="168">
        <v>472</v>
      </c>
      <c r="E39" s="168">
        <v>289</v>
      </c>
      <c r="F39" s="168">
        <v>115</v>
      </c>
      <c r="G39" s="168">
        <v>74</v>
      </c>
      <c r="H39" s="168">
        <v>34</v>
      </c>
      <c r="I39" s="168">
        <v>21</v>
      </c>
      <c r="J39" s="168">
        <v>12</v>
      </c>
      <c r="K39" s="168">
        <v>20</v>
      </c>
      <c r="L39" s="168">
        <v>6</v>
      </c>
      <c r="M39" s="201">
        <v>698</v>
      </c>
      <c r="N39" s="201">
        <v>41</v>
      </c>
      <c r="O39" s="201">
        <v>207</v>
      </c>
      <c r="P39" s="201">
        <v>60</v>
      </c>
      <c r="Q39" s="201">
        <v>246</v>
      </c>
      <c r="R39" s="201">
        <v>25</v>
      </c>
      <c r="S39" s="346">
        <v>34</v>
      </c>
      <c r="T39" s="346">
        <v>16</v>
      </c>
      <c r="U39" s="346">
        <v>7</v>
      </c>
      <c r="V39" s="201">
        <v>2</v>
      </c>
      <c r="W39" s="201">
        <v>8</v>
      </c>
    </row>
    <row r="40" spans="1:23" ht="21" customHeight="1">
      <c r="A40" s="145" t="s">
        <v>439</v>
      </c>
      <c r="B40" s="48">
        <v>166</v>
      </c>
      <c r="C40" s="48">
        <v>124</v>
      </c>
      <c r="D40" s="48">
        <v>20</v>
      </c>
      <c r="E40" s="48">
        <v>12</v>
      </c>
      <c r="F40" s="48">
        <v>5</v>
      </c>
      <c r="G40" s="48">
        <v>3</v>
      </c>
      <c r="H40" s="48">
        <v>1</v>
      </c>
      <c r="I40" s="48" t="s">
        <v>134</v>
      </c>
      <c r="J40" s="48" t="s">
        <v>134</v>
      </c>
      <c r="K40" s="48">
        <v>1</v>
      </c>
      <c r="L40" s="48" t="s">
        <v>134</v>
      </c>
      <c r="M40" s="49">
        <v>57</v>
      </c>
      <c r="N40" s="49">
        <v>6</v>
      </c>
      <c r="O40" s="49">
        <v>12</v>
      </c>
      <c r="P40" s="49">
        <v>4</v>
      </c>
      <c r="Q40" s="49">
        <v>27</v>
      </c>
      <c r="R40" s="49">
        <v>2</v>
      </c>
      <c r="S40" s="347">
        <v>5</v>
      </c>
      <c r="T40" s="347">
        <v>1</v>
      </c>
      <c r="U40" s="347" t="s">
        <v>134</v>
      </c>
      <c r="V40" s="49" t="s">
        <v>134</v>
      </c>
      <c r="W40" s="49" t="s">
        <v>134</v>
      </c>
    </row>
    <row r="41" spans="1:23" ht="21" customHeight="1">
      <c r="A41" s="145" t="s">
        <v>845</v>
      </c>
      <c r="B41" s="48">
        <v>287</v>
      </c>
      <c r="C41" s="48">
        <v>135</v>
      </c>
      <c r="D41" s="48">
        <v>69</v>
      </c>
      <c r="E41" s="48">
        <v>45</v>
      </c>
      <c r="F41" s="48">
        <v>12</v>
      </c>
      <c r="G41" s="48">
        <v>14</v>
      </c>
      <c r="H41" s="48">
        <v>6</v>
      </c>
      <c r="I41" s="48">
        <v>1</v>
      </c>
      <c r="J41" s="48">
        <v>3</v>
      </c>
      <c r="K41" s="48">
        <v>1</v>
      </c>
      <c r="L41" s="48">
        <v>1</v>
      </c>
      <c r="M41" s="49">
        <v>101</v>
      </c>
      <c r="N41" s="49">
        <v>6</v>
      </c>
      <c r="O41" s="49">
        <v>27</v>
      </c>
      <c r="P41" s="49">
        <v>6</v>
      </c>
      <c r="Q41" s="49">
        <v>42</v>
      </c>
      <c r="R41" s="49">
        <v>4</v>
      </c>
      <c r="S41" s="347">
        <v>9</v>
      </c>
      <c r="T41" s="347" t="s">
        <v>134</v>
      </c>
      <c r="U41" s="347" t="s">
        <v>134</v>
      </c>
      <c r="V41" s="49">
        <v>1</v>
      </c>
      <c r="W41" s="49" t="s">
        <v>134</v>
      </c>
    </row>
    <row r="42" spans="1:23" ht="21" customHeight="1">
      <c r="A42" s="145" t="s">
        <v>840</v>
      </c>
      <c r="B42" s="48">
        <v>376</v>
      </c>
      <c r="C42" s="48">
        <v>202</v>
      </c>
      <c r="D42" s="48">
        <v>80</v>
      </c>
      <c r="E42" s="48">
        <v>49</v>
      </c>
      <c r="F42" s="48">
        <v>17</v>
      </c>
      <c r="G42" s="48">
        <v>14</v>
      </c>
      <c r="H42" s="48">
        <v>8</v>
      </c>
      <c r="I42" s="48">
        <v>3</v>
      </c>
      <c r="J42" s="48">
        <v>1</v>
      </c>
      <c r="K42" s="48">
        <v>2</v>
      </c>
      <c r="L42" s="48" t="s">
        <v>134</v>
      </c>
      <c r="M42" s="49">
        <v>130</v>
      </c>
      <c r="N42" s="49">
        <v>15</v>
      </c>
      <c r="O42" s="49">
        <v>32</v>
      </c>
      <c r="P42" s="49">
        <v>9</v>
      </c>
      <c r="Q42" s="49">
        <v>47</v>
      </c>
      <c r="R42" s="49">
        <v>6</v>
      </c>
      <c r="S42" s="347">
        <v>4</v>
      </c>
      <c r="T42" s="347">
        <v>3</v>
      </c>
      <c r="U42" s="347">
        <v>1</v>
      </c>
      <c r="V42" s="49" t="s">
        <v>134</v>
      </c>
      <c r="W42" s="49">
        <v>1</v>
      </c>
    </row>
    <row r="43" spans="1:23" ht="21" customHeight="1">
      <c r="A43" s="145" t="s">
        <v>51</v>
      </c>
      <c r="B43" s="48">
        <v>225</v>
      </c>
      <c r="C43" s="48">
        <v>63</v>
      </c>
      <c r="D43" s="48">
        <v>41</v>
      </c>
      <c r="E43" s="48">
        <v>40</v>
      </c>
      <c r="F43" s="48">
        <v>27</v>
      </c>
      <c r="G43" s="48">
        <v>14</v>
      </c>
      <c r="H43" s="48">
        <v>8</v>
      </c>
      <c r="I43" s="48">
        <v>9</v>
      </c>
      <c r="J43" s="48">
        <v>6</v>
      </c>
      <c r="K43" s="48">
        <v>15</v>
      </c>
      <c r="L43" s="48">
        <v>2</v>
      </c>
      <c r="M43" s="49">
        <v>75</v>
      </c>
      <c r="N43" s="49" t="s">
        <v>134</v>
      </c>
      <c r="O43" s="49">
        <v>14</v>
      </c>
      <c r="P43" s="49">
        <v>3</v>
      </c>
      <c r="Q43" s="49">
        <v>28</v>
      </c>
      <c r="R43" s="49">
        <v>3</v>
      </c>
      <c r="S43" s="347">
        <v>7</v>
      </c>
      <c r="T43" s="347">
        <v>6</v>
      </c>
      <c r="U43" s="347">
        <v>5</v>
      </c>
      <c r="V43" s="49">
        <v>1</v>
      </c>
      <c r="W43" s="49">
        <v>7</v>
      </c>
    </row>
    <row r="44" spans="1:23" ht="21" customHeight="1">
      <c r="A44" s="145" t="s">
        <v>754</v>
      </c>
      <c r="B44" s="48">
        <v>1077</v>
      </c>
      <c r="C44" s="48">
        <v>587</v>
      </c>
      <c r="D44" s="48">
        <v>249</v>
      </c>
      <c r="E44" s="48">
        <v>138</v>
      </c>
      <c r="F44" s="48">
        <v>52</v>
      </c>
      <c r="G44" s="48">
        <v>26</v>
      </c>
      <c r="H44" s="48">
        <v>11</v>
      </c>
      <c r="I44" s="48">
        <v>8</v>
      </c>
      <c r="J44" s="48">
        <v>2</v>
      </c>
      <c r="K44" s="48">
        <v>1</v>
      </c>
      <c r="L44" s="48">
        <v>3</v>
      </c>
      <c r="M44" s="49">
        <v>307</v>
      </c>
      <c r="N44" s="49">
        <v>14</v>
      </c>
      <c r="O44" s="49">
        <v>111</v>
      </c>
      <c r="P44" s="49">
        <v>35</v>
      </c>
      <c r="Q44" s="49">
        <v>95</v>
      </c>
      <c r="R44" s="49">
        <v>7</v>
      </c>
      <c r="S44" s="347">
        <v>7</v>
      </c>
      <c r="T44" s="347">
        <v>4</v>
      </c>
      <c r="U44" s="347">
        <v>1</v>
      </c>
      <c r="V44" s="49" t="s">
        <v>134</v>
      </c>
      <c r="W44" s="49" t="s">
        <v>134</v>
      </c>
    </row>
    <row r="45" spans="1:23" ht="21" customHeight="1">
      <c r="A45" s="145" t="s">
        <v>835</v>
      </c>
      <c r="B45" s="48">
        <v>63</v>
      </c>
      <c r="C45" s="48">
        <v>40</v>
      </c>
      <c r="D45" s="48">
        <v>13</v>
      </c>
      <c r="E45" s="48">
        <v>5</v>
      </c>
      <c r="F45" s="48">
        <v>2</v>
      </c>
      <c r="G45" s="48">
        <v>3</v>
      </c>
      <c r="H45" s="48" t="s">
        <v>134</v>
      </c>
      <c r="I45" s="48" t="s">
        <v>134</v>
      </c>
      <c r="J45" s="48" t="s">
        <v>134</v>
      </c>
      <c r="K45" s="48" t="s">
        <v>134</v>
      </c>
      <c r="L45" s="48" t="s">
        <v>134</v>
      </c>
      <c r="M45" s="49">
        <v>28</v>
      </c>
      <c r="N45" s="49" t="s">
        <v>134</v>
      </c>
      <c r="O45" s="49">
        <v>11</v>
      </c>
      <c r="P45" s="49">
        <v>3</v>
      </c>
      <c r="Q45" s="49">
        <v>7</v>
      </c>
      <c r="R45" s="49">
        <v>3</v>
      </c>
      <c r="S45" s="347">
        <v>2</v>
      </c>
      <c r="T45" s="347">
        <v>2</v>
      </c>
      <c r="U45" s="347" t="s">
        <v>134</v>
      </c>
      <c r="V45" s="49" t="s">
        <v>134</v>
      </c>
      <c r="W45" s="49" t="s">
        <v>134</v>
      </c>
    </row>
    <row r="46" spans="1:23" s="25" customFormat="1" ht="21" customHeight="1">
      <c r="A46" s="102" t="s">
        <v>830</v>
      </c>
      <c r="B46" s="168">
        <v>571</v>
      </c>
      <c r="C46" s="168">
        <v>402</v>
      </c>
      <c r="D46" s="168">
        <v>97</v>
      </c>
      <c r="E46" s="168">
        <v>51</v>
      </c>
      <c r="F46" s="168">
        <v>8</v>
      </c>
      <c r="G46" s="168">
        <v>4</v>
      </c>
      <c r="H46" s="168">
        <v>8</v>
      </c>
      <c r="I46" s="168">
        <v>1</v>
      </c>
      <c r="J46" s="168" t="s">
        <v>134</v>
      </c>
      <c r="K46" s="168" t="s">
        <v>134</v>
      </c>
      <c r="L46" s="168" t="s">
        <v>134</v>
      </c>
      <c r="M46" s="201">
        <v>200</v>
      </c>
      <c r="N46" s="201">
        <v>15</v>
      </c>
      <c r="O46" s="201">
        <v>69</v>
      </c>
      <c r="P46" s="201">
        <v>19</v>
      </c>
      <c r="Q46" s="201">
        <v>76</v>
      </c>
      <c r="R46" s="201">
        <v>11</v>
      </c>
      <c r="S46" s="346">
        <v>2</v>
      </c>
      <c r="T46" s="346" t="s">
        <v>134</v>
      </c>
      <c r="U46" s="346" t="s">
        <v>134</v>
      </c>
      <c r="V46" s="201" t="s">
        <v>134</v>
      </c>
      <c r="W46" s="201" t="s">
        <v>134</v>
      </c>
    </row>
    <row r="47" spans="1:23" ht="21" customHeight="1">
      <c r="A47" s="145" t="s">
        <v>821</v>
      </c>
      <c r="B47" s="48">
        <v>116</v>
      </c>
      <c r="C47" s="48">
        <v>79</v>
      </c>
      <c r="D47" s="48">
        <v>21</v>
      </c>
      <c r="E47" s="48">
        <v>12</v>
      </c>
      <c r="F47" s="48">
        <v>2</v>
      </c>
      <c r="G47" s="48">
        <v>1</v>
      </c>
      <c r="H47" s="48">
        <v>1</v>
      </c>
      <c r="I47" s="48" t="s">
        <v>134</v>
      </c>
      <c r="J47" s="48" t="s">
        <v>134</v>
      </c>
      <c r="K47" s="48" t="s">
        <v>134</v>
      </c>
      <c r="L47" s="48" t="s">
        <v>134</v>
      </c>
      <c r="M47" s="49">
        <v>39</v>
      </c>
      <c r="N47" s="49">
        <v>4</v>
      </c>
      <c r="O47" s="49">
        <v>11</v>
      </c>
      <c r="P47" s="49">
        <v>3</v>
      </c>
      <c r="Q47" s="49">
        <v>15</v>
      </c>
      <c r="R47" s="49">
        <v>5</v>
      </c>
      <c r="S47" s="347" t="s">
        <v>134</v>
      </c>
      <c r="T47" s="347" t="s">
        <v>134</v>
      </c>
      <c r="U47" s="347" t="s">
        <v>134</v>
      </c>
      <c r="V47" s="49" t="s">
        <v>134</v>
      </c>
      <c r="W47" s="49" t="s">
        <v>134</v>
      </c>
    </row>
    <row r="48" spans="1:23" ht="21" customHeight="1">
      <c r="A48" s="145" t="s">
        <v>815</v>
      </c>
      <c r="B48" s="48">
        <v>116</v>
      </c>
      <c r="C48" s="48">
        <v>80</v>
      </c>
      <c r="D48" s="48">
        <v>13</v>
      </c>
      <c r="E48" s="48">
        <v>13</v>
      </c>
      <c r="F48" s="48">
        <v>1</v>
      </c>
      <c r="G48" s="48">
        <v>3</v>
      </c>
      <c r="H48" s="48">
        <v>6</v>
      </c>
      <c r="I48" s="48" t="s">
        <v>134</v>
      </c>
      <c r="J48" s="48" t="s">
        <v>134</v>
      </c>
      <c r="K48" s="48" t="s">
        <v>134</v>
      </c>
      <c r="L48" s="48" t="s">
        <v>134</v>
      </c>
      <c r="M48" s="49">
        <v>54</v>
      </c>
      <c r="N48" s="49">
        <v>4</v>
      </c>
      <c r="O48" s="49">
        <v>24</v>
      </c>
      <c r="P48" s="49">
        <v>6</v>
      </c>
      <c r="Q48" s="49">
        <v>16</v>
      </c>
      <c r="R48" s="49">
        <v>3</v>
      </c>
      <c r="S48" s="347" t="s">
        <v>134</v>
      </c>
      <c r="T48" s="347" t="s">
        <v>134</v>
      </c>
      <c r="U48" s="347" t="s">
        <v>134</v>
      </c>
      <c r="V48" s="49" t="s">
        <v>134</v>
      </c>
      <c r="W48" s="49" t="s">
        <v>134</v>
      </c>
    </row>
    <row r="49" spans="1:23" ht="21" customHeight="1">
      <c r="A49" s="145" t="s">
        <v>751</v>
      </c>
      <c r="B49" s="48">
        <v>196</v>
      </c>
      <c r="C49" s="48">
        <v>143</v>
      </c>
      <c r="D49" s="48">
        <v>35</v>
      </c>
      <c r="E49" s="48">
        <v>15</v>
      </c>
      <c r="F49" s="48">
        <v>3</v>
      </c>
      <c r="G49" s="48" t="s">
        <v>134</v>
      </c>
      <c r="H49" s="48" t="s">
        <v>134</v>
      </c>
      <c r="I49" s="48" t="s">
        <v>134</v>
      </c>
      <c r="J49" s="48" t="s">
        <v>134</v>
      </c>
      <c r="K49" s="48" t="s">
        <v>134</v>
      </c>
      <c r="L49" s="48" t="s">
        <v>134</v>
      </c>
      <c r="M49" s="49">
        <v>55</v>
      </c>
      <c r="N49" s="49">
        <v>5</v>
      </c>
      <c r="O49" s="49">
        <v>17</v>
      </c>
      <c r="P49" s="49">
        <v>6</v>
      </c>
      <c r="Q49" s="49">
        <v>22</v>
      </c>
      <c r="R49" s="49" t="s">
        <v>134</v>
      </c>
      <c r="S49" s="347">
        <v>1</v>
      </c>
      <c r="T49" s="347" t="s">
        <v>134</v>
      </c>
      <c r="U49" s="347" t="s">
        <v>134</v>
      </c>
      <c r="V49" s="49" t="s">
        <v>134</v>
      </c>
      <c r="W49" s="49" t="s">
        <v>134</v>
      </c>
    </row>
    <row r="50" spans="1:23" ht="21" customHeight="1">
      <c r="A50" s="145" t="s">
        <v>812</v>
      </c>
      <c r="B50" s="48">
        <v>50</v>
      </c>
      <c r="C50" s="48">
        <v>33</v>
      </c>
      <c r="D50" s="48">
        <v>12</v>
      </c>
      <c r="E50" s="48">
        <v>3</v>
      </c>
      <c r="F50" s="48">
        <v>1</v>
      </c>
      <c r="G50" s="48" t="s">
        <v>134</v>
      </c>
      <c r="H50" s="48" t="s">
        <v>134</v>
      </c>
      <c r="I50" s="48">
        <v>1</v>
      </c>
      <c r="J50" s="48" t="s">
        <v>134</v>
      </c>
      <c r="K50" s="48" t="s">
        <v>134</v>
      </c>
      <c r="L50" s="48" t="s">
        <v>134</v>
      </c>
      <c r="M50" s="49">
        <v>21</v>
      </c>
      <c r="N50" s="49" t="s">
        <v>134</v>
      </c>
      <c r="O50" s="49">
        <v>5</v>
      </c>
      <c r="P50" s="49">
        <v>1</v>
      </c>
      <c r="Q50" s="49">
        <v>12</v>
      </c>
      <c r="R50" s="49">
        <v>1</v>
      </c>
      <c r="S50" s="347">
        <v>1</v>
      </c>
      <c r="T50" s="347" t="s">
        <v>134</v>
      </c>
      <c r="U50" s="347" t="s">
        <v>134</v>
      </c>
      <c r="V50" s="49" t="s">
        <v>134</v>
      </c>
      <c r="W50" s="49" t="s">
        <v>134</v>
      </c>
    </row>
    <row r="51" spans="1:23" ht="21" customHeight="1">
      <c r="A51" s="145" t="s">
        <v>358</v>
      </c>
      <c r="B51" s="48">
        <v>93</v>
      </c>
      <c r="C51" s="48">
        <v>67</v>
      </c>
      <c r="D51" s="48">
        <v>16</v>
      </c>
      <c r="E51" s="48">
        <v>8</v>
      </c>
      <c r="F51" s="48">
        <v>1</v>
      </c>
      <c r="G51" s="48" t="s">
        <v>134</v>
      </c>
      <c r="H51" s="48">
        <v>1</v>
      </c>
      <c r="I51" s="48" t="s">
        <v>134</v>
      </c>
      <c r="J51" s="48" t="s">
        <v>134</v>
      </c>
      <c r="K51" s="48" t="s">
        <v>134</v>
      </c>
      <c r="L51" s="48" t="s">
        <v>134</v>
      </c>
      <c r="M51" s="49">
        <v>31</v>
      </c>
      <c r="N51" s="49">
        <v>2</v>
      </c>
      <c r="O51" s="49">
        <v>12</v>
      </c>
      <c r="P51" s="49">
        <v>3</v>
      </c>
      <c r="Q51" s="49">
        <v>11</v>
      </c>
      <c r="R51" s="49">
        <v>2</v>
      </c>
      <c r="S51" s="347" t="s">
        <v>134</v>
      </c>
      <c r="T51" s="347" t="s">
        <v>134</v>
      </c>
      <c r="U51" s="347" t="s">
        <v>134</v>
      </c>
      <c r="V51" s="49" t="s">
        <v>134</v>
      </c>
      <c r="W51" s="49" t="s">
        <v>134</v>
      </c>
    </row>
    <row r="52" spans="1:23" s="25" customFormat="1" ht="21" customHeight="1">
      <c r="A52" s="102" t="s">
        <v>419</v>
      </c>
      <c r="B52" s="168">
        <v>812</v>
      </c>
      <c r="C52" s="168">
        <v>503</v>
      </c>
      <c r="D52" s="168">
        <v>172</v>
      </c>
      <c r="E52" s="168">
        <v>71</v>
      </c>
      <c r="F52" s="168">
        <v>32</v>
      </c>
      <c r="G52" s="168">
        <v>17</v>
      </c>
      <c r="H52" s="168">
        <v>10</v>
      </c>
      <c r="I52" s="168">
        <v>4</v>
      </c>
      <c r="J52" s="168">
        <v>1</v>
      </c>
      <c r="K52" s="168">
        <v>1</v>
      </c>
      <c r="L52" s="168">
        <v>1</v>
      </c>
      <c r="M52" s="201">
        <v>333</v>
      </c>
      <c r="N52" s="201">
        <v>24</v>
      </c>
      <c r="O52" s="201">
        <v>127</v>
      </c>
      <c r="P52" s="201">
        <v>20</v>
      </c>
      <c r="Q52" s="201">
        <v>127</v>
      </c>
      <c r="R52" s="201">
        <v>10</v>
      </c>
      <c r="S52" s="346">
        <v>10</v>
      </c>
      <c r="T52" s="346">
        <v>1</v>
      </c>
      <c r="U52" s="346">
        <v>1</v>
      </c>
      <c r="V52" s="201">
        <v>1</v>
      </c>
      <c r="W52" s="201" t="s">
        <v>134</v>
      </c>
    </row>
    <row r="53" spans="1:23" ht="21" customHeight="1">
      <c r="A53" s="145" t="s">
        <v>808</v>
      </c>
      <c r="B53" s="48">
        <v>332</v>
      </c>
      <c r="C53" s="48">
        <v>211</v>
      </c>
      <c r="D53" s="48">
        <v>69</v>
      </c>
      <c r="E53" s="48">
        <v>21</v>
      </c>
      <c r="F53" s="48">
        <v>12</v>
      </c>
      <c r="G53" s="48">
        <v>6</v>
      </c>
      <c r="H53" s="48">
        <v>9</v>
      </c>
      <c r="I53" s="48">
        <v>1</v>
      </c>
      <c r="J53" s="48">
        <v>1</v>
      </c>
      <c r="K53" s="48">
        <v>1</v>
      </c>
      <c r="L53" s="48">
        <v>1</v>
      </c>
      <c r="M53" s="49">
        <v>130</v>
      </c>
      <c r="N53" s="49">
        <v>8</v>
      </c>
      <c r="O53" s="49">
        <v>56</v>
      </c>
      <c r="P53" s="49">
        <v>3</v>
      </c>
      <c r="Q53" s="49">
        <v>50</v>
      </c>
      <c r="R53" s="49">
        <v>4</v>
      </c>
      <c r="S53" s="347">
        <v>4</v>
      </c>
      <c r="T53" s="347">
        <v>1</v>
      </c>
      <c r="U53" s="347" t="s">
        <v>134</v>
      </c>
      <c r="V53" s="49" t="s">
        <v>134</v>
      </c>
      <c r="W53" s="49" t="s">
        <v>134</v>
      </c>
    </row>
    <row r="54" spans="1:23" ht="21" customHeight="1">
      <c r="A54" s="145" t="s">
        <v>215</v>
      </c>
      <c r="B54" s="48">
        <v>235</v>
      </c>
      <c r="C54" s="48">
        <v>133</v>
      </c>
      <c r="D54" s="48">
        <v>55</v>
      </c>
      <c r="E54" s="48">
        <v>26</v>
      </c>
      <c r="F54" s="48">
        <v>12</v>
      </c>
      <c r="G54" s="48">
        <v>7</v>
      </c>
      <c r="H54" s="48" t="s">
        <v>134</v>
      </c>
      <c r="I54" s="48">
        <v>2</v>
      </c>
      <c r="J54" s="48" t="s">
        <v>134</v>
      </c>
      <c r="K54" s="48" t="s">
        <v>134</v>
      </c>
      <c r="L54" s="48" t="s">
        <v>134</v>
      </c>
      <c r="M54" s="49">
        <v>92</v>
      </c>
      <c r="N54" s="49">
        <v>7</v>
      </c>
      <c r="O54" s="49">
        <v>25</v>
      </c>
      <c r="P54" s="49">
        <v>5</v>
      </c>
      <c r="Q54" s="49">
        <v>41</v>
      </c>
      <c r="R54" s="49">
        <v>4</v>
      </c>
      <c r="S54" s="347">
        <v>4</v>
      </c>
      <c r="T54" s="347" t="s">
        <v>134</v>
      </c>
      <c r="U54" s="347">
        <v>1</v>
      </c>
      <c r="V54" s="49">
        <v>1</v>
      </c>
      <c r="W54" s="49" t="s">
        <v>134</v>
      </c>
    </row>
    <row r="55" spans="1:23" ht="21" customHeight="1">
      <c r="A55" s="145" t="s">
        <v>807</v>
      </c>
      <c r="B55" s="48">
        <v>52</v>
      </c>
      <c r="C55" s="48">
        <v>34</v>
      </c>
      <c r="D55" s="48">
        <v>12</v>
      </c>
      <c r="E55" s="48">
        <v>3</v>
      </c>
      <c r="F55" s="48">
        <v>2</v>
      </c>
      <c r="G55" s="48" t="s">
        <v>134</v>
      </c>
      <c r="H55" s="48" t="s">
        <v>134</v>
      </c>
      <c r="I55" s="48">
        <v>1</v>
      </c>
      <c r="J55" s="48" t="s">
        <v>134</v>
      </c>
      <c r="K55" s="48" t="s">
        <v>134</v>
      </c>
      <c r="L55" s="48" t="s">
        <v>134</v>
      </c>
      <c r="M55" s="49">
        <v>19</v>
      </c>
      <c r="N55" s="49">
        <v>2</v>
      </c>
      <c r="O55" s="49">
        <v>6</v>
      </c>
      <c r="P55" s="49">
        <v>1</v>
      </c>
      <c r="Q55" s="49">
        <v>9</v>
      </c>
      <c r="R55" s="49" t="s">
        <v>134</v>
      </c>
      <c r="S55" s="347">
        <v>1</v>
      </c>
      <c r="T55" s="347" t="s">
        <v>134</v>
      </c>
      <c r="U55" s="347" t="s">
        <v>134</v>
      </c>
      <c r="V55" s="49" t="s">
        <v>134</v>
      </c>
      <c r="W55" s="49" t="s">
        <v>134</v>
      </c>
    </row>
    <row r="56" spans="1:23" ht="21" customHeight="1">
      <c r="A56" s="145" t="s">
        <v>339</v>
      </c>
      <c r="B56" s="48">
        <v>71</v>
      </c>
      <c r="C56" s="48">
        <v>50</v>
      </c>
      <c r="D56" s="48">
        <v>13</v>
      </c>
      <c r="E56" s="48">
        <v>3</v>
      </c>
      <c r="F56" s="48">
        <v>2</v>
      </c>
      <c r="G56" s="48">
        <v>2</v>
      </c>
      <c r="H56" s="48">
        <v>1</v>
      </c>
      <c r="I56" s="48" t="s">
        <v>134</v>
      </c>
      <c r="J56" s="48" t="s">
        <v>134</v>
      </c>
      <c r="K56" s="48" t="s">
        <v>134</v>
      </c>
      <c r="L56" s="48" t="s">
        <v>134</v>
      </c>
      <c r="M56" s="49">
        <v>39</v>
      </c>
      <c r="N56" s="49">
        <v>2</v>
      </c>
      <c r="O56" s="49">
        <v>15</v>
      </c>
      <c r="P56" s="49">
        <v>6</v>
      </c>
      <c r="Q56" s="49">
        <v>13</v>
      </c>
      <c r="R56" s="49">
        <v>1</v>
      </c>
      <c r="S56" s="347" t="s">
        <v>134</v>
      </c>
      <c r="T56" s="347" t="s">
        <v>134</v>
      </c>
      <c r="U56" s="347" t="s">
        <v>134</v>
      </c>
      <c r="V56" s="49" t="s">
        <v>134</v>
      </c>
      <c r="W56" s="49" t="s">
        <v>134</v>
      </c>
    </row>
    <row r="57" spans="1:23" ht="21" customHeight="1">
      <c r="A57" s="145" t="s">
        <v>681</v>
      </c>
      <c r="B57" s="48">
        <v>122</v>
      </c>
      <c r="C57" s="48">
        <v>75</v>
      </c>
      <c r="D57" s="48">
        <v>23</v>
      </c>
      <c r="E57" s="48">
        <v>18</v>
      </c>
      <c r="F57" s="48">
        <v>4</v>
      </c>
      <c r="G57" s="48">
        <v>2</v>
      </c>
      <c r="H57" s="48" t="s">
        <v>134</v>
      </c>
      <c r="I57" s="48" t="s">
        <v>134</v>
      </c>
      <c r="J57" s="48" t="s">
        <v>134</v>
      </c>
      <c r="K57" s="48" t="s">
        <v>134</v>
      </c>
      <c r="L57" s="48" t="s">
        <v>134</v>
      </c>
      <c r="M57" s="48">
        <v>53</v>
      </c>
      <c r="N57" s="48">
        <v>5</v>
      </c>
      <c r="O57" s="48">
        <v>25</v>
      </c>
      <c r="P57" s="48">
        <v>5</v>
      </c>
      <c r="Q57" s="48">
        <v>14</v>
      </c>
      <c r="R57" s="48">
        <v>1</v>
      </c>
      <c r="S57" s="348">
        <v>1</v>
      </c>
      <c r="T57" s="348" t="s">
        <v>134</v>
      </c>
      <c r="U57" s="348" t="s">
        <v>134</v>
      </c>
      <c r="V57" s="48" t="s">
        <v>134</v>
      </c>
      <c r="W57" s="48" t="s">
        <v>134</v>
      </c>
    </row>
    <row r="58" spans="1:23" s="26" customFormat="1" ht="21" customHeight="1">
      <c r="A58" s="102" t="s">
        <v>696</v>
      </c>
      <c r="B58" s="168">
        <v>481</v>
      </c>
      <c r="C58" s="168">
        <v>333</v>
      </c>
      <c r="D58" s="168">
        <v>82</v>
      </c>
      <c r="E58" s="168">
        <v>38</v>
      </c>
      <c r="F58" s="168">
        <v>10</v>
      </c>
      <c r="G58" s="168">
        <v>12</v>
      </c>
      <c r="H58" s="168">
        <v>3</v>
      </c>
      <c r="I58" s="168">
        <v>2</v>
      </c>
      <c r="J58" s="168" t="s">
        <v>134</v>
      </c>
      <c r="K58" s="168" t="s">
        <v>134</v>
      </c>
      <c r="L58" s="168">
        <v>1</v>
      </c>
      <c r="M58" s="168">
        <v>170</v>
      </c>
      <c r="N58" s="168">
        <v>10</v>
      </c>
      <c r="O58" s="168">
        <v>73</v>
      </c>
      <c r="P58" s="168">
        <v>14</v>
      </c>
      <c r="Q58" s="168">
        <v>61</v>
      </c>
      <c r="R58" s="168">
        <v>3</v>
      </c>
      <c r="S58" s="168">
        <v>3</v>
      </c>
      <c r="T58" s="168" t="s">
        <v>134</v>
      </c>
      <c r="U58" s="168" t="s">
        <v>134</v>
      </c>
      <c r="V58" s="168" t="s">
        <v>134</v>
      </c>
      <c r="W58" s="168" t="s">
        <v>134</v>
      </c>
    </row>
    <row r="59" spans="1:23" s="26" customFormat="1" ht="21" customHeight="1">
      <c r="A59" s="145" t="s">
        <v>577</v>
      </c>
      <c r="B59" s="48">
        <v>156</v>
      </c>
      <c r="C59" s="48">
        <v>110</v>
      </c>
      <c r="D59" s="48">
        <v>27</v>
      </c>
      <c r="E59" s="48">
        <v>11</v>
      </c>
      <c r="F59" s="48">
        <v>3</v>
      </c>
      <c r="G59" s="48">
        <v>3</v>
      </c>
      <c r="H59" s="48" t="s">
        <v>134</v>
      </c>
      <c r="I59" s="48">
        <v>2</v>
      </c>
      <c r="J59" s="48" t="s">
        <v>134</v>
      </c>
      <c r="K59" s="48" t="s">
        <v>134</v>
      </c>
      <c r="L59" s="48" t="s">
        <v>134</v>
      </c>
      <c r="M59" s="48">
        <v>44</v>
      </c>
      <c r="N59" s="48">
        <v>2</v>
      </c>
      <c r="O59" s="48">
        <v>17</v>
      </c>
      <c r="P59" s="48">
        <v>6</v>
      </c>
      <c r="Q59" s="48">
        <v>15</v>
      </c>
      <c r="R59" s="48">
        <v>1</v>
      </c>
      <c r="S59" s="48" t="s">
        <v>134</v>
      </c>
      <c r="T59" s="48" t="s">
        <v>134</v>
      </c>
      <c r="U59" s="48" t="s">
        <v>134</v>
      </c>
      <c r="V59" s="48" t="s">
        <v>134</v>
      </c>
      <c r="W59" s="48" t="s">
        <v>134</v>
      </c>
    </row>
    <row r="60" spans="1:23" s="26" customFormat="1" ht="21" customHeight="1">
      <c r="A60" s="145" t="s">
        <v>1070</v>
      </c>
      <c r="B60" s="48">
        <v>119</v>
      </c>
      <c r="C60" s="48">
        <v>87</v>
      </c>
      <c r="D60" s="48">
        <v>17</v>
      </c>
      <c r="E60" s="48">
        <v>7</v>
      </c>
      <c r="F60" s="48">
        <v>2</v>
      </c>
      <c r="G60" s="48">
        <v>4</v>
      </c>
      <c r="H60" s="48">
        <v>2</v>
      </c>
      <c r="I60" s="48" t="s">
        <v>134</v>
      </c>
      <c r="J60" s="48" t="s">
        <v>134</v>
      </c>
      <c r="K60" s="48" t="s">
        <v>134</v>
      </c>
      <c r="L60" s="48" t="s">
        <v>134</v>
      </c>
      <c r="M60" s="48">
        <v>53</v>
      </c>
      <c r="N60" s="48">
        <v>2</v>
      </c>
      <c r="O60" s="48">
        <v>23</v>
      </c>
      <c r="P60" s="48">
        <v>3</v>
      </c>
      <c r="Q60" s="48">
        <v>22</v>
      </c>
      <c r="R60" s="48">
        <v>1</v>
      </c>
      <c r="S60" s="48">
        <v>1</v>
      </c>
      <c r="T60" s="48" t="s">
        <v>134</v>
      </c>
      <c r="U60" s="48" t="s">
        <v>134</v>
      </c>
      <c r="V60" s="48" t="s">
        <v>134</v>
      </c>
      <c r="W60" s="48" t="s">
        <v>134</v>
      </c>
    </row>
    <row r="61" spans="1:23" ht="21" customHeight="1">
      <c r="A61" s="145" t="s">
        <v>1068</v>
      </c>
      <c r="B61" s="49">
        <v>104</v>
      </c>
      <c r="C61" s="49">
        <v>71</v>
      </c>
      <c r="D61" s="49">
        <v>18</v>
      </c>
      <c r="E61" s="49">
        <v>9</v>
      </c>
      <c r="F61" s="49">
        <v>2</v>
      </c>
      <c r="G61" s="49">
        <v>3</v>
      </c>
      <c r="H61" s="49" t="s">
        <v>134</v>
      </c>
      <c r="I61" s="49" t="s">
        <v>134</v>
      </c>
      <c r="J61" s="49" t="s">
        <v>134</v>
      </c>
      <c r="K61" s="49" t="s">
        <v>134</v>
      </c>
      <c r="L61" s="49">
        <v>1</v>
      </c>
      <c r="M61" s="49">
        <v>32</v>
      </c>
      <c r="N61" s="49">
        <v>2</v>
      </c>
      <c r="O61" s="49">
        <v>17</v>
      </c>
      <c r="P61" s="49">
        <v>3</v>
      </c>
      <c r="Q61" s="49">
        <v>10</v>
      </c>
      <c r="R61" s="49" t="s">
        <v>134</v>
      </c>
      <c r="S61" s="49" t="s">
        <v>134</v>
      </c>
      <c r="T61" s="49" t="s">
        <v>134</v>
      </c>
      <c r="U61" s="49" t="s">
        <v>134</v>
      </c>
      <c r="V61" s="49" t="s">
        <v>134</v>
      </c>
      <c r="W61" s="49" t="s">
        <v>134</v>
      </c>
    </row>
    <row r="62" spans="1:23" ht="21" customHeight="1">
      <c r="A62" s="145" t="s">
        <v>1062</v>
      </c>
      <c r="B62" s="49">
        <v>102</v>
      </c>
      <c r="C62" s="49">
        <v>65</v>
      </c>
      <c r="D62" s="49">
        <v>20</v>
      </c>
      <c r="E62" s="49">
        <v>11</v>
      </c>
      <c r="F62" s="49">
        <v>3</v>
      </c>
      <c r="G62" s="49">
        <v>2</v>
      </c>
      <c r="H62" s="49">
        <v>1</v>
      </c>
      <c r="I62" s="49" t="s">
        <v>134</v>
      </c>
      <c r="J62" s="49" t="s">
        <v>134</v>
      </c>
      <c r="K62" s="49" t="s">
        <v>134</v>
      </c>
      <c r="L62" s="49" t="s">
        <v>134</v>
      </c>
      <c r="M62" s="49">
        <v>41</v>
      </c>
      <c r="N62" s="49">
        <v>4</v>
      </c>
      <c r="O62" s="49">
        <v>16</v>
      </c>
      <c r="P62" s="49">
        <v>2</v>
      </c>
      <c r="Q62" s="49">
        <v>14</v>
      </c>
      <c r="R62" s="49">
        <v>1</v>
      </c>
      <c r="S62" s="49">
        <v>2</v>
      </c>
      <c r="T62" s="49" t="s">
        <v>134</v>
      </c>
      <c r="U62" s="49" t="s">
        <v>134</v>
      </c>
      <c r="V62" s="49" t="s">
        <v>134</v>
      </c>
      <c r="W62" s="49" t="s">
        <v>134</v>
      </c>
    </row>
    <row r="63" spans="1:23" ht="21" customHeight="1">
      <c r="A63" s="102" t="s">
        <v>588</v>
      </c>
      <c r="B63" s="201">
        <v>172</v>
      </c>
      <c r="C63" s="201">
        <v>126</v>
      </c>
      <c r="D63" s="201">
        <v>19</v>
      </c>
      <c r="E63" s="201">
        <v>15</v>
      </c>
      <c r="F63" s="201">
        <v>5</v>
      </c>
      <c r="G63" s="201">
        <v>4</v>
      </c>
      <c r="H63" s="201" t="s">
        <v>134</v>
      </c>
      <c r="I63" s="201">
        <v>2</v>
      </c>
      <c r="J63" s="201" t="s">
        <v>134</v>
      </c>
      <c r="K63" s="201">
        <v>1</v>
      </c>
      <c r="L63" s="201" t="s">
        <v>134</v>
      </c>
      <c r="M63" s="201">
        <v>81</v>
      </c>
      <c r="N63" s="201">
        <v>9</v>
      </c>
      <c r="O63" s="201">
        <v>24</v>
      </c>
      <c r="P63" s="201">
        <v>8</v>
      </c>
      <c r="Q63" s="201">
        <v>31</v>
      </c>
      <c r="R63" s="201">
        <v>2</v>
      </c>
      <c r="S63" s="201">
        <v>1</v>
      </c>
      <c r="T63" s="201">
        <v>1</v>
      </c>
      <c r="U63" s="201" t="s">
        <v>134</v>
      </c>
      <c r="V63" s="201" t="s">
        <v>134</v>
      </c>
      <c r="W63" s="201" t="s">
        <v>134</v>
      </c>
    </row>
    <row r="64" spans="1:23" ht="21" customHeight="1">
      <c r="A64" s="145" t="s">
        <v>1059</v>
      </c>
      <c r="B64" s="49">
        <v>110</v>
      </c>
      <c r="C64" s="49">
        <v>84</v>
      </c>
      <c r="D64" s="49">
        <v>11</v>
      </c>
      <c r="E64" s="49">
        <v>9</v>
      </c>
      <c r="F64" s="49">
        <v>2</v>
      </c>
      <c r="G64" s="49">
        <v>3</v>
      </c>
      <c r="H64" s="49" t="s">
        <v>134</v>
      </c>
      <c r="I64" s="49">
        <v>1</v>
      </c>
      <c r="J64" s="49" t="s">
        <v>134</v>
      </c>
      <c r="K64" s="49" t="s">
        <v>134</v>
      </c>
      <c r="L64" s="49" t="s">
        <v>134</v>
      </c>
      <c r="M64" s="49">
        <v>39</v>
      </c>
      <c r="N64" s="49">
        <v>5</v>
      </c>
      <c r="O64" s="49">
        <v>12</v>
      </c>
      <c r="P64" s="49">
        <v>2</v>
      </c>
      <c r="Q64" s="49">
        <v>15</v>
      </c>
      <c r="R64" s="49" t="s">
        <v>134</v>
      </c>
      <c r="S64" s="49" t="s">
        <v>134</v>
      </c>
      <c r="T64" s="49" t="s">
        <v>134</v>
      </c>
      <c r="U64" s="49" t="s">
        <v>134</v>
      </c>
      <c r="V64" s="49" t="s">
        <v>134</v>
      </c>
      <c r="W64" s="49" t="s">
        <v>134</v>
      </c>
    </row>
    <row r="65" spans="1:23" ht="21" customHeight="1">
      <c r="A65" s="145" t="s">
        <v>938</v>
      </c>
      <c r="B65" s="49">
        <v>62</v>
      </c>
      <c r="C65" s="49">
        <v>42</v>
      </c>
      <c r="D65" s="49">
        <v>8</v>
      </c>
      <c r="E65" s="49">
        <v>6</v>
      </c>
      <c r="F65" s="49">
        <v>3</v>
      </c>
      <c r="G65" s="49">
        <v>1</v>
      </c>
      <c r="H65" s="49" t="s">
        <v>134</v>
      </c>
      <c r="I65" s="49">
        <v>1</v>
      </c>
      <c r="J65" s="49" t="s">
        <v>134</v>
      </c>
      <c r="K65" s="49">
        <v>1</v>
      </c>
      <c r="L65" s="49" t="s">
        <v>134</v>
      </c>
      <c r="M65" s="49">
        <v>42</v>
      </c>
      <c r="N65" s="49">
        <v>4</v>
      </c>
      <c r="O65" s="49">
        <v>12</v>
      </c>
      <c r="P65" s="49">
        <v>6</v>
      </c>
      <c r="Q65" s="49">
        <v>16</v>
      </c>
      <c r="R65" s="49">
        <v>2</v>
      </c>
      <c r="S65" s="49">
        <v>1</v>
      </c>
      <c r="T65" s="49">
        <v>1</v>
      </c>
      <c r="U65" s="49" t="s">
        <v>134</v>
      </c>
      <c r="V65" s="49" t="s">
        <v>134</v>
      </c>
      <c r="W65" s="49" t="s">
        <v>134</v>
      </c>
    </row>
    <row r="66" spans="1:23" ht="21" customHeight="1">
      <c r="A66" s="102" t="s">
        <v>1056</v>
      </c>
      <c r="B66" s="201">
        <v>211</v>
      </c>
      <c r="C66" s="201">
        <v>131</v>
      </c>
      <c r="D66" s="201">
        <v>35</v>
      </c>
      <c r="E66" s="201">
        <v>26</v>
      </c>
      <c r="F66" s="201">
        <v>5</v>
      </c>
      <c r="G66" s="201">
        <v>9</v>
      </c>
      <c r="H66" s="201">
        <v>2</v>
      </c>
      <c r="I66" s="201" t="s">
        <v>134</v>
      </c>
      <c r="J66" s="201" t="s">
        <v>134</v>
      </c>
      <c r="K66" s="201">
        <v>2</v>
      </c>
      <c r="L66" s="201">
        <v>1</v>
      </c>
      <c r="M66" s="201">
        <v>93</v>
      </c>
      <c r="N66" s="201">
        <v>3</v>
      </c>
      <c r="O66" s="201">
        <v>35</v>
      </c>
      <c r="P66" s="201">
        <v>7</v>
      </c>
      <c r="Q66" s="201">
        <v>41</v>
      </c>
      <c r="R66" s="201">
        <v>3</v>
      </c>
      <c r="S66" s="201">
        <v>1</v>
      </c>
      <c r="T66" s="201" t="s">
        <v>134</v>
      </c>
      <c r="U66" s="201" t="s">
        <v>134</v>
      </c>
      <c r="V66" s="201" t="s">
        <v>134</v>
      </c>
      <c r="W66" s="201" t="s">
        <v>134</v>
      </c>
    </row>
    <row r="67" spans="1:23" ht="21" customHeight="1">
      <c r="A67" s="145" t="s">
        <v>1052</v>
      </c>
      <c r="B67" s="49">
        <v>60</v>
      </c>
      <c r="C67" s="49">
        <v>38</v>
      </c>
      <c r="D67" s="49">
        <v>11</v>
      </c>
      <c r="E67" s="49">
        <v>5</v>
      </c>
      <c r="F67" s="49">
        <v>1</v>
      </c>
      <c r="G67" s="49">
        <v>3</v>
      </c>
      <c r="H67" s="49" t="s">
        <v>134</v>
      </c>
      <c r="I67" s="49" t="s">
        <v>134</v>
      </c>
      <c r="J67" s="49" t="s">
        <v>134</v>
      </c>
      <c r="K67" s="49">
        <v>2</v>
      </c>
      <c r="L67" s="49" t="s">
        <v>134</v>
      </c>
      <c r="M67" s="49">
        <v>31</v>
      </c>
      <c r="N67" s="49" t="s">
        <v>134</v>
      </c>
      <c r="O67" s="49">
        <v>12</v>
      </c>
      <c r="P67" s="49">
        <v>4</v>
      </c>
      <c r="Q67" s="49">
        <v>13</v>
      </c>
      <c r="R67" s="49" t="s">
        <v>134</v>
      </c>
      <c r="S67" s="49">
        <v>1</v>
      </c>
      <c r="T67" s="49" t="s">
        <v>134</v>
      </c>
      <c r="U67" s="49" t="s">
        <v>134</v>
      </c>
      <c r="V67" s="49" t="s">
        <v>134</v>
      </c>
      <c r="W67" s="49" t="s">
        <v>134</v>
      </c>
    </row>
    <row r="68" spans="1:23" ht="21" customHeight="1">
      <c r="A68" s="145" t="s">
        <v>1045</v>
      </c>
      <c r="B68" s="49">
        <v>88</v>
      </c>
      <c r="C68" s="49">
        <v>52</v>
      </c>
      <c r="D68" s="49">
        <v>15</v>
      </c>
      <c r="E68" s="49">
        <v>11</v>
      </c>
      <c r="F68" s="49">
        <v>4</v>
      </c>
      <c r="G68" s="49">
        <v>3</v>
      </c>
      <c r="H68" s="49">
        <v>2</v>
      </c>
      <c r="I68" s="49" t="s">
        <v>134</v>
      </c>
      <c r="J68" s="49" t="s">
        <v>134</v>
      </c>
      <c r="K68" s="49" t="s">
        <v>134</v>
      </c>
      <c r="L68" s="49">
        <v>1</v>
      </c>
      <c r="M68" s="49">
        <v>34</v>
      </c>
      <c r="N68" s="49">
        <v>2</v>
      </c>
      <c r="O68" s="49">
        <v>9</v>
      </c>
      <c r="P68" s="49">
        <v>2</v>
      </c>
      <c r="Q68" s="49">
        <v>19</v>
      </c>
      <c r="R68" s="49" t="s">
        <v>134</v>
      </c>
      <c r="S68" s="49" t="s">
        <v>134</v>
      </c>
      <c r="T68" s="49" t="s">
        <v>134</v>
      </c>
      <c r="U68" s="49" t="s">
        <v>134</v>
      </c>
      <c r="V68" s="49" t="s">
        <v>134</v>
      </c>
      <c r="W68" s="49" t="s">
        <v>134</v>
      </c>
    </row>
    <row r="69" spans="1:23" ht="21" customHeight="1">
      <c r="A69" s="145" t="s">
        <v>1041</v>
      </c>
      <c r="B69" s="49">
        <v>63</v>
      </c>
      <c r="C69" s="49">
        <v>41</v>
      </c>
      <c r="D69" s="49">
        <v>9</v>
      </c>
      <c r="E69" s="49">
        <v>10</v>
      </c>
      <c r="F69" s="49" t="s">
        <v>134</v>
      </c>
      <c r="G69" s="49">
        <v>3</v>
      </c>
      <c r="H69" s="49" t="s">
        <v>134</v>
      </c>
      <c r="I69" s="49" t="s">
        <v>134</v>
      </c>
      <c r="J69" s="49" t="s">
        <v>134</v>
      </c>
      <c r="K69" s="49" t="s">
        <v>134</v>
      </c>
      <c r="L69" s="49" t="s">
        <v>134</v>
      </c>
      <c r="M69" s="49">
        <v>28</v>
      </c>
      <c r="N69" s="49">
        <v>1</v>
      </c>
      <c r="O69" s="49">
        <v>14</v>
      </c>
      <c r="P69" s="49">
        <v>1</v>
      </c>
      <c r="Q69" s="49">
        <v>9</v>
      </c>
      <c r="R69" s="49">
        <v>3</v>
      </c>
      <c r="S69" s="49" t="s">
        <v>134</v>
      </c>
      <c r="T69" s="49" t="s">
        <v>134</v>
      </c>
      <c r="U69" s="49" t="s">
        <v>134</v>
      </c>
      <c r="V69" s="49" t="s">
        <v>134</v>
      </c>
      <c r="W69" s="49" t="s">
        <v>134</v>
      </c>
    </row>
    <row r="70" spans="1:23" ht="21" customHeight="1">
      <c r="A70" s="102" t="s">
        <v>1037</v>
      </c>
      <c r="B70" s="201">
        <v>307</v>
      </c>
      <c r="C70" s="201">
        <v>191</v>
      </c>
      <c r="D70" s="201">
        <v>55</v>
      </c>
      <c r="E70" s="201">
        <v>31</v>
      </c>
      <c r="F70" s="201">
        <v>10</v>
      </c>
      <c r="G70" s="201">
        <v>11</v>
      </c>
      <c r="H70" s="201">
        <v>3</v>
      </c>
      <c r="I70" s="201">
        <v>4</v>
      </c>
      <c r="J70" s="201" t="s">
        <v>134</v>
      </c>
      <c r="K70" s="201">
        <v>2</v>
      </c>
      <c r="L70" s="201" t="s">
        <v>134</v>
      </c>
      <c r="M70" s="201">
        <v>119</v>
      </c>
      <c r="N70" s="201">
        <v>6</v>
      </c>
      <c r="O70" s="201">
        <v>47</v>
      </c>
      <c r="P70" s="201">
        <v>4</v>
      </c>
      <c r="Q70" s="201">
        <v>49</v>
      </c>
      <c r="R70" s="201">
        <v>7</v>
      </c>
      <c r="S70" s="201">
        <v>2</v>
      </c>
      <c r="T70" s="201" t="s">
        <v>134</v>
      </c>
      <c r="U70" s="201" t="s">
        <v>134</v>
      </c>
      <c r="V70" s="201" t="s">
        <v>134</v>
      </c>
      <c r="W70" s="201" t="s">
        <v>134</v>
      </c>
    </row>
    <row r="71" spans="1:23" ht="21" customHeight="1">
      <c r="A71" s="145" t="s">
        <v>540</v>
      </c>
      <c r="B71" s="49">
        <v>79</v>
      </c>
      <c r="C71" s="49">
        <v>56</v>
      </c>
      <c r="D71" s="49">
        <v>15</v>
      </c>
      <c r="E71" s="49">
        <v>3</v>
      </c>
      <c r="F71" s="49">
        <v>3</v>
      </c>
      <c r="G71" s="49">
        <v>1</v>
      </c>
      <c r="H71" s="49" t="s">
        <v>134</v>
      </c>
      <c r="I71" s="49">
        <v>1</v>
      </c>
      <c r="J71" s="49" t="s">
        <v>134</v>
      </c>
      <c r="K71" s="49" t="s">
        <v>134</v>
      </c>
      <c r="L71" s="49" t="s">
        <v>134</v>
      </c>
      <c r="M71" s="49">
        <v>41</v>
      </c>
      <c r="N71" s="49" t="s">
        <v>134</v>
      </c>
      <c r="O71" s="49">
        <v>14</v>
      </c>
      <c r="P71" s="49">
        <v>3</v>
      </c>
      <c r="Q71" s="49">
        <v>21</v>
      </c>
      <c r="R71" s="49">
        <v>1</v>
      </c>
      <c r="S71" s="49" t="s">
        <v>134</v>
      </c>
      <c r="T71" s="49" t="s">
        <v>134</v>
      </c>
      <c r="U71" s="49" t="s">
        <v>134</v>
      </c>
      <c r="V71" s="49" t="s">
        <v>134</v>
      </c>
      <c r="W71" s="49" t="s">
        <v>134</v>
      </c>
    </row>
    <row r="72" spans="1:23" ht="21" customHeight="1">
      <c r="A72" s="145" t="s">
        <v>1033</v>
      </c>
      <c r="B72" s="49">
        <v>65</v>
      </c>
      <c r="C72" s="49">
        <v>40</v>
      </c>
      <c r="D72" s="49">
        <v>12</v>
      </c>
      <c r="E72" s="49">
        <v>7</v>
      </c>
      <c r="F72" s="49">
        <v>3</v>
      </c>
      <c r="G72" s="49">
        <v>1</v>
      </c>
      <c r="H72" s="49">
        <v>1</v>
      </c>
      <c r="I72" s="49">
        <v>1</v>
      </c>
      <c r="J72" s="49" t="s">
        <v>134</v>
      </c>
      <c r="K72" s="49" t="s">
        <v>134</v>
      </c>
      <c r="L72" s="49" t="s">
        <v>134</v>
      </c>
      <c r="M72" s="49">
        <v>22</v>
      </c>
      <c r="N72" s="49">
        <v>2</v>
      </c>
      <c r="O72" s="49">
        <v>14</v>
      </c>
      <c r="P72" s="49" t="s">
        <v>134</v>
      </c>
      <c r="Q72" s="49">
        <v>5</v>
      </c>
      <c r="R72" s="49">
        <v>1</v>
      </c>
      <c r="S72" s="49" t="s">
        <v>134</v>
      </c>
      <c r="T72" s="49" t="s">
        <v>134</v>
      </c>
      <c r="U72" s="49" t="s">
        <v>134</v>
      </c>
      <c r="V72" s="49" t="s">
        <v>134</v>
      </c>
      <c r="W72" s="49" t="s">
        <v>134</v>
      </c>
    </row>
    <row r="73" spans="1:23" ht="21" customHeight="1">
      <c r="A73" s="145" t="s">
        <v>1031</v>
      </c>
      <c r="B73" s="49">
        <v>59</v>
      </c>
      <c r="C73" s="49">
        <v>32</v>
      </c>
      <c r="D73" s="49">
        <v>13</v>
      </c>
      <c r="E73" s="49">
        <v>5</v>
      </c>
      <c r="F73" s="49">
        <v>2</v>
      </c>
      <c r="G73" s="49">
        <v>3</v>
      </c>
      <c r="H73" s="49">
        <v>2</v>
      </c>
      <c r="I73" s="49" t="s">
        <v>134</v>
      </c>
      <c r="J73" s="49" t="s">
        <v>134</v>
      </c>
      <c r="K73" s="49">
        <v>2</v>
      </c>
      <c r="L73" s="49" t="s">
        <v>134</v>
      </c>
      <c r="M73" s="49">
        <v>9</v>
      </c>
      <c r="N73" s="49">
        <v>1</v>
      </c>
      <c r="O73" s="49">
        <v>6</v>
      </c>
      <c r="P73" s="49" t="s">
        <v>134</v>
      </c>
      <c r="Q73" s="49">
        <v>1</v>
      </c>
      <c r="R73" s="49" t="s">
        <v>134</v>
      </c>
      <c r="S73" s="49" t="s">
        <v>134</v>
      </c>
      <c r="T73" s="49" t="s">
        <v>134</v>
      </c>
      <c r="U73" s="49" t="s">
        <v>134</v>
      </c>
      <c r="V73" s="49" t="s">
        <v>134</v>
      </c>
      <c r="W73" s="49" t="s">
        <v>134</v>
      </c>
    </row>
    <row r="74" spans="1:23" ht="21" customHeight="1">
      <c r="A74" s="145" t="s">
        <v>168</v>
      </c>
      <c r="B74" s="49">
        <v>104</v>
      </c>
      <c r="C74" s="49">
        <v>63</v>
      </c>
      <c r="D74" s="49">
        <v>15</v>
      </c>
      <c r="E74" s="49">
        <v>16</v>
      </c>
      <c r="F74" s="49">
        <v>2</v>
      </c>
      <c r="G74" s="49">
        <v>6</v>
      </c>
      <c r="H74" s="49" t="s">
        <v>134</v>
      </c>
      <c r="I74" s="49">
        <v>2</v>
      </c>
      <c r="J74" s="49" t="s">
        <v>134</v>
      </c>
      <c r="K74" s="49" t="s">
        <v>134</v>
      </c>
      <c r="L74" s="49" t="s">
        <v>134</v>
      </c>
      <c r="M74" s="49">
        <v>47</v>
      </c>
      <c r="N74" s="49">
        <v>3</v>
      </c>
      <c r="O74" s="49">
        <v>13</v>
      </c>
      <c r="P74" s="49">
        <v>1</v>
      </c>
      <c r="Q74" s="49">
        <v>22</v>
      </c>
      <c r="R74" s="49">
        <v>5</v>
      </c>
      <c r="S74" s="49">
        <v>2</v>
      </c>
      <c r="T74" s="49" t="s">
        <v>134</v>
      </c>
      <c r="U74" s="49" t="s">
        <v>134</v>
      </c>
      <c r="V74" s="49" t="s">
        <v>134</v>
      </c>
      <c r="W74" s="49" t="s">
        <v>134</v>
      </c>
    </row>
    <row r="75" spans="1:23" ht="21" customHeight="1">
      <c r="A75" s="102" t="s">
        <v>448</v>
      </c>
      <c r="B75" s="201">
        <v>124</v>
      </c>
      <c r="C75" s="201">
        <v>74</v>
      </c>
      <c r="D75" s="201">
        <v>24</v>
      </c>
      <c r="E75" s="201">
        <v>15</v>
      </c>
      <c r="F75" s="201">
        <v>3</v>
      </c>
      <c r="G75" s="201">
        <v>5</v>
      </c>
      <c r="H75" s="201">
        <v>1</v>
      </c>
      <c r="I75" s="201">
        <v>1</v>
      </c>
      <c r="J75" s="201">
        <v>1</v>
      </c>
      <c r="K75" s="201" t="s">
        <v>134</v>
      </c>
      <c r="L75" s="201" t="s">
        <v>134</v>
      </c>
      <c r="M75" s="201">
        <v>58</v>
      </c>
      <c r="N75" s="201">
        <v>3</v>
      </c>
      <c r="O75" s="201">
        <v>21</v>
      </c>
      <c r="P75" s="201">
        <v>5</v>
      </c>
      <c r="Q75" s="201">
        <v>19</v>
      </c>
      <c r="R75" s="201">
        <v>6</v>
      </c>
      <c r="S75" s="201">
        <v>2</v>
      </c>
      <c r="T75" s="201" t="s">
        <v>134</v>
      </c>
      <c r="U75" s="201" t="s">
        <v>134</v>
      </c>
      <c r="V75" s="201" t="s">
        <v>134</v>
      </c>
      <c r="W75" s="201" t="s">
        <v>134</v>
      </c>
    </row>
    <row r="76" spans="1:23" ht="21" customHeight="1">
      <c r="A76" s="145" t="s">
        <v>1027</v>
      </c>
      <c r="B76" s="49">
        <v>44</v>
      </c>
      <c r="C76" s="49">
        <v>21</v>
      </c>
      <c r="D76" s="49">
        <v>8</v>
      </c>
      <c r="E76" s="49">
        <v>7</v>
      </c>
      <c r="F76" s="49">
        <v>3</v>
      </c>
      <c r="G76" s="49">
        <v>2</v>
      </c>
      <c r="H76" s="49">
        <v>1</v>
      </c>
      <c r="I76" s="49">
        <v>1</v>
      </c>
      <c r="J76" s="49">
        <v>1</v>
      </c>
      <c r="K76" s="49" t="s">
        <v>134</v>
      </c>
      <c r="L76" s="49" t="s">
        <v>134</v>
      </c>
      <c r="M76" s="49">
        <v>15</v>
      </c>
      <c r="N76" s="49">
        <v>1</v>
      </c>
      <c r="O76" s="49">
        <v>8</v>
      </c>
      <c r="P76" s="49">
        <v>1</v>
      </c>
      <c r="Q76" s="49">
        <v>4</v>
      </c>
      <c r="R76" s="49" t="s">
        <v>134</v>
      </c>
      <c r="S76" s="49">
        <v>1</v>
      </c>
      <c r="T76" s="49" t="s">
        <v>134</v>
      </c>
      <c r="U76" s="49" t="s">
        <v>134</v>
      </c>
      <c r="V76" s="49" t="s">
        <v>134</v>
      </c>
      <c r="W76" s="49" t="s">
        <v>134</v>
      </c>
    </row>
    <row r="77" spans="1:23" ht="21" customHeight="1">
      <c r="A77" s="145" t="s">
        <v>650</v>
      </c>
      <c r="B77" s="49">
        <v>80</v>
      </c>
      <c r="C77" s="49">
        <v>53</v>
      </c>
      <c r="D77" s="49">
        <v>16</v>
      </c>
      <c r="E77" s="49">
        <v>8</v>
      </c>
      <c r="F77" s="49" t="s">
        <v>134</v>
      </c>
      <c r="G77" s="49">
        <v>3</v>
      </c>
      <c r="H77" s="49" t="s">
        <v>134</v>
      </c>
      <c r="I77" s="49" t="s">
        <v>134</v>
      </c>
      <c r="J77" s="49" t="s">
        <v>134</v>
      </c>
      <c r="K77" s="49" t="s">
        <v>134</v>
      </c>
      <c r="L77" s="49" t="s">
        <v>134</v>
      </c>
      <c r="M77" s="49">
        <v>43</v>
      </c>
      <c r="N77" s="49">
        <v>2</v>
      </c>
      <c r="O77" s="49">
        <v>13</v>
      </c>
      <c r="P77" s="49">
        <v>4</v>
      </c>
      <c r="Q77" s="49">
        <v>15</v>
      </c>
      <c r="R77" s="49">
        <v>6</v>
      </c>
      <c r="S77" s="49">
        <v>1</v>
      </c>
      <c r="T77" s="49" t="s">
        <v>134</v>
      </c>
      <c r="U77" s="49" t="s">
        <v>134</v>
      </c>
      <c r="V77" s="49" t="s">
        <v>134</v>
      </c>
      <c r="W77" s="49" t="s">
        <v>134</v>
      </c>
    </row>
    <row r="78" spans="1:23" ht="21" customHeight="1">
      <c r="A78" s="102" t="s">
        <v>651</v>
      </c>
      <c r="B78" s="201">
        <v>693</v>
      </c>
      <c r="C78" s="201">
        <v>456</v>
      </c>
      <c r="D78" s="201">
        <v>142</v>
      </c>
      <c r="E78" s="201">
        <v>63</v>
      </c>
      <c r="F78" s="201">
        <v>20</v>
      </c>
      <c r="G78" s="201">
        <v>6</v>
      </c>
      <c r="H78" s="201">
        <v>4</v>
      </c>
      <c r="I78" s="201" t="s">
        <v>134</v>
      </c>
      <c r="J78" s="201" t="s">
        <v>134</v>
      </c>
      <c r="K78" s="201" t="s">
        <v>134</v>
      </c>
      <c r="L78" s="201">
        <v>2</v>
      </c>
      <c r="M78" s="201">
        <v>240</v>
      </c>
      <c r="N78" s="201">
        <v>19</v>
      </c>
      <c r="O78" s="201">
        <v>75</v>
      </c>
      <c r="P78" s="201">
        <v>26</v>
      </c>
      <c r="Q78" s="201">
        <v>95</v>
      </c>
      <c r="R78" s="201">
        <v>11</v>
      </c>
      <c r="S78" s="201">
        <v>1</v>
      </c>
      <c r="T78" s="201" t="s">
        <v>134</v>
      </c>
      <c r="U78" s="201" t="s">
        <v>134</v>
      </c>
      <c r="V78" s="201" t="s">
        <v>134</v>
      </c>
      <c r="W78" s="201" t="s">
        <v>134</v>
      </c>
    </row>
    <row r="79" spans="1:23" ht="21" customHeight="1">
      <c r="A79" s="145" t="s">
        <v>147</v>
      </c>
      <c r="B79" s="49">
        <v>103</v>
      </c>
      <c r="C79" s="49">
        <v>62</v>
      </c>
      <c r="D79" s="49">
        <v>21</v>
      </c>
      <c r="E79" s="49">
        <v>15</v>
      </c>
      <c r="F79" s="49">
        <v>4</v>
      </c>
      <c r="G79" s="49">
        <v>1</v>
      </c>
      <c r="H79" s="49" t="s">
        <v>134</v>
      </c>
      <c r="I79" s="49" t="s">
        <v>134</v>
      </c>
      <c r="J79" s="49" t="s">
        <v>134</v>
      </c>
      <c r="K79" s="49" t="s">
        <v>134</v>
      </c>
      <c r="L79" s="49" t="s">
        <v>134</v>
      </c>
      <c r="M79" s="49">
        <v>46</v>
      </c>
      <c r="N79" s="49">
        <v>2</v>
      </c>
      <c r="O79" s="49">
        <v>14</v>
      </c>
      <c r="P79" s="49">
        <v>8</v>
      </c>
      <c r="Q79" s="49">
        <v>18</v>
      </c>
      <c r="R79" s="49">
        <v>2</v>
      </c>
      <c r="S79" s="49">
        <v>1</v>
      </c>
      <c r="T79" s="49" t="s">
        <v>134</v>
      </c>
      <c r="U79" s="49" t="s">
        <v>134</v>
      </c>
      <c r="V79" s="49" t="s">
        <v>134</v>
      </c>
      <c r="W79" s="49" t="s">
        <v>134</v>
      </c>
    </row>
    <row r="80" spans="1:23" ht="21" customHeight="1">
      <c r="A80" s="145" t="s">
        <v>509</v>
      </c>
      <c r="B80" s="49">
        <v>55</v>
      </c>
      <c r="C80" s="49">
        <v>42</v>
      </c>
      <c r="D80" s="49">
        <v>6</v>
      </c>
      <c r="E80" s="49">
        <v>6</v>
      </c>
      <c r="F80" s="49">
        <v>1</v>
      </c>
      <c r="G80" s="49" t="s">
        <v>134</v>
      </c>
      <c r="H80" s="49" t="s">
        <v>134</v>
      </c>
      <c r="I80" s="49" t="s">
        <v>134</v>
      </c>
      <c r="J80" s="49" t="s">
        <v>134</v>
      </c>
      <c r="K80" s="49" t="s">
        <v>134</v>
      </c>
      <c r="L80" s="49" t="s">
        <v>134</v>
      </c>
      <c r="M80" s="49">
        <v>25</v>
      </c>
      <c r="N80" s="49">
        <v>1</v>
      </c>
      <c r="O80" s="49">
        <v>9</v>
      </c>
      <c r="P80" s="49">
        <v>1</v>
      </c>
      <c r="Q80" s="49">
        <v>12</v>
      </c>
      <c r="R80" s="49">
        <v>1</v>
      </c>
      <c r="S80" s="49" t="s">
        <v>134</v>
      </c>
      <c r="T80" s="49" t="s">
        <v>134</v>
      </c>
      <c r="U80" s="49" t="s">
        <v>134</v>
      </c>
      <c r="V80" s="49" t="s">
        <v>134</v>
      </c>
      <c r="W80" s="49" t="s">
        <v>134</v>
      </c>
    </row>
    <row r="81" spans="1:23" ht="21" customHeight="1">
      <c r="A81" s="145" t="s">
        <v>884</v>
      </c>
      <c r="B81" s="49">
        <v>58</v>
      </c>
      <c r="C81" s="49">
        <v>46</v>
      </c>
      <c r="D81" s="49">
        <v>7</v>
      </c>
      <c r="E81" s="49">
        <v>4</v>
      </c>
      <c r="F81" s="49" t="s">
        <v>134</v>
      </c>
      <c r="G81" s="49">
        <v>1</v>
      </c>
      <c r="H81" s="49" t="s">
        <v>134</v>
      </c>
      <c r="I81" s="49" t="s">
        <v>134</v>
      </c>
      <c r="J81" s="49" t="s">
        <v>134</v>
      </c>
      <c r="K81" s="49" t="s">
        <v>134</v>
      </c>
      <c r="L81" s="49" t="s">
        <v>134</v>
      </c>
      <c r="M81" s="49">
        <v>21</v>
      </c>
      <c r="N81" s="49">
        <v>1</v>
      </c>
      <c r="O81" s="49">
        <v>10</v>
      </c>
      <c r="P81" s="49">
        <v>2</v>
      </c>
      <c r="Q81" s="49">
        <v>5</v>
      </c>
      <c r="R81" s="49">
        <v>2</v>
      </c>
      <c r="S81" s="49" t="s">
        <v>134</v>
      </c>
      <c r="T81" s="49" t="s">
        <v>134</v>
      </c>
      <c r="U81" s="49" t="s">
        <v>134</v>
      </c>
      <c r="V81" s="49" t="s">
        <v>134</v>
      </c>
      <c r="W81" s="49" t="s">
        <v>134</v>
      </c>
    </row>
    <row r="82" spans="1:23" ht="21" customHeight="1">
      <c r="A82" s="145" t="s">
        <v>1025</v>
      </c>
      <c r="B82" s="49">
        <v>64</v>
      </c>
      <c r="C82" s="49">
        <v>39</v>
      </c>
      <c r="D82" s="49">
        <v>16</v>
      </c>
      <c r="E82" s="49">
        <v>2</v>
      </c>
      <c r="F82" s="49">
        <v>3</v>
      </c>
      <c r="G82" s="49">
        <v>2</v>
      </c>
      <c r="H82" s="49">
        <v>2</v>
      </c>
      <c r="I82" s="49" t="s">
        <v>134</v>
      </c>
      <c r="J82" s="49" t="s">
        <v>134</v>
      </c>
      <c r="K82" s="49" t="s">
        <v>134</v>
      </c>
      <c r="L82" s="49" t="s">
        <v>134</v>
      </c>
      <c r="M82" s="49">
        <v>35</v>
      </c>
      <c r="N82" s="49">
        <v>2</v>
      </c>
      <c r="O82" s="49">
        <v>7</v>
      </c>
      <c r="P82" s="49">
        <v>5</v>
      </c>
      <c r="Q82" s="49">
        <v>18</v>
      </c>
      <c r="R82" s="49">
        <v>3</v>
      </c>
      <c r="S82" s="49" t="s">
        <v>134</v>
      </c>
      <c r="T82" s="49" t="s">
        <v>134</v>
      </c>
      <c r="U82" s="49" t="s">
        <v>134</v>
      </c>
      <c r="V82" s="49" t="s">
        <v>134</v>
      </c>
      <c r="W82" s="49" t="s">
        <v>134</v>
      </c>
    </row>
    <row r="83" spans="1:23" ht="21" customHeight="1">
      <c r="A83" s="145" t="s">
        <v>772</v>
      </c>
      <c r="B83" s="49">
        <v>252</v>
      </c>
      <c r="C83" s="49">
        <v>167</v>
      </c>
      <c r="D83" s="49">
        <v>55</v>
      </c>
      <c r="E83" s="49">
        <v>19</v>
      </c>
      <c r="F83" s="49">
        <v>9</v>
      </c>
      <c r="G83" s="49" t="s">
        <v>134</v>
      </c>
      <c r="H83" s="49">
        <v>1</v>
      </c>
      <c r="I83" s="49" t="s">
        <v>134</v>
      </c>
      <c r="J83" s="49" t="s">
        <v>134</v>
      </c>
      <c r="K83" s="49" t="s">
        <v>134</v>
      </c>
      <c r="L83" s="49">
        <v>1</v>
      </c>
      <c r="M83" s="49">
        <v>61</v>
      </c>
      <c r="N83" s="49">
        <v>5</v>
      </c>
      <c r="O83" s="49">
        <v>22</v>
      </c>
      <c r="P83" s="49">
        <v>6</v>
      </c>
      <c r="Q83" s="49">
        <v>23</v>
      </c>
      <c r="R83" s="49">
        <v>1</v>
      </c>
      <c r="S83" s="49" t="s">
        <v>134</v>
      </c>
      <c r="T83" s="49" t="s">
        <v>134</v>
      </c>
      <c r="U83" s="49" t="s">
        <v>134</v>
      </c>
      <c r="V83" s="49" t="s">
        <v>134</v>
      </c>
      <c r="W83" s="49" t="s">
        <v>134</v>
      </c>
    </row>
    <row r="84" spans="1:23" ht="21" customHeight="1">
      <c r="A84" s="145" t="s">
        <v>1024</v>
      </c>
      <c r="B84" s="49">
        <v>161</v>
      </c>
      <c r="C84" s="49">
        <v>100</v>
      </c>
      <c r="D84" s="49">
        <v>37</v>
      </c>
      <c r="E84" s="49">
        <v>17</v>
      </c>
      <c r="F84" s="49">
        <v>3</v>
      </c>
      <c r="G84" s="49">
        <v>2</v>
      </c>
      <c r="H84" s="49">
        <v>1</v>
      </c>
      <c r="I84" s="49" t="s">
        <v>134</v>
      </c>
      <c r="J84" s="49" t="s">
        <v>134</v>
      </c>
      <c r="K84" s="49" t="s">
        <v>134</v>
      </c>
      <c r="L84" s="49">
        <v>1</v>
      </c>
      <c r="M84" s="49">
        <v>52</v>
      </c>
      <c r="N84" s="49">
        <v>8</v>
      </c>
      <c r="O84" s="49">
        <v>13</v>
      </c>
      <c r="P84" s="49">
        <v>4</v>
      </c>
      <c r="Q84" s="49">
        <v>19</v>
      </c>
      <c r="R84" s="49">
        <v>2</v>
      </c>
      <c r="S84" s="49" t="s">
        <v>134</v>
      </c>
      <c r="T84" s="49" t="s">
        <v>134</v>
      </c>
      <c r="U84" s="49" t="s">
        <v>134</v>
      </c>
      <c r="V84" s="49" t="s">
        <v>134</v>
      </c>
      <c r="W84" s="49" t="s">
        <v>134</v>
      </c>
    </row>
    <row r="85" spans="1:23" ht="21" customHeight="1">
      <c r="A85" s="102" t="s">
        <v>440</v>
      </c>
      <c r="B85" s="201">
        <v>394</v>
      </c>
      <c r="C85" s="201">
        <v>324</v>
      </c>
      <c r="D85" s="201">
        <v>32</v>
      </c>
      <c r="E85" s="201">
        <v>29</v>
      </c>
      <c r="F85" s="201">
        <v>3</v>
      </c>
      <c r="G85" s="201">
        <v>4</v>
      </c>
      <c r="H85" s="201">
        <v>1</v>
      </c>
      <c r="I85" s="201" t="s">
        <v>134</v>
      </c>
      <c r="J85" s="201">
        <v>1</v>
      </c>
      <c r="K85" s="201" t="s">
        <v>134</v>
      </c>
      <c r="L85" s="201" t="s">
        <v>134</v>
      </c>
      <c r="M85" s="201">
        <v>150</v>
      </c>
      <c r="N85" s="201">
        <v>12</v>
      </c>
      <c r="O85" s="201">
        <v>57</v>
      </c>
      <c r="P85" s="201">
        <v>20</v>
      </c>
      <c r="Q85" s="201">
        <v>48</v>
      </c>
      <c r="R85" s="201">
        <v>2</v>
      </c>
      <c r="S85" s="201">
        <v>3</v>
      </c>
      <c r="T85" s="201">
        <v>1</v>
      </c>
      <c r="U85" s="201" t="s">
        <v>134</v>
      </c>
      <c r="V85" s="201" t="s">
        <v>134</v>
      </c>
      <c r="W85" s="201" t="s">
        <v>134</v>
      </c>
    </row>
    <row r="86" spans="1:23" ht="21" customHeight="1">
      <c r="A86" s="145" t="s">
        <v>1019</v>
      </c>
      <c r="B86" s="49">
        <v>201</v>
      </c>
      <c r="C86" s="49">
        <v>167</v>
      </c>
      <c r="D86" s="49">
        <v>18</v>
      </c>
      <c r="E86" s="49">
        <v>12</v>
      </c>
      <c r="F86" s="49">
        <v>1</v>
      </c>
      <c r="G86" s="49">
        <v>1</v>
      </c>
      <c r="H86" s="49">
        <v>1</v>
      </c>
      <c r="I86" s="49" t="s">
        <v>134</v>
      </c>
      <c r="J86" s="49">
        <v>1</v>
      </c>
      <c r="K86" s="49" t="s">
        <v>134</v>
      </c>
      <c r="L86" s="49" t="s">
        <v>134</v>
      </c>
      <c r="M86" s="49">
        <v>77</v>
      </c>
      <c r="N86" s="49">
        <v>6</v>
      </c>
      <c r="O86" s="49">
        <v>26</v>
      </c>
      <c r="P86" s="49">
        <v>11</v>
      </c>
      <c r="Q86" s="49">
        <v>27</v>
      </c>
      <c r="R86" s="49">
        <v>1</v>
      </c>
      <c r="S86" s="49">
        <v>1</v>
      </c>
      <c r="T86" s="49">
        <v>1</v>
      </c>
      <c r="U86" s="49" t="s">
        <v>134</v>
      </c>
      <c r="V86" s="49" t="s">
        <v>134</v>
      </c>
      <c r="W86" s="49" t="s">
        <v>134</v>
      </c>
    </row>
    <row r="87" spans="1:23" ht="21" customHeight="1">
      <c r="A87" s="145" t="s">
        <v>112</v>
      </c>
      <c r="B87" s="49">
        <v>53</v>
      </c>
      <c r="C87" s="49">
        <v>39</v>
      </c>
      <c r="D87" s="49">
        <v>5</v>
      </c>
      <c r="E87" s="49">
        <v>8</v>
      </c>
      <c r="F87" s="49" t="s">
        <v>134</v>
      </c>
      <c r="G87" s="49">
        <v>1</v>
      </c>
      <c r="H87" s="49" t="s">
        <v>134</v>
      </c>
      <c r="I87" s="49" t="s">
        <v>134</v>
      </c>
      <c r="J87" s="49" t="s">
        <v>134</v>
      </c>
      <c r="K87" s="49" t="s">
        <v>134</v>
      </c>
      <c r="L87" s="49" t="s">
        <v>134</v>
      </c>
      <c r="M87" s="49">
        <v>22</v>
      </c>
      <c r="N87" s="49">
        <v>4</v>
      </c>
      <c r="O87" s="49">
        <v>9</v>
      </c>
      <c r="P87" s="49">
        <v>3</v>
      </c>
      <c r="Q87" s="49">
        <v>5</v>
      </c>
      <c r="R87" s="49" t="s">
        <v>134</v>
      </c>
      <c r="S87" s="49">
        <v>1</v>
      </c>
      <c r="T87" s="49" t="s">
        <v>134</v>
      </c>
      <c r="U87" s="49" t="s">
        <v>134</v>
      </c>
      <c r="V87" s="49" t="s">
        <v>134</v>
      </c>
      <c r="W87" s="49" t="s">
        <v>134</v>
      </c>
    </row>
    <row r="88" spans="1:23" ht="21" customHeight="1">
      <c r="A88" s="145" t="s">
        <v>1012</v>
      </c>
      <c r="B88" s="49">
        <v>85</v>
      </c>
      <c r="C88" s="49">
        <v>72</v>
      </c>
      <c r="D88" s="49">
        <v>5</v>
      </c>
      <c r="E88" s="49">
        <v>6</v>
      </c>
      <c r="F88" s="49">
        <v>1</v>
      </c>
      <c r="G88" s="49">
        <v>1</v>
      </c>
      <c r="H88" s="49" t="s">
        <v>134</v>
      </c>
      <c r="I88" s="49" t="s">
        <v>134</v>
      </c>
      <c r="J88" s="49" t="s">
        <v>134</v>
      </c>
      <c r="K88" s="49" t="s">
        <v>134</v>
      </c>
      <c r="L88" s="49" t="s">
        <v>134</v>
      </c>
      <c r="M88" s="49">
        <v>28</v>
      </c>
      <c r="N88" s="49" t="s">
        <v>134</v>
      </c>
      <c r="O88" s="49">
        <v>10</v>
      </c>
      <c r="P88" s="49">
        <v>4</v>
      </c>
      <c r="Q88" s="49">
        <v>10</v>
      </c>
      <c r="R88" s="49">
        <v>1</v>
      </c>
      <c r="S88" s="49">
        <v>1</v>
      </c>
      <c r="T88" s="49" t="s">
        <v>134</v>
      </c>
      <c r="U88" s="49" t="s">
        <v>134</v>
      </c>
      <c r="V88" s="49" t="s">
        <v>134</v>
      </c>
      <c r="W88" s="49" t="s">
        <v>134</v>
      </c>
    </row>
    <row r="89" spans="1:23" ht="21" customHeight="1">
      <c r="A89" s="145" t="s">
        <v>839</v>
      </c>
      <c r="B89" s="49">
        <v>55</v>
      </c>
      <c r="C89" s="49">
        <v>46</v>
      </c>
      <c r="D89" s="49">
        <v>4</v>
      </c>
      <c r="E89" s="49">
        <v>3</v>
      </c>
      <c r="F89" s="49">
        <v>1</v>
      </c>
      <c r="G89" s="49">
        <v>1</v>
      </c>
      <c r="H89" s="49" t="s">
        <v>134</v>
      </c>
      <c r="I89" s="49" t="s">
        <v>134</v>
      </c>
      <c r="J89" s="49" t="s">
        <v>134</v>
      </c>
      <c r="K89" s="49" t="s">
        <v>134</v>
      </c>
      <c r="L89" s="49" t="s">
        <v>134</v>
      </c>
      <c r="M89" s="49">
        <v>23</v>
      </c>
      <c r="N89" s="49">
        <v>2</v>
      </c>
      <c r="O89" s="49">
        <v>12</v>
      </c>
      <c r="P89" s="49">
        <v>2</v>
      </c>
      <c r="Q89" s="49">
        <v>6</v>
      </c>
      <c r="R89" s="49" t="s">
        <v>134</v>
      </c>
      <c r="S89" s="49" t="s">
        <v>134</v>
      </c>
      <c r="T89" s="49" t="s">
        <v>134</v>
      </c>
      <c r="U89" s="49" t="s">
        <v>134</v>
      </c>
      <c r="V89" s="49" t="s">
        <v>134</v>
      </c>
      <c r="W89" s="49" t="s">
        <v>134</v>
      </c>
    </row>
    <row r="90" spans="1:23" ht="21" customHeight="1">
      <c r="A90" s="102" t="s">
        <v>1006</v>
      </c>
      <c r="B90" s="201">
        <v>306</v>
      </c>
      <c r="C90" s="201">
        <v>239</v>
      </c>
      <c r="D90" s="201">
        <v>40</v>
      </c>
      <c r="E90" s="201">
        <v>20</v>
      </c>
      <c r="F90" s="201">
        <v>4</v>
      </c>
      <c r="G90" s="201">
        <v>3</v>
      </c>
      <c r="H90" s="201" t="s">
        <v>134</v>
      </c>
      <c r="I90" s="201" t="s">
        <v>134</v>
      </c>
      <c r="J90" s="201" t="s">
        <v>134</v>
      </c>
      <c r="K90" s="201" t="s">
        <v>134</v>
      </c>
      <c r="L90" s="201" t="s">
        <v>134</v>
      </c>
      <c r="M90" s="201">
        <v>91</v>
      </c>
      <c r="N90" s="201">
        <v>5</v>
      </c>
      <c r="O90" s="201">
        <v>32</v>
      </c>
      <c r="P90" s="201">
        <v>11</v>
      </c>
      <c r="Q90" s="201">
        <v>33</v>
      </c>
      <c r="R90" s="201">
        <v>5</v>
      </c>
      <c r="S90" s="201" t="s">
        <v>134</v>
      </c>
      <c r="T90" s="201" t="s">
        <v>134</v>
      </c>
      <c r="U90" s="201">
        <v>1</v>
      </c>
      <c r="V90" s="201" t="s">
        <v>134</v>
      </c>
      <c r="W90" s="201" t="s">
        <v>134</v>
      </c>
    </row>
    <row r="91" spans="1:23" ht="21" customHeight="1">
      <c r="A91" s="145" t="s">
        <v>1004</v>
      </c>
      <c r="B91" s="49">
        <v>75</v>
      </c>
      <c r="C91" s="49">
        <v>59</v>
      </c>
      <c r="D91" s="49">
        <v>10</v>
      </c>
      <c r="E91" s="49">
        <v>4</v>
      </c>
      <c r="F91" s="49">
        <v>1</v>
      </c>
      <c r="G91" s="49">
        <v>1</v>
      </c>
      <c r="H91" s="49" t="s">
        <v>134</v>
      </c>
      <c r="I91" s="49" t="s">
        <v>134</v>
      </c>
      <c r="J91" s="49" t="s">
        <v>134</v>
      </c>
      <c r="K91" s="49" t="s">
        <v>134</v>
      </c>
      <c r="L91" s="49" t="s">
        <v>134</v>
      </c>
      <c r="M91" s="49">
        <v>18</v>
      </c>
      <c r="N91" s="49">
        <v>1</v>
      </c>
      <c r="O91" s="49">
        <v>6</v>
      </c>
      <c r="P91" s="49">
        <v>2</v>
      </c>
      <c r="Q91" s="49">
        <v>8</v>
      </c>
      <c r="R91" s="49" t="s">
        <v>134</v>
      </c>
      <c r="S91" s="49" t="s">
        <v>134</v>
      </c>
      <c r="T91" s="49" t="s">
        <v>134</v>
      </c>
      <c r="U91" s="49" t="s">
        <v>134</v>
      </c>
      <c r="V91" s="49" t="s">
        <v>134</v>
      </c>
      <c r="W91" s="49" t="s">
        <v>134</v>
      </c>
    </row>
    <row r="92" spans="1:23" ht="21" customHeight="1">
      <c r="A92" s="145" t="s">
        <v>1001</v>
      </c>
      <c r="B92" s="49">
        <v>66</v>
      </c>
      <c r="C92" s="49">
        <v>58</v>
      </c>
      <c r="D92" s="49">
        <v>3</v>
      </c>
      <c r="E92" s="49">
        <v>3</v>
      </c>
      <c r="F92" s="49" t="s">
        <v>134</v>
      </c>
      <c r="G92" s="49">
        <v>2</v>
      </c>
      <c r="H92" s="49" t="s">
        <v>134</v>
      </c>
      <c r="I92" s="49" t="s">
        <v>134</v>
      </c>
      <c r="J92" s="49" t="s">
        <v>134</v>
      </c>
      <c r="K92" s="49" t="s">
        <v>134</v>
      </c>
      <c r="L92" s="49" t="s">
        <v>134</v>
      </c>
      <c r="M92" s="49">
        <v>26</v>
      </c>
      <c r="N92" s="49">
        <v>1</v>
      </c>
      <c r="O92" s="49">
        <v>6</v>
      </c>
      <c r="P92" s="49">
        <v>5</v>
      </c>
      <c r="Q92" s="49">
        <v>9</v>
      </c>
      <c r="R92" s="49">
        <v>4</v>
      </c>
      <c r="S92" s="49" t="s">
        <v>134</v>
      </c>
      <c r="T92" s="49" t="s">
        <v>134</v>
      </c>
      <c r="U92" s="49">
        <v>1</v>
      </c>
      <c r="V92" s="49" t="s">
        <v>134</v>
      </c>
      <c r="W92" s="49" t="s">
        <v>134</v>
      </c>
    </row>
    <row r="93" spans="1:23" ht="21" customHeight="1">
      <c r="A93" s="145" t="s">
        <v>334</v>
      </c>
      <c r="B93" s="49">
        <v>165</v>
      </c>
      <c r="C93" s="49">
        <v>122</v>
      </c>
      <c r="D93" s="49">
        <v>27</v>
      </c>
      <c r="E93" s="49">
        <v>13</v>
      </c>
      <c r="F93" s="49">
        <v>3</v>
      </c>
      <c r="G93" s="49" t="s">
        <v>134</v>
      </c>
      <c r="H93" s="49" t="s">
        <v>134</v>
      </c>
      <c r="I93" s="49" t="s">
        <v>134</v>
      </c>
      <c r="J93" s="49" t="s">
        <v>134</v>
      </c>
      <c r="K93" s="49" t="s">
        <v>134</v>
      </c>
      <c r="L93" s="49" t="s">
        <v>134</v>
      </c>
      <c r="M93" s="49">
        <v>47</v>
      </c>
      <c r="N93" s="49">
        <v>3</v>
      </c>
      <c r="O93" s="49">
        <v>20</v>
      </c>
      <c r="P93" s="49">
        <v>4</v>
      </c>
      <c r="Q93" s="49">
        <v>16</v>
      </c>
      <c r="R93" s="49">
        <v>1</v>
      </c>
      <c r="S93" s="49" t="s">
        <v>134</v>
      </c>
      <c r="T93" s="49" t="s">
        <v>134</v>
      </c>
      <c r="U93" s="49" t="s">
        <v>134</v>
      </c>
      <c r="V93" s="49" t="s">
        <v>134</v>
      </c>
      <c r="W93" s="49" t="s">
        <v>134</v>
      </c>
    </row>
    <row r="94" spans="1:23" ht="21" customHeight="1">
      <c r="A94" s="102" t="s">
        <v>891</v>
      </c>
      <c r="B94" s="201">
        <v>161</v>
      </c>
      <c r="C94" s="201">
        <v>113</v>
      </c>
      <c r="D94" s="201">
        <v>25</v>
      </c>
      <c r="E94" s="201">
        <v>12</v>
      </c>
      <c r="F94" s="201">
        <v>3</v>
      </c>
      <c r="G94" s="201">
        <v>5</v>
      </c>
      <c r="H94" s="201">
        <v>3</v>
      </c>
      <c r="I94" s="201" t="s">
        <v>134</v>
      </c>
      <c r="J94" s="201" t="s">
        <v>134</v>
      </c>
      <c r="K94" s="201" t="s">
        <v>134</v>
      </c>
      <c r="L94" s="201" t="s">
        <v>134</v>
      </c>
      <c r="M94" s="201">
        <v>61</v>
      </c>
      <c r="N94" s="201">
        <v>5</v>
      </c>
      <c r="O94" s="201">
        <v>22</v>
      </c>
      <c r="P94" s="201">
        <v>6</v>
      </c>
      <c r="Q94" s="201">
        <v>25</v>
      </c>
      <c r="R94" s="201" t="s">
        <v>134</v>
      </c>
      <c r="S94" s="201">
        <v>1</v>
      </c>
      <c r="T94" s="201" t="s">
        <v>134</v>
      </c>
      <c r="U94" s="201" t="s">
        <v>134</v>
      </c>
      <c r="V94" s="201" t="s">
        <v>134</v>
      </c>
      <c r="W94" s="201" t="s">
        <v>134</v>
      </c>
    </row>
    <row r="95" spans="1:23" ht="21" customHeight="1">
      <c r="A95" s="145" t="s">
        <v>869</v>
      </c>
      <c r="B95" s="49">
        <v>55</v>
      </c>
      <c r="C95" s="49">
        <v>35</v>
      </c>
      <c r="D95" s="49">
        <v>11</v>
      </c>
      <c r="E95" s="49">
        <v>4</v>
      </c>
      <c r="F95" s="49">
        <v>1</v>
      </c>
      <c r="G95" s="49">
        <v>3</v>
      </c>
      <c r="H95" s="49">
        <v>1</v>
      </c>
      <c r="I95" s="49" t="s">
        <v>134</v>
      </c>
      <c r="J95" s="49" t="s">
        <v>134</v>
      </c>
      <c r="K95" s="49" t="s">
        <v>134</v>
      </c>
      <c r="L95" s="49" t="s">
        <v>134</v>
      </c>
      <c r="M95" s="49">
        <v>22</v>
      </c>
      <c r="N95" s="49">
        <v>2</v>
      </c>
      <c r="O95" s="49">
        <v>6</v>
      </c>
      <c r="P95" s="49">
        <v>3</v>
      </c>
      <c r="Q95" s="49">
        <v>9</v>
      </c>
      <c r="R95" s="49" t="s">
        <v>134</v>
      </c>
      <c r="S95" s="49">
        <v>1</v>
      </c>
      <c r="T95" s="49" t="s">
        <v>134</v>
      </c>
      <c r="U95" s="49" t="s">
        <v>134</v>
      </c>
      <c r="V95" s="49" t="s">
        <v>134</v>
      </c>
      <c r="W95" s="49" t="s">
        <v>134</v>
      </c>
    </row>
    <row r="96" spans="1:23" ht="21" customHeight="1">
      <c r="A96" s="145" t="s">
        <v>992</v>
      </c>
      <c r="B96" s="49">
        <v>71</v>
      </c>
      <c r="C96" s="49">
        <v>51</v>
      </c>
      <c r="D96" s="49">
        <v>12</v>
      </c>
      <c r="E96" s="49">
        <v>4</v>
      </c>
      <c r="F96" s="49">
        <v>2</v>
      </c>
      <c r="G96" s="49">
        <v>1</v>
      </c>
      <c r="H96" s="49">
        <v>1</v>
      </c>
      <c r="I96" s="49" t="s">
        <v>134</v>
      </c>
      <c r="J96" s="49" t="s">
        <v>134</v>
      </c>
      <c r="K96" s="49" t="s">
        <v>134</v>
      </c>
      <c r="L96" s="49" t="s">
        <v>134</v>
      </c>
      <c r="M96" s="49">
        <v>30</v>
      </c>
      <c r="N96" s="49">
        <v>2</v>
      </c>
      <c r="O96" s="49">
        <v>12</v>
      </c>
      <c r="P96" s="49">
        <v>3</v>
      </c>
      <c r="Q96" s="49">
        <v>12</v>
      </c>
      <c r="R96" s="49" t="s">
        <v>134</v>
      </c>
      <c r="S96" s="49" t="s">
        <v>134</v>
      </c>
      <c r="T96" s="49" t="s">
        <v>134</v>
      </c>
      <c r="U96" s="49" t="s">
        <v>134</v>
      </c>
      <c r="V96" s="49" t="s">
        <v>134</v>
      </c>
      <c r="W96" s="49" t="s">
        <v>134</v>
      </c>
    </row>
    <row r="97" spans="1:23" ht="21" customHeight="1">
      <c r="A97" s="145" t="s">
        <v>988</v>
      </c>
      <c r="B97" s="49">
        <v>35</v>
      </c>
      <c r="C97" s="49">
        <v>27</v>
      </c>
      <c r="D97" s="49">
        <v>2</v>
      </c>
      <c r="E97" s="49">
        <v>4</v>
      </c>
      <c r="F97" s="49" t="s">
        <v>134</v>
      </c>
      <c r="G97" s="49">
        <v>1</v>
      </c>
      <c r="H97" s="49">
        <v>1</v>
      </c>
      <c r="I97" s="49" t="s">
        <v>134</v>
      </c>
      <c r="J97" s="49" t="s">
        <v>134</v>
      </c>
      <c r="K97" s="49" t="s">
        <v>134</v>
      </c>
      <c r="L97" s="49" t="s">
        <v>134</v>
      </c>
      <c r="M97" s="49">
        <v>9</v>
      </c>
      <c r="N97" s="49">
        <v>1</v>
      </c>
      <c r="O97" s="49">
        <v>4</v>
      </c>
      <c r="P97" s="49" t="s">
        <v>134</v>
      </c>
      <c r="Q97" s="49">
        <v>4</v>
      </c>
      <c r="R97" s="49" t="s">
        <v>134</v>
      </c>
      <c r="S97" s="49" t="s">
        <v>134</v>
      </c>
      <c r="T97" s="49" t="s">
        <v>134</v>
      </c>
      <c r="U97" s="49" t="s">
        <v>134</v>
      </c>
      <c r="V97" s="49" t="s">
        <v>134</v>
      </c>
      <c r="W97" s="49" t="s">
        <v>134</v>
      </c>
    </row>
    <row r="98" spans="1:23" ht="21" customHeight="1">
      <c r="A98" s="102" t="s">
        <v>985</v>
      </c>
      <c r="B98" s="201">
        <v>548</v>
      </c>
      <c r="C98" s="201">
        <v>373</v>
      </c>
      <c r="D98" s="201">
        <v>99</v>
      </c>
      <c r="E98" s="201">
        <v>54</v>
      </c>
      <c r="F98" s="201">
        <v>9</v>
      </c>
      <c r="G98" s="201">
        <v>9</v>
      </c>
      <c r="H98" s="201">
        <v>2</v>
      </c>
      <c r="I98" s="201">
        <v>1</v>
      </c>
      <c r="J98" s="201" t="s">
        <v>134</v>
      </c>
      <c r="K98" s="201" t="s">
        <v>134</v>
      </c>
      <c r="L98" s="201">
        <v>1</v>
      </c>
      <c r="M98" s="201">
        <v>207</v>
      </c>
      <c r="N98" s="201">
        <v>20</v>
      </c>
      <c r="O98" s="201">
        <v>80</v>
      </c>
      <c r="P98" s="201">
        <v>17</v>
      </c>
      <c r="Q98" s="201">
        <v>70</v>
      </c>
      <c r="R98" s="201">
        <v>9</v>
      </c>
      <c r="S98" s="201">
        <v>3</v>
      </c>
      <c r="T98" s="201">
        <v>1</v>
      </c>
      <c r="U98" s="201" t="s">
        <v>134</v>
      </c>
      <c r="V98" s="201" t="s">
        <v>134</v>
      </c>
      <c r="W98" s="201" t="s">
        <v>134</v>
      </c>
    </row>
    <row r="99" spans="1:23" ht="21" customHeight="1">
      <c r="A99" s="145" t="s">
        <v>982</v>
      </c>
      <c r="B99" s="49">
        <v>108</v>
      </c>
      <c r="C99" s="49">
        <v>82</v>
      </c>
      <c r="D99" s="49">
        <v>13</v>
      </c>
      <c r="E99" s="49">
        <v>9</v>
      </c>
      <c r="F99" s="49">
        <v>1</v>
      </c>
      <c r="G99" s="49">
        <v>2</v>
      </c>
      <c r="H99" s="49" t="s">
        <v>134</v>
      </c>
      <c r="I99" s="49">
        <v>1</v>
      </c>
      <c r="J99" s="49" t="s">
        <v>134</v>
      </c>
      <c r="K99" s="49" t="s">
        <v>134</v>
      </c>
      <c r="L99" s="49" t="s">
        <v>134</v>
      </c>
      <c r="M99" s="49">
        <v>39</v>
      </c>
      <c r="N99" s="49">
        <v>3</v>
      </c>
      <c r="O99" s="49">
        <v>13</v>
      </c>
      <c r="P99" s="49">
        <v>3</v>
      </c>
      <c r="Q99" s="49">
        <v>15</v>
      </c>
      <c r="R99" s="49">
        <v>1</v>
      </c>
      <c r="S99" s="49">
        <v>1</v>
      </c>
      <c r="T99" s="49">
        <v>1</v>
      </c>
      <c r="U99" s="49" t="s">
        <v>134</v>
      </c>
      <c r="V99" s="49" t="s">
        <v>134</v>
      </c>
      <c r="W99" s="49" t="s">
        <v>134</v>
      </c>
    </row>
    <row r="100" spans="1:23" ht="21" customHeight="1">
      <c r="A100" s="145" t="s">
        <v>980</v>
      </c>
      <c r="B100" s="49">
        <v>41</v>
      </c>
      <c r="C100" s="49">
        <v>23</v>
      </c>
      <c r="D100" s="49">
        <v>9</v>
      </c>
      <c r="E100" s="49">
        <v>6</v>
      </c>
      <c r="F100" s="49">
        <v>1</v>
      </c>
      <c r="G100" s="49">
        <v>1</v>
      </c>
      <c r="H100" s="49">
        <v>1</v>
      </c>
      <c r="I100" s="49" t="s">
        <v>134</v>
      </c>
      <c r="J100" s="49" t="s">
        <v>134</v>
      </c>
      <c r="K100" s="49" t="s">
        <v>134</v>
      </c>
      <c r="L100" s="49" t="s">
        <v>134</v>
      </c>
      <c r="M100" s="49">
        <v>22</v>
      </c>
      <c r="N100" s="49">
        <v>2</v>
      </c>
      <c r="O100" s="49">
        <v>4</v>
      </c>
      <c r="P100" s="49">
        <v>2</v>
      </c>
      <c r="Q100" s="49">
        <v>10</v>
      </c>
      <c r="R100" s="49">
        <v>3</v>
      </c>
      <c r="S100" s="49" t="s">
        <v>134</v>
      </c>
      <c r="T100" s="49" t="s">
        <v>134</v>
      </c>
      <c r="U100" s="49" t="s">
        <v>134</v>
      </c>
      <c r="V100" s="49" t="s">
        <v>134</v>
      </c>
      <c r="W100" s="49" t="s">
        <v>134</v>
      </c>
    </row>
    <row r="101" spans="1:23" ht="21" customHeight="1">
      <c r="A101" s="145" t="s">
        <v>414</v>
      </c>
      <c r="B101" s="49">
        <v>225</v>
      </c>
      <c r="C101" s="49">
        <v>142</v>
      </c>
      <c r="D101" s="49">
        <v>46</v>
      </c>
      <c r="E101" s="49">
        <v>28</v>
      </c>
      <c r="F101" s="49">
        <v>3</v>
      </c>
      <c r="G101" s="49">
        <v>4</v>
      </c>
      <c r="H101" s="49">
        <v>1</v>
      </c>
      <c r="I101" s="49" t="s">
        <v>134</v>
      </c>
      <c r="J101" s="49" t="s">
        <v>134</v>
      </c>
      <c r="K101" s="49" t="s">
        <v>134</v>
      </c>
      <c r="L101" s="49">
        <v>1</v>
      </c>
      <c r="M101" s="49">
        <v>57</v>
      </c>
      <c r="N101" s="49">
        <v>6</v>
      </c>
      <c r="O101" s="49">
        <v>22</v>
      </c>
      <c r="P101" s="49">
        <v>7</v>
      </c>
      <c r="Q101" s="49">
        <v>17</v>
      </c>
      <c r="R101" s="49">
        <v>2</v>
      </c>
      <c r="S101" s="49">
        <v>1</v>
      </c>
      <c r="T101" s="49" t="s">
        <v>134</v>
      </c>
      <c r="U101" s="49" t="s">
        <v>134</v>
      </c>
      <c r="V101" s="49" t="s">
        <v>134</v>
      </c>
      <c r="W101" s="49" t="s">
        <v>134</v>
      </c>
    </row>
    <row r="102" spans="1:23" ht="21" customHeight="1">
      <c r="A102" s="145" t="s">
        <v>977</v>
      </c>
      <c r="B102" s="49">
        <v>89</v>
      </c>
      <c r="C102" s="49">
        <v>64</v>
      </c>
      <c r="D102" s="49">
        <v>19</v>
      </c>
      <c r="E102" s="49">
        <v>4</v>
      </c>
      <c r="F102" s="49">
        <v>2</v>
      </c>
      <c r="G102" s="49" t="s">
        <v>134</v>
      </c>
      <c r="H102" s="49" t="s">
        <v>134</v>
      </c>
      <c r="I102" s="49" t="s">
        <v>134</v>
      </c>
      <c r="J102" s="49" t="s">
        <v>134</v>
      </c>
      <c r="K102" s="49" t="s">
        <v>134</v>
      </c>
      <c r="L102" s="49" t="s">
        <v>134</v>
      </c>
      <c r="M102" s="49">
        <v>34</v>
      </c>
      <c r="N102" s="49">
        <v>2</v>
      </c>
      <c r="O102" s="49">
        <v>19</v>
      </c>
      <c r="P102" s="49">
        <v>2</v>
      </c>
      <c r="Q102" s="49">
        <v>9</v>
      </c>
      <c r="R102" s="49">
        <v>1</v>
      </c>
      <c r="S102" s="49">
        <v>1</v>
      </c>
      <c r="T102" s="49" t="s">
        <v>134</v>
      </c>
      <c r="U102" s="49" t="s">
        <v>134</v>
      </c>
      <c r="V102" s="49" t="s">
        <v>134</v>
      </c>
      <c r="W102" s="49" t="s">
        <v>134</v>
      </c>
    </row>
    <row r="103" spans="1:23" ht="21" customHeight="1">
      <c r="A103" s="145" t="s">
        <v>973</v>
      </c>
      <c r="B103" s="49">
        <v>43</v>
      </c>
      <c r="C103" s="49">
        <v>33</v>
      </c>
      <c r="D103" s="49">
        <v>7</v>
      </c>
      <c r="E103" s="49">
        <v>2</v>
      </c>
      <c r="F103" s="49" t="s">
        <v>134</v>
      </c>
      <c r="G103" s="49">
        <v>1</v>
      </c>
      <c r="H103" s="49" t="s">
        <v>134</v>
      </c>
      <c r="I103" s="49" t="s">
        <v>134</v>
      </c>
      <c r="J103" s="49" t="s">
        <v>134</v>
      </c>
      <c r="K103" s="49" t="s">
        <v>134</v>
      </c>
      <c r="L103" s="49" t="s">
        <v>134</v>
      </c>
      <c r="M103" s="49">
        <v>27</v>
      </c>
      <c r="N103" s="49">
        <v>2</v>
      </c>
      <c r="O103" s="49">
        <v>12</v>
      </c>
      <c r="P103" s="49">
        <v>1</v>
      </c>
      <c r="Q103" s="49">
        <v>9</v>
      </c>
      <c r="R103" s="49">
        <v>1</v>
      </c>
      <c r="S103" s="49" t="s">
        <v>134</v>
      </c>
      <c r="T103" s="49" t="s">
        <v>134</v>
      </c>
      <c r="U103" s="49" t="s">
        <v>134</v>
      </c>
      <c r="V103" s="49" t="s">
        <v>134</v>
      </c>
      <c r="W103" s="49" t="s">
        <v>134</v>
      </c>
    </row>
    <row r="104" spans="1:23" ht="21" customHeight="1">
      <c r="A104" s="145" t="s">
        <v>959</v>
      </c>
      <c r="B104" s="49">
        <v>42</v>
      </c>
      <c r="C104" s="49">
        <v>29</v>
      </c>
      <c r="D104" s="49">
        <v>5</v>
      </c>
      <c r="E104" s="49">
        <v>5</v>
      </c>
      <c r="F104" s="49">
        <v>2</v>
      </c>
      <c r="G104" s="49">
        <v>1</v>
      </c>
      <c r="H104" s="49" t="s">
        <v>134</v>
      </c>
      <c r="I104" s="49" t="s">
        <v>134</v>
      </c>
      <c r="J104" s="49" t="s">
        <v>134</v>
      </c>
      <c r="K104" s="49" t="s">
        <v>134</v>
      </c>
      <c r="L104" s="49" t="s">
        <v>134</v>
      </c>
      <c r="M104" s="49">
        <v>28</v>
      </c>
      <c r="N104" s="49">
        <v>5</v>
      </c>
      <c r="O104" s="49">
        <v>10</v>
      </c>
      <c r="P104" s="49">
        <v>2</v>
      </c>
      <c r="Q104" s="49">
        <v>10</v>
      </c>
      <c r="R104" s="49">
        <v>1</v>
      </c>
      <c r="S104" s="49" t="s">
        <v>134</v>
      </c>
      <c r="T104" s="49" t="s">
        <v>134</v>
      </c>
      <c r="U104" s="49" t="s">
        <v>134</v>
      </c>
      <c r="V104" s="49" t="s">
        <v>134</v>
      </c>
      <c r="W104" s="49" t="s">
        <v>134</v>
      </c>
    </row>
    <row r="105" spans="1:23" ht="21" customHeight="1">
      <c r="A105" s="102" t="s">
        <v>957</v>
      </c>
      <c r="B105" s="201">
        <v>262</v>
      </c>
      <c r="C105" s="201">
        <v>181</v>
      </c>
      <c r="D105" s="201">
        <v>38</v>
      </c>
      <c r="E105" s="201">
        <v>20</v>
      </c>
      <c r="F105" s="201">
        <v>10</v>
      </c>
      <c r="G105" s="201">
        <v>10</v>
      </c>
      <c r="H105" s="201">
        <v>2</v>
      </c>
      <c r="I105" s="201">
        <v>1</v>
      </c>
      <c r="J105" s="201" t="s">
        <v>134</v>
      </c>
      <c r="K105" s="201" t="s">
        <v>134</v>
      </c>
      <c r="L105" s="201" t="s">
        <v>134</v>
      </c>
      <c r="M105" s="201">
        <v>120</v>
      </c>
      <c r="N105" s="201">
        <v>5</v>
      </c>
      <c r="O105" s="201">
        <v>53</v>
      </c>
      <c r="P105" s="201">
        <v>13</v>
      </c>
      <c r="Q105" s="201">
        <v>41</v>
      </c>
      <c r="R105" s="201">
        <v>2</v>
      </c>
      <c r="S105" s="201">
        <v>1</v>
      </c>
      <c r="T105" s="201">
        <v>1</v>
      </c>
      <c r="U105" s="201" t="s">
        <v>134</v>
      </c>
      <c r="V105" s="201" t="s">
        <v>134</v>
      </c>
      <c r="W105" s="201" t="s">
        <v>134</v>
      </c>
    </row>
    <row r="106" spans="1:23" ht="21" customHeight="1">
      <c r="A106" s="145" t="s">
        <v>949</v>
      </c>
      <c r="B106" s="49">
        <v>32</v>
      </c>
      <c r="C106" s="49">
        <v>23</v>
      </c>
      <c r="D106" s="49">
        <v>5</v>
      </c>
      <c r="E106" s="49">
        <v>1</v>
      </c>
      <c r="F106" s="49">
        <v>1</v>
      </c>
      <c r="G106" s="49">
        <v>2</v>
      </c>
      <c r="H106" s="49" t="s">
        <v>134</v>
      </c>
      <c r="I106" s="49" t="s">
        <v>134</v>
      </c>
      <c r="J106" s="49" t="s">
        <v>134</v>
      </c>
      <c r="K106" s="49" t="s">
        <v>134</v>
      </c>
      <c r="L106" s="49" t="s">
        <v>134</v>
      </c>
      <c r="M106" s="49">
        <v>14</v>
      </c>
      <c r="N106" s="49" t="s">
        <v>134</v>
      </c>
      <c r="O106" s="49">
        <v>7</v>
      </c>
      <c r="P106" s="49">
        <v>1</v>
      </c>
      <c r="Q106" s="49">
        <v>5</v>
      </c>
      <c r="R106" s="49">
        <v>1</v>
      </c>
      <c r="S106" s="49" t="s">
        <v>134</v>
      </c>
      <c r="T106" s="49" t="s">
        <v>134</v>
      </c>
      <c r="U106" s="49" t="s">
        <v>134</v>
      </c>
      <c r="V106" s="49" t="s">
        <v>134</v>
      </c>
      <c r="W106" s="49" t="s">
        <v>134</v>
      </c>
    </row>
    <row r="107" spans="1:23" ht="21" customHeight="1">
      <c r="A107" s="145" t="s">
        <v>944</v>
      </c>
      <c r="B107" s="49">
        <v>41</v>
      </c>
      <c r="C107" s="49">
        <v>29</v>
      </c>
      <c r="D107" s="49">
        <v>4</v>
      </c>
      <c r="E107" s="49">
        <v>3</v>
      </c>
      <c r="F107" s="49">
        <v>4</v>
      </c>
      <c r="G107" s="49">
        <v>1</v>
      </c>
      <c r="H107" s="49" t="s">
        <v>134</v>
      </c>
      <c r="I107" s="49" t="s">
        <v>134</v>
      </c>
      <c r="J107" s="49" t="s">
        <v>134</v>
      </c>
      <c r="K107" s="49" t="s">
        <v>134</v>
      </c>
      <c r="L107" s="49" t="s">
        <v>134</v>
      </c>
      <c r="M107" s="49">
        <v>26</v>
      </c>
      <c r="N107" s="49">
        <v>1</v>
      </c>
      <c r="O107" s="49">
        <v>11</v>
      </c>
      <c r="P107" s="49">
        <v>2</v>
      </c>
      <c r="Q107" s="49">
        <v>8</v>
      </c>
      <c r="R107" s="49" t="s">
        <v>134</v>
      </c>
      <c r="S107" s="49">
        <v>1</v>
      </c>
      <c r="T107" s="49" t="s">
        <v>134</v>
      </c>
      <c r="U107" s="49" t="s">
        <v>134</v>
      </c>
      <c r="V107" s="49" t="s">
        <v>134</v>
      </c>
      <c r="W107" s="49" t="s">
        <v>134</v>
      </c>
    </row>
    <row r="108" spans="1:23" ht="21" customHeight="1">
      <c r="A108" s="145" t="s">
        <v>574</v>
      </c>
      <c r="B108" s="49">
        <v>59</v>
      </c>
      <c r="C108" s="49">
        <v>36</v>
      </c>
      <c r="D108" s="49">
        <v>8</v>
      </c>
      <c r="E108" s="49">
        <v>7</v>
      </c>
      <c r="F108" s="49">
        <v>3</v>
      </c>
      <c r="G108" s="49">
        <v>3</v>
      </c>
      <c r="H108" s="49">
        <v>1</v>
      </c>
      <c r="I108" s="49">
        <v>1</v>
      </c>
      <c r="J108" s="49" t="s">
        <v>134</v>
      </c>
      <c r="K108" s="49" t="s">
        <v>134</v>
      </c>
      <c r="L108" s="49" t="s">
        <v>134</v>
      </c>
      <c r="M108" s="49">
        <v>23</v>
      </c>
      <c r="N108" s="49">
        <v>1</v>
      </c>
      <c r="O108" s="49">
        <v>8</v>
      </c>
      <c r="P108" s="49">
        <v>4</v>
      </c>
      <c r="Q108" s="49">
        <v>9</v>
      </c>
      <c r="R108" s="49" t="s">
        <v>134</v>
      </c>
      <c r="S108" s="49" t="s">
        <v>134</v>
      </c>
      <c r="T108" s="49">
        <v>1</v>
      </c>
      <c r="U108" s="49" t="s">
        <v>134</v>
      </c>
      <c r="V108" s="49" t="s">
        <v>134</v>
      </c>
      <c r="W108" s="49" t="s">
        <v>134</v>
      </c>
    </row>
    <row r="109" spans="1:23" ht="21" customHeight="1">
      <c r="A109" s="145" t="s">
        <v>941</v>
      </c>
      <c r="B109" s="49">
        <v>83</v>
      </c>
      <c r="C109" s="49">
        <v>58</v>
      </c>
      <c r="D109" s="49">
        <v>16</v>
      </c>
      <c r="E109" s="49">
        <v>5</v>
      </c>
      <c r="F109" s="49">
        <v>2</v>
      </c>
      <c r="G109" s="49">
        <v>2</v>
      </c>
      <c r="H109" s="49" t="s">
        <v>134</v>
      </c>
      <c r="I109" s="49" t="s">
        <v>134</v>
      </c>
      <c r="J109" s="49" t="s">
        <v>134</v>
      </c>
      <c r="K109" s="49" t="s">
        <v>134</v>
      </c>
      <c r="L109" s="49" t="s">
        <v>134</v>
      </c>
      <c r="M109" s="49">
        <v>32</v>
      </c>
      <c r="N109" s="49" t="s">
        <v>134</v>
      </c>
      <c r="O109" s="49">
        <v>18</v>
      </c>
      <c r="P109" s="49">
        <v>5</v>
      </c>
      <c r="Q109" s="49">
        <v>8</v>
      </c>
      <c r="R109" s="49" t="s">
        <v>134</v>
      </c>
      <c r="S109" s="49" t="s">
        <v>134</v>
      </c>
      <c r="T109" s="49" t="s">
        <v>134</v>
      </c>
      <c r="U109" s="49" t="s">
        <v>134</v>
      </c>
      <c r="V109" s="49" t="s">
        <v>134</v>
      </c>
      <c r="W109" s="49" t="s">
        <v>134</v>
      </c>
    </row>
    <row r="110" spans="1:23" ht="21" customHeight="1">
      <c r="A110" s="146" t="s">
        <v>940</v>
      </c>
      <c r="B110" s="169">
        <v>47</v>
      </c>
      <c r="C110" s="169">
        <v>35</v>
      </c>
      <c r="D110" s="169">
        <v>5</v>
      </c>
      <c r="E110" s="169">
        <v>4</v>
      </c>
      <c r="F110" s="169" t="s">
        <v>134</v>
      </c>
      <c r="G110" s="169">
        <v>2</v>
      </c>
      <c r="H110" s="169">
        <v>1</v>
      </c>
      <c r="I110" s="169" t="s">
        <v>134</v>
      </c>
      <c r="J110" s="169" t="s">
        <v>134</v>
      </c>
      <c r="K110" s="169" t="s">
        <v>134</v>
      </c>
      <c r="L110" s="169" t="s">
        <v>134</v>
      </c>
      <c r="M110" s="169">
        <v>25</v>
      </c>
      <c r="N110" s="169">
        <v>3</v>
      </c>
      <c r="O110" s="169">
        <v>9</v>
      </c>
      <c r="P110" s="169">
        <v>1</v>
      </c>
      <c r="Q110" s="169">
        <v>11</v>
      </c>
      <c r="R110" s="169">
        <v>1</v>
      </c>
      <c r="S110" s="169" t="s">
        <v>134</v>
      </c>
      <c r="T110" s="169" t="s">
        <v>134</v>
      </c>
      <c r="U110" s="169" t="s">
        <v>134</v>
      </c>
      <c r="V110" s="169" t="s">
        <v>134</v>
      </c>
      <c r="W110" s="169" t="s">
        <v>134</v>
      </c>
    </row>
    <row r="111" spans="1:23" ht="21" customHeight="1">
      <c r="A111" s="44" t="s">
        <v>1557</v>
      </c>
    </row>
    <row r="112" spans="1:23" ht="21" customHeight="1">
      <c r="A112" s="44" t="s">
        <v>3768</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rowBreaks count="1" manualBreakCount="1">
    <brk id="57"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sheetPr>
    <pageSetUpPr fitToPage="1"/>
  </sheetPr>
  <dimension ref="A1:IV115"/>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4"/>
    <col min="2" max="129" width="10.125" style="24" customWidth="1"/>
    <col min="130" max="256" width="18.625" style="24"/>
  </cols>
  <sheetData>
    <row r="1" spans="1:256" ht="21" customHeight="1">
      <c r="A1" s="28" t="str">
        <f>HYPERLINK("#"&amp;"目次"&amp;"!a1","目次へ")</f>
        <v>目次へ</v>
      </c>
    </row>
    <row r="2" spans="1:256" ht="21" customHeight="1">
      <c r="A2" s="97" t="str">
        <f>"３６．"&amp;目次!E39</f>
        <v>３６．町丁，産業中分類別事業所数及び従業者数（平成28年6月1日）</v>
      </c>
      <c r="B2" s="45"/>
      <c r="C2" s="45"/>
      <c r="D2" s="45"/>
      <c r="E2" s="45"/>
      <c r="F2" s="45"/>
      <c r="G2" s="45"/>
      <c r="H2" s="45"/>
      <c r="I2" s="45"/>
      <c r="J2" s="45"/>
      <c r="K2" s="45"/>
      <c r="L2" s="45"/>
      <c r="M2" s="45"/>
      <c r="N2" s="45"/>
    </row>
    <row r="3" spans="1:256" ht="21" customHeight="1">
      <c r="A3" s="143"/>
      <c r="B3" s="142" t="s">
        <v>308</v>
      </c>
      <c r="C3" s="197"/>
      <c r="D3" s="142" t="s">
        <v>3295</v>
      </c>
      <c r="E3" s="197"/>
      <c r="F3" s="142" t="s">
        <v>1764</v>
      </c>
      <c r="G3" s="197"/>
      <c r="H3" s="142" t="s">
        <v>4175</v>
      </c>
      <c r="I3" s="197"/>
      <c r="J3" s="142" t="s">
        <v>718</v>
      </c>
      <c r="K3" s="115"/>
      <c r="L3" s="115"/>
      <c r="M3" s="115"/>
      <c r="N3" s="115"/>
      <c r="O3" s="177" t="s">
        <v>2506</v>
      </c>
      <c r="P3" s="177"/>
      <c r="Q3" s="177"/>
      <c r="R3" s="177"/>
      <c r="S3" s="177"/>
      <c r="T3" s="177"/>
      <c r="U3" s="177"/>
      <c r="V3" s="177"/>
      <c r="W3" s="177"/>
      <c r="X3" s="177"/>
      <c r="Y3" s="177"/>
      <c r="Z3" s="177"/>
      <c r="AA3" s="177"/>
      <c r="AB3" s="106"/>
      <c r="AC3" s="142"/>
      <c r="AD3" s="115"/>
      <c r="AE3" s="115"/>
      <c r="AF3" s="115"/>
      <c r="AG3" s="115"/>
      <c r="AH3" s="115"/>
      <c r="AI3" s="115"/>
      <c r="AJ3" s="115"/>
      <c r="AK3" s="115"/>
      <c r="AL3" s="115"/>
      <c r="AM3" s="115"/>
      <c r="AN3" s="115"/>
      <c r="AO3" s="106" t="s">
        <v>2745</v>
      </c>
      <c r="AP3" s="115"/>
      <c r="AQ3" s="115"/>
      <c r="AR3" s="115"/>
      <c r="AS3" s="115"/>
      <c r="AT3" s="197"/>
      <c r="AU3" s="106" t="s">
        <v>2743</v>
      </c>
      <c r="AV3" s="115"/>
      <c r="AW3" s="115"/>
      <c r="AX3" s="115"/>
      <c r="AY3" s="115"/>
      <c r="AZ3" s="115"/>
      <c r="BA3" s="115"/>
      <c r="BB3" s="142" t="s">
        <v>1844</v>
      </c>
      <c r="BC3" s="115"/>
      <c r="BD3" s="115"/>
      <c r="BE3" s="115"/>
      <c r="BF3" s="115"/>
      <c r="BG3" s="115"/>
      <c r="BH3" s="115"/>
      <c r="BI3" s="115"/>
      <c r="BJ3" s="115"/>
      <c r="BK3" s="115"/>
      <c r="BL3" s="106" t="s">
        <v>3678</v>
      </c>
      <c r="BM3" s="115"/>
      <c r="BN3" s="115"/>
      <c r="BO3" s="115"/>
      <c r="BP3" s="115"/>
      <c r="BQ3" s="115"/>
      <c r="BR3" s="115"/>
      <c r="BS3" s="115"/>
      <c r="BT3" s="115"/>
      <c r="BU3" s="115"/>
      <c r="BV3" s="115"/>
      <c r="BW3" s="115"/>
      <c r="BX3" s="115"/>
      <c r="BY3" s="115"/>
      <c r="BZ3" s="142" t="s">
        <v>1887</v>
      </c>
      <c r="CA3" s="115"/>
      <c r="CB3" s="115"/>
      <c r="CC3" s="115"/>
      <c r="CD3" s="115"/>
      <c r="CE3" s="115"/>
      <c r="CF3" s="115"/>
      <c r="CG3" s="115"/>
      <c r="CH3" s="142" t="s">
        <v>2478</v>
      </c>
      <c r="CI3" s="115"/>
      <c r="CJ3" s="115"/>
      <c r="CK3" s="115"/>
      <c r="CL3" s="115"/>
      <c r="CM3" s="106" t="s">
        <v>4185</v>
      </c>
      <c r="CN3" s="115"/>
      <c r="CO3" s="115"/>
      <c r="CP3" s="115"/>
      <c r="CQ3" s="115"/>
      <c r="CR3" s="197"/>
      <c r="CS3" s="142" t="s">
        <v>2545</v>
      </c>
      <c r="CT3" s="115"/>
      <c r="CU3" s="115"/>
      <c r="CV3" s="115"/>
      <c r="CW3" s="197"/>
      <c r="CX3" s="142" t="s">
        <v>1540</v>
      </c>
      <c r="CY3" s="115"/>
      <c r="CZ3" s="115"/>
      <c r="DA3" s="115"/>
      <c r="DB3" s="178"/>
      <c r="DC3" s="142" t="s">
        <v>1501</v>
      </c>
      <c r="DD3" s="115"/>
      <c r="DE3" s="115"/>
      <c r="DF3" s="197"/>
      <c r="DG3" s="142" t="s">
        <v>3301</v>
      </c>
      <c r="DH3" s="115"/>
      <c r="DI3" s="115"/>
      <c r="DJ3" s="115"/>
      <c r="DK3" s="197"/>
      <c r="DL3" s="142" t="s">
        <v>3302</v>
      </c>
      <c r="DM3" s="115"/>
      <c r="DN3" s="115"/>
      <c r="DO3" s="115"/>
      <c r="DP3" s="106" t="s">
        <v>3300</v>
      </c>
      <c r="DQ3" s="115"/>
      <c r="DR3" s="115"/>
      <c r="DS3" s="115"/>
      <c r="DT3" s="115"/>
      <c r="DU3" s="115"/>
      <c r="DV3" s="115"/>
      <c r="DW3" s="115"/>
      <c r="DX3" s="115"/>
      <c r="DY3" s="115"/>
    </row>
    <row r="4" spans="1:256" ht="21" customHeight="1">
      <c r="A4" s="266" t="s">
        <v>1103</v>
      </c>
      <c r="B4" s="140"/>
      <c r="C4" s="230"/>
      <c r="D4" s="119" t="s">
        <v>3482</v>
      </c>
      <c r="E4" s="233"/>
      <c r="F4" s="119" t="s">
        <v>3522</v>
      </c>
      <c r="G4" s="233"/>
      <c r="H4" s="119" t="s">
        <v>3539</v>
      </c>
      <c r="I4" s="233"/>
      <c r="J4" s="119" t="s">
        <v>308</v>
      </c>
      <c r="K4" s="233"/>
      <c r="L4" s="357" t="s">
        <v>1834</v>
      </c>
      <c r="M4" s="357" t="s">
        <v>1824</v>
      </c>
      <c r="N4" s="359" t="s">
        <v>1389</v>
      </c>
      <c r="O4" s="136" t="s">
        <v>308</v>
      </c>
      <c r="P4" s="136"/>
      <c r="Q4" s="357" t="s">
        <v>1691</v>
      </c>
      <c r="R4" s="361">
        <v>10</v>
      </c>
      <c r="S4" s="361">
        <v>11</v>
      </c>
      <c r="T4" s="361">
        <v>12</v>
      </c>
      <c r="U4" s="361">
        <v>13</v>
      </c>
      <c r="V4" s="361">
        <v>14</v>
      </c>
      <c r="W4" s="361">
        <v>15</v>
      </c>
      <c r="X4" s="361">
        <v>16</v>
      </c>
      <c r="Y4" s="361">
        <v>17</v>
      </c>
      <c r="Z4" s="361">
        <v>18</v>
      </c>
      <c r="AA4" s="361">
        <v>19</v>
      </c>
      <c r="AB4" s="363">
        <v>20</v>
      </c>
      <c r="AC4" s="361">
        <v>21</v>
      </c>
      <c r="AD4" s="361">
        <v>22</v>
      </c>
      <c r="AE4" s="361">
        <v>23</v>
      </c>
      <c r="AF4" s="361">
        <v>24</v>
      </c>
      <c r="AG4" s="361">
        <v>25</v>
      </c>
      <c r="AH4" s="361">
        <v>26</v>
      </c>
      <c r="AI4" s="361">
        <v>27</v>
      </c>
      <c r="AJ4" s="361">
        <v>28</v>
      </c>
      <c r="AK4" s="361">
        <v>29</v>
      </c>
      <c r="AL4" s="364">
        <v>30</v>
      </c>
      <c r="AM4" s="361">
        <v>31</v>
      </c>
      <c r="AN4" s="363">
        <v>32</v>
      </c>
      <c r="AO4" s="119" t="s">
        <v>704</v>
      </c>
      <c r="AP4" s="233"/>
      <c r="AQ4" s="361">
        <v>33</v>
      </c>
      <c r="AR4" s="361">
        <v>34</v>
      </c>
      <c r="AS4" s="361">
        <v>35</v>
      </c>
      <c r="AT4" s="361">
        <v>36</v>
      </c>
      <c r="AU4" s="119" t="s">
        <v>308</v>
      </c>
      <c r="AV4" s="233"/>
      <c r="AW4" s="361">
        <v>37</v>
      </c>
      <c r="AX4" s="363">
        <v>38</v>
      </c>
      <c r="AY4" s="363">
        <v>39</v>
      </c>
      <c r="AZ4" s="363">
        <v>40</v>
      </c>
      <c r="BA4" s="363">
        <v>41</v>
      </c>
      <c r="BB4" s="119" t="s">
        <v>308</v>
      </c>
      <c r="BC4" s="233"/>
      <c r="BD4" s="361">
        <v>42</v>
      </c>
      <c r="BE4" s="361">
        <v>43</v>
      </c>
      <c r="BF4" s="361">
        <v>44</v>
      </c>
      <c r="BG4" s="361">
        <v>45</v>
      </c>
      <c r="BH4" s="363">
        <v>46</v>
      </c>
      <c r="BI4" s="361">
        <v>47</v>
      </c>
      <c r="BJ4" s="361">
        <v>48</v>
      </c>
      <c r="BK4" s="363">
        <v>49</v>
      </c>
      <c r="BL4" s="119" t="s">
        <v>308</v>
      </c>
      <c r="BM4" s="234"/>
      <c r="BN4" s="361">
        <v>50</v>
      </c>
      <c r="BO4" s="361">
        <v>51</v>
      </c>
      <c r="BP4" s="361">
        <v>52</v>
      </c>
      <c r="BQ4" s="361">
        <v>53</v>
      </c>
      <c r="BR4" s="361">
        <v>54</v>
      </c>
      <c r="BS4" s="361">
        <v>55</v>
      </c>
      <c r="BT4" s="363">
        <v>56</v>
      </c>
      <c r="BU4" s="361">
        <v>57</v>
      </c>
      <c r="BV4" s="361">
        <v>58</v>
      </c>
      <c r="BW4" s="361">
        <v>59</v>
      </c>
      <c r="BX4" s="363">
        <v>60</v>
      </c>
      <c r="BY4" s="363">
        <v>61</v>
      </c>
      <c r="BZ4" s="119" t="s">
        <v>308</v>
      </c>
      <c r="CA4" s="234"/>
      <c r="CB4" s="361">
        <v>62</v>
      </c>
      <c r="CC4" s="363">
        <v>63</v>
      </c>
      <c r="CD4" s="361">
        <v>64</v>
      </c>
      <c r="CE4" s="361">
        <v>65</v>
      </c>
      <c r="CF4" s="361">
        <v>66</v>
      </c>
      <c r="CG4" s="361">
        <v>67</v>
      </c>
      <c r="CH4" s="119" t="s">
        <v>308</v>
      </c>
      <c r="CI4" s="234"/>
      <c r="CJ4" s="361">
        <v>68</v>
      </c>
      <c r="CK4" s="364">
        <v>69</v>
      </c>
      <c r="CL4" s="367">
        <v>70</v>
      </c>
      <c r="CM4" s="119" t="s">
        <v>308</v>
      </c>
      <c r="CN4" s="233"/>
      <c r="CO4" s="361">
        <v>71</v>
      </c>
      <c r="CP4" s="361">
        <v>72</v>
      </c>
      <c r="CQ4" s="361">
        <v>73</v>
      </c>
      <c r="CR4" s="363">
        <v>74</v>
      </c>
      <c r="CS4" s="119" t="s">
        <v>308</v>
      </c>
      <c r="CT4" s="233"/>
      <c r="CU4" s="361">
        <v>75</v>
      </c>
      <c r="CV4" s="361">
        <v>76</v>
      </c>
      <c r="CW4" s="361">
        <v>77</v>
      </c>
      <c r="CX4" s="119" t="s">
        <v>308</v>
      </c>
      <c r="CY4" s="234"/>
      <c r="CZ4" s="363">
        <v>78</v>
      </c>
      <c r="DA4" s="363">
        <v>79</v>
      </c>
      <c r="DB4" s="361">
        <v>80</v>
      </c>
      <c r="DC4" s="119" t="s">
        <v>308</v>
      </c>
      <c r="DD4" s="233"/>
      <c r="DE4" s="364">
        <v>81</v>
      </c>
      <c r="DF4" s="364">
        <v>82</v>
      </c>
      <c r="DG4" s="119" t="s">
        <v>308</v>
      </c>
      <c r="DH4" s="234"/>
      <c r="DI4" s="361">
        <v>83</v>
      </c>
      <c r="DJ4" s="364">
        <v>84</v>
      </c>
      <c r="DK4" s="361">
        <v>85</v>
      </c>
      <c r="DL4" s="119" t="s">
        <v>308</v>
      </c>
      <c r="DM4" s="234"/>
      <c r="DN4" s="363">
        <v>86</v>
      </c>
      <c r="DO4" s="363">
        <v>87</v>
      </c>
      <c r="DP4" s="119" t="s">
        <v>308</v>
      </c>
      <c r="DQ4" s="233"/>
      <c r="DR4" s="361">
        <v>88</v>
      </c>
      <c r="DS4" s="361">
        <v>89</v>
      </c>
      <c r="DT4" s="361">
        <v>90</v>
      </c>
      <c r="DU4" s="361">
        <v>91</v>
      </c>
      <c r="DV4" s="361">
        <v>92</v>
      </c>
      <c r="DW4" s="363">
        <v>93</v>
      </c>
      <c r="DX4" s="363">
        <v>94</v>
      </c>
      <c r="DY4" s="361">
        <v>95</v>
      </c>
    </row>
    <row r="5" spans="1:256" s="349" customFormat="1" ht="90" customHeight="1">
      <c r="A5" s="350"/>
      <c r="B5" s="352" t="s">
        <v>2001</v>
      </c>
      <c r="C5" s="352" t="s">
        <v>1176</v>
      </c>
      <c r="D5" s="352" t="s">
        <v>2001</v>
      </c>
      <c r="E5" s="352" t="s">
        <v>1176</v>
      </c>
      <c r="F5" s="352" t="s">
        <v>2001</v>
      </c>
      <c r="G5" s="352" t="s">
        <v>1176</v>
      </c>
      <c r="H5" s="352" t="s">
        <v>2001</v>
      </c>
      <c r="I5" s="352" t="s">
        <v>1176</v>
      </c>
      <c r="J5" s="352" t="s">
        <v>2001</v>
      </c>
      <c r="K5" s="352" t="s">
        <v>1176</v>
      </c>
      <c r="L5" s="358" t="s">
        <v>3955</v>
      </c>
      <c r="M5" s="358" t="s">
        <v>1049</v>
      </c>
      <c r="N5" s="360" t="s">
        <v>3907</v>
      </c>
      <c r="O5" s="352" t="s">
        <v>2001</v>
      </c>
      <c r="P5" s="352" t="s">
        <v>1176</v>
      </c>
      <c r="Q5" s="358" t="s">
        <v>1253</v>
      </c>
      <c r="R5" s="358" t="s">
        <v>4177</v>
      </c>
      <c r="S5" s="358" t="s">
        <v>2051</v>
      </c>
      <c r="T5" s="358" t="s">
        <v>41</v>
      </c>
      <c r="U5" s="358" t="s">
        <v>1818</v>
      </c>
      <c r="V5" s="358" t="s">
        <v>4180</v>
      </c>
      <c r="W5" s="358" t="s">
        <v>4179</v>
      </c>
      <c r="X5" s="358" t="s">
        <v>1817</v>
      </c>
      <c r="Y5" s="358" t="s">
        <v>4182</v>
      </c>
      <c r="Z5" s="358" t="s">
        <v>4181</v>
      </c>
      <c r="AA5" s="358" t="s">
        <v>1813</v>
      </c>
      <c r="AB5" s="360" t="s">
        <v>532</v>
      </c>
      <c r="AC5" s="358" t="s">
        <v>4183</v>
      </c>
      <c r="AD5" s="358" t="s">
        <v>1808</v>
      </c>
      <c r="AE5" s="358" t="s">
        <v>1812</v>
      </c>
      <c r="AF5" s="358" t="s">
        <v>1303</v>
      </c>
      <c r="AG5" s="358" t="s">
        <v>3773</v>
      </c>
      <c r="AH5" s="358" t="s">
        <v>1712</v>
      </c>
      <c r="AI5" s="358" t="s">
        <v>794</v>
      </c>
      <c r="AJ5" s="358" t="s">
        <v>4184</v>
      </c>
      <c r="AK5" s="358" t="s">
        <v>1664</v>
      </c>
      <c r="AL5" s="358" t="s">
        <v>2198</v>
      </c>
      <c r="AM5" s="358" t="s">
        <v>960</v>
      </c>
      <c r="AN5" s="360" t="s">
        <v>1809</v>
      </c>
      <c r="AO5" s="352" t="s">
        <v>2001</v>
      </c>
      <c r="AP5" s="352" t="s">
        <v>1176</v>
      </c>
      <c r="AQ5" s="358" t="s">
        <v>1571</v>
      </c>
      <c r="AR5" s="358" t="s">
        <v>2307</v>
      </c>
      <c r="AS5" s="358" t="s">
        <v>3672</v>
      </c>
      <c r="AT5" s="358" t="s">
        <v>2742</v>
      </c>
      <c r="AU5" s="352" t="s">
        <v>2001</v>
      </c>
      <c r="AV5" s="352" t="s">
        <v>1176</v>
      </c>
      <c r="AW5" s="358" t="s">
        <v>1799</v>
      </c>
      <c r="AX5" s="358" t="s">
        <v>1798</v>
      </c>
      <c r="AY5" s="358" t="s">
        <v>3960</v>
      </c>
      <c r="AZ5" s="358" t="s">
        <v>3959</v>
      </c>
      <c r="BA5" s="360" t="s">
        <v>2521</v>
      </c>
      <c r="BB5" s="352" t="s">
        <v>2001</v>
      </c>
      <c r="BC5" s="352" t="s">
        <v>1176</v>
      </c>
      <c r="BD5" s="358" t="s">
        <v>2746</v>
      </c>
      <c r="BE5" s="358" t="s">
        <v>2991</v>
      </c>
      <c r="BF5" s="358" t="s">
        <v>3071</v>
      </c>
      <c r="BG5" s="358" t="s">
        <v>397</v>
      </c>
      <c r="BH5" s="358" t="s">
        <v>367</v>
      </c>
      <c r="BI5" s="358" t="s">
        <v>2061</v>
      </c>
      <c r="BJ5" s="358" t="s">
        <v>3671</v>
      </c>
      <c r="BK5" s="360" t="s">
        <v>694</v>
      </c>
      <c r="BL5" s="352" t="s">
        <v>2001</v>
      </c>
      <c r="BM5" s="366" t="s">
        <v>1176</v>
      </c>
      <c r="BN5" s="358" t="s">
        <v>3958</v>
      </c>
      <c r="BO5" s="358" t="s">
        <v>3957</v>
      </c>
      <c r="BP5" s="358" t="s">
        <v>3956</v>
      </c>
      <c r="BQ5" s="358" t="s">
        <v>1727</v>
      </c>
      <c r="BR5" s="358" t="s">
        <v>3954</v>
      </c>
      <c r="BS5" s="358" t="s">
        <v>3392</v>
      </c>
      <c r="BT5" s="358" t="s">
        <v>1433</v>
      </c>
      <c r="BU5" s="358" t="s">
        <v>494</v>
      </c>
      <c r="BV5" s="358" t="s">
        <v>861</v>
      </c>
      <c r="BW5" s="358" t="s">
        <v>669</v>
      </c>
      <c r="BX5" s="358" t="s">
        <v>3953</v>
      </c>
      <c r="BY5" s="360" t="s">
        <v>1373</v>
      </c>
      <c r="BZ5" s="352" t="s">
        <v>2001</v>
      </c>
      <c r="CA5" s="352" t="s">
        <v>1176</v>
      </c>
      <c r="CB5" s="358" t="s">
        <v>2748</v>
      </c>
      <c r="CC5" s="358" t="s">
        <v>892</v>
      </c>
      <c r="CD5" s="358" t="s">
        <v>2709</v>
      </c>
      <c r="CE5" s="358" t="s">
        <v>799</v>
      </c>
      <c r="CF5" s="358" t="s">
        <v>2747</v>
      </c>
      <c r="CG5" s="358" t="s">
        <v>1337</v>
      </c>
      <c r="CH5" s="352" t="s">
        <v>2001</v>
      </c>
      <c r="CI5" s="352" t="s">
        <v>1176</v>
      </c>
      <c r="CJ5" s="358" t="s">
        <v>1811</v>
      </c>
      <c r="CK5" s="358" t="s">
        <v>3952</v>
      </c>
      <c r="CL5" s="360" t="s">
        <v>2396</v>
      </c>
      <c r="CM5" s="352" t="s">
        <v>2001</v>
      </c>
      <c r="CN5" s="352" t="s">
        <v>1176</v>
      </c>
      <c r="CO5" s="358" t="s">
        <v>2220</v>
      </c>
      <c r="CP5" s="358" t="s">
        <v>1322</v>
      </c>
      <c r="CQ5" s="358" t="s">
        <v>1143</v>
      </c>
      <c r="CR5" s="358" t="s">
        <v>1102</v>
      </c>
      <c r="CS5" s="352" t="s">
        <v>2001</v>
      </c>
      <c r="CT5" s="352" t="s">
        <v>1176</v>
      </c>
      <c r="CU5" s="358" t="s">
        <v>2477</v>
      </c>
      <c r="CV5" s="358" t="s">
        <v>4186</v>
      </c>
      <c r="CW5" s="358" t="s">
        <v>697</v>
      </c>
      <c r="CX5" s="352" t="s">
        <v>2001</v>
      </c>
      <c r="CY5" s="352" t="s">
        <v>1176</v>
      </c>
      <c r="CZ5" s="360" t="s">
        <v>1883</v>
      </c>
      <c r="DA5" s="360" t="s">
        <v>2749</v>
      </c>
      <c r="DB5" s="358" t="s">
        <v>1861</v>
      </c>
      <c r="DC5" s="352" t="s">
        <v>2001</v>
      </c>
      <c r="DD5" s="352" t="s">
        <v>1176</v>
      </c>
      <c r="DE5" s="358" t="s">
        <v>3951</v>
      </c>
      <c r="DF5" s="358" t="s">
        <v>14</v>
      </c>
      <c r="DG5" s="352" t="s">
        <v>2001</v>
      </c>
      <c r="DH5" s="352" t="s">
        <v>1176</v>
      </c>
      <c r="DI5" s="358" t="s">
        <v>3337</v>
      </c>
      <c r="DJ5" s="358" t="s">
        <v>83</v>
      </c>
      <c r="DK5" s="358" t="s">
        <v>2751</v>
      </c>
      <c r="DL5" s="352" t="s">
        <v>2001</v>
      </c>
      <c r="DM5" s="352" t="s">
        <v>1176</v>
      </c>
      <c r="DN5" s="360" t="s">
        <v>2374</v>
      </c>
      <c r="DO5" s="360" t="s">
        <v>166</v>
      </c>
      <c r="DP5" s="352" t="s">
        <v>2001</v>
      </c>
      <c r="DQ5" s="352" t="s">
        <v>1176</v>
      </c>
      <c r="DR5" s="358" t="s">
        <v>2756</v>
      </c>
      <c r="DS5" s="358" t="s">
        <v>2650</v>
      </c>
      <c r="DT5" s="358" t="s">
        <v>2755</v>
      </c>
      <c r="DU5" s="358" t="s">
        <v>1280</v>
      </c>
      <c r="DV5" s="358" t="s">
        <v>1785</v>
      </c>
      <c r="DW5" s="358" t="s">
        <v>1561</v>
      </c>
      <c r="DX5" s="358" t="s">
        <v>2752</v>
      </c>
      <c r="DY5" s="358" t="s">
        <v>1785</v>
      </c>
    </row>
    <row r="6" spans="1:256" s="27" customFormat="1" ht="21" customHeight="1">
      <c r="A6" s="170" t="s">
        <v>1079</v>
      </c>
      <c r="B6" s="353">
        <v>12068</v>
      </c>
      <c r="C6" s="355">
        <v>121982</v>
      </c>
      <c r="D6" s="355">
        <v>3</v>
      </c>
      <c r="E6" s="355">
        <v>10</v>
      </c>
      <c r="F6" s="304" t="s">
        <v>134</v>
      </c>
      <c r="G6" s="304" t="s">
        <v>134</v>
      </c>
      <c r="H6" s="355" t="s">
        <v>134</v>
      </c>
      <c r="I6" s="355" t="s">
        <v>134</v>
      </c>
      <c r="J6" s="355">
        <v>804</v>
      </c>
      <c r="K6" s="355">
        <v>7620</v>
      </c>
      <c r="L6" s="355">
        <v>290</v>
      </c>
      <c r="M6" s="355">
        <v>316</v>
      </c>
      <c r="N6" s="355">
        <v>198</v>
      </c>
      <c r="O6" s="355">
        <v>385</v>
      </c>
      <c r="P6" s="355">
        <v>6460</v>
      </c>
      <c r="Q6" s="355">
        <v>37</v>
      </c>
      <c r="R6" s="355">
        <v>12</v>
      </c>
      <c r="S6" s="355">
        <v>44</v>
      </c>
      <c r="T6" s="355">
        <v>5</v>
      </c>
      <c r="U6" s="355">
        <v>18</v>
      </c>
      <c r="V6" s="355">
        <v>6</v>
      </c>
      <c r="W6" s="355">
        <v>78</v>
      </c>
      <c r="X6" s="355">
        <v>15</v>
      </c>
      <c r="Y6" s="355" t="s">
        <v>134</v>
      </c>
      <c r="Z6" s="355">
        <v>9</v>
      </c>
      <c r="AA6" s="355">
        <v>2</v>
      </c>
      <c r="AB6" s="355">
        <v>3</v>
      </c>
      <c r="AC6" s="355">
        <v>8</v>
      </c>
      <c r="AD6" s="355" t="s">
        <v>134</v>
      </c>
      <c r="AE6" s="355">
        <v>2</v>
      </c>
      <c r="AF6" s="355">
        <v>26</v>
      </c>
      <c r="AG6" s="355">
        <v>4</v>
      </c>
      <c r="AH6" s="355">
        <v>10</v>
      </c>
      <c r="AI6" s="355">
        <v>21</v>
      </c>
      <c r="AJ6" s="355">
        <v>12</v>
      </c>
      <c r="AK6" s="355">
        <v>19</v>
      </c>
      <c r="AL6" s="355">
        <v>7</v>
      </c>
      <c r="AM6" s="355">
        <v>4</v>
      </c>
      <c r="AN6" s="355">
        <v>43</v>
      </c>
      <c r="AO6" s="355">
        <v>3</v>
      </c>
      <c r="AP6" s="355">
        <v>22</v>
      </c>
      <c r="AQ6" s="355" t="s">
        <v>134</v>
      </c>
      <c r="AR6" s="355" t="s">
        <v>134</v>
      </c>
      <c r="AS6" s="355" t="s">
        <v>134</v>
      </c>
      <c r="AT6" s="355">
        <v>3</v>
      </c>
      <c r="AU6" s="355">
        <v>360</v>
      </c>
      <c r="AV6" s="355">
        <v>8691</v>
      </c>
      <c r="AW6" s="355">
        <v>4</v>
      </c>
      <c r="AX6" s="355">
        <v>2</v>
      </c>
      <c r="AY6" s="355">
        <v>172</v>
      </c>
      <c r="AZ6" s="355">
        <v>21</v>
      </c>
      <c r="BA6" s="355">
        <v>160</v>
      </c>
      <c r="BB6" s="355">
        <v>184</v>
      </c>
      <c r="BC6" s="355">
        <v>3966</v>
      </c>
      <c r="BD6" s="355">
        <v>14</v>
      </c>
      <c r="BE6" s="355">
        <v>64</v>
      </c>
      <c r="BF6" s="355">
        <v>80</v>
      </c>
      <c r="BG6" s="355" t="s">
        <v>134</v>
      </c>
      <c r="BH6" s="355" t="s">
        <v>134</v>
      </c>
      <c r="BI6" s="355">
        <v>5</v>
      </c>
      <c r="BJ6" s="355">
        <v>20</v>
      </c>
      <c r="BK6" s="355">
        <v>1</v>
      </c>
      <c r="BL6" s="355">
        <v>2638</v>
      </c>
      <c r="BM6" s="355">
        <v>26906</v>
      </c>
      <c r="BN6" s="355">
        <v>1</v>
      </c>
      <c r="BO6" s="355">
        <v>47</v>
      </c>
      <c r="BP6" s="355">
        <v>117</v>
      </c>
      <c r="BQ6" s="355">
        <v>114</v>
      </c>
      <c r="BR6" s="355">
        <v>171</v>
      </c>
      <c r="BS6" s="355">
        <v>206</v>
      </c>
      <c r="BT6" s="355">
        <v>3</v>
      </c>
      <c r="BU6" s="355">
        <v>285</v>
      </c>
      <c r="BV6" s="355">
        <v>643</v>
      </c>
      <c r="BW6" s="355">
        <v>159</v>
      </c>
      <c r="BX6" s="355">
        <v>789</v>
      </c>
      <c r="BY6" s="355">
        <v>98</v>
      </c>
      <c r="BZ6" s="355">
        <v>129</v>
      </c>
      <c r="CA6" s="355">
        <v>5989</v>
      </c>
      <c r="CB6" s="355">
        <v>19</v>
      </c>
      <c r="CC6" s="355">
        <v>24</v>
      </c>
      <c r="CD6" s="355">
        <v>11</v>
      </c>
      <c r="CE6" s="355">
        <v>14</v>
      </c>
      <c r="CF6" s="355">
        <v>5</v>
      </c>
      <c r="CG6" s="355">
        <v>56</v>
      </c>
      <c r="CH6" s="355">
        <v>1627</v>
      </c>
      <c r="CI6" s="355">
        <v>5755</v>
      </c>
      <c r="CJ6" s="355">
        <v>290</v>
      </c>
      <c r="CK6" s="355">
        <v>1298</v>
      </c>
      <c r="CL6" s="355">
        <v>38</v>
      </c>
      <c r="CM6" s="355">
        <v>749</v>
      </c>
      <c r="CN6" s="355">
        <v>6366</v>
      </c>
      <c r="CO6" s="355">
        <v>15</v>
      </c>
      <c r="CP6" s="355">
        <v>408</v>
      </c>
      <c r="CQ6" s="355">
        <v>38</v>
      </c>
      <c r="CR6" s="355">
        <v>287</v>
      </c>
      <c r="CS6" s="355">
        <v>1863</v>
      </c>
      <c r="CT6" s="355">
        <v>11474</v>
      </c>
      <c r="CU6" s="355">
        <v>24</v>
      </c>
      <c r="CV6" s="355">
        <v>1695</v>
      </c>
      <c r="CW6" s="355">
        <v>144</v>
      </c>
      <c r="CX6" s="355">
        <v>1142</v>
      </c>
      <c r="CY6" s="355">
        <v>5724</v>
      </c>
      <c r="CZ6" s="355">
        <v>814</v>
      </c>
      <c r="DA6" s="355">
        <v>152</v>
      </c>
      <c r="DB6" s="355">
        <v>176</v>
      </c>
      <c r="DC6" s="355">
        <v>405</v>
      </c>
      <c r="DD6" s="355">
        <v>6588</v>
      </c>
      <c r="DE6" s="355">
        <v>72</v>
      </c>
      <c r="DF6" s="355">
        <v>333</v>
      </c>
      <c r="DG6" s="355">
        <v>1172</v>
      </c>
      <c r="DH6" s="355">
        <v>15219</v>
      </c>
      <c r="DI6" s="355">
        <v>821</v>
      </c>
      <c r="DJ6" s="355">
        <v>4</v>
      </c>
      <c r="DK6" s="355">
        <v>345</v>
      </c>
      <c r="DL6" s="355">
        <v>29</v>
      </c>
      <c r="DM6" s="355">
        <v>683</v>
      </c>
      <c r="DN6" s="355">
        <v>29</v>
      </c>
      <c r="DO6" s="355" t="s">
        <v>134</v>
      </c>
      <c r="DP6" s="355">
        <v>575</v>
      </c>
      <c r="DQ6" s="355">
        <v>10509</v>
      </c>
      <c r="DR6" s="355">
        <v>18</v>
      </c>
      <c r="DS6" s="355">
        <v>30</v>
      </c>
      <c r="DT6" s="355">
        <v>52</v>
      </c>
      <c r="DU6" s="355">
        <v>28</v>
      </c>
      <c r="DV6" s="355">
        <v>248</v>
      </c>
      <c r="DW6" s="355">
        <v>76</v>
      </c>
      <c r="DX6" s="355">
        <v>118</v>
      </c>
      <c r="DY6" s="355">
        <v>3</v>
      </c>
    </row>
    <row r="7" spans="1:256" s="26" customFormat="1" ht="21" customHeight="1">
      <c r="A7" s="170"/>
      <c r="B7" s="303"/>
      <c r="C7" s="304"/>
      <c r="D7" s="304"/>
      <c r="E7" s="304"/>
      <c r="F7" s="304"/>
      <c r="G7" s="304"/>
      <c r="H7" s="304"/>
      <c r="I7" s="304"/>
      <c r="J7" s="304"/>
      <c r="K7" s="304"/>
      <c r="L7" s="304"/>
      <c r="M7" s="304"/>
      <c r="N7" s="304"/>
      <c r="O7" s="304"/>
      <c r="P7" s="304"/>
      <c r="Q7" s="304"/>
      <c r="R7" s="304"/>
      <c r="S7" s="304"/>
      <c r="T7" s="304"/>
      <c r="U7" s="304"/>
      <c r="V7" s="304"/>
      <c r="W7" s="304"/>
      <c r="X7" s="304"/>
      <c r="Y7" s="304"/>
      <c r="Z7" s="304"/>
      <c r="AA7" s="304"/>
      <c r="AB7" s="304"/>
      <c r="AC7" s="304"/>
      <c r="AD7" s="304"/>
      <c r="AE7" s="304"/>
      <c r="AF7" s="304"/>
      <c r="AG7" s="304"/>
      <c r="AH7" s="304"/>
      <c r="AI7" s="304"/>
      <c r="AJ7" s="304"/>
      <c r="AK7" s="304"/>
      <c r="AL7" s="304"/>
      <c r="AM7" s="304"/>
      <c r="AN7" s="304"/>
      <c r="AO7" s="304"/>
      <c r="AP7" s="304"/>
      <c r="AQ7" s="355" t="s">
        <v>134</v>
      </c>
      <c r="AR7" s="355" t="s">
        <v>134</v>
      </c>
      <c r="AS7" s="355" t="s">
        <v>134</v>
      </c>
      <c r="AT7" s="304"/>
      <c r="AU7" s="304"/>
      <c r="AV7" s="304"/>
      <c r="AW7" s="304"/>
      <c r="AX7" s="304"/>
      <c r="AY7" s="304"/>
      <c r="AZ7" s="304"/>
      <c r="BA7" s="304"/>
      <c r="BB7" s="304"/>
      <c r="BC7" s="304"/>
      <c r="BD7" s="304"/>
      <c r="BE7" s="304"/>
      <c r="BF7" s="304"/>
      <c r="BG7" s="355" t="s">
        <v>134</v>
      </c>
      <c r="BH7" s="355" t="s">
        <v>134</v>
      </c>
      <c r="BI7" s="304"/>
      <c r="BJ7" s="304"/>
      <c r="BK7" s="304"/>
      <c r="BL7" s="304"/>
      <c r="BM7" s="304"/>
      <c r="BN7" s="304"/>
      <c r="BO7" s="304"/>
      <c r="BP7" s="304"/>
      <c r="BQ7" s="304"/>
      <c r="BR7" s="304"/>
      <c r="BS7" s="304"/>
      <c r="BT7" s="304"/>
      <c r="BU7" s="304"/>
      <c r="BV7" s="304"/>
      <c r="BW7" s="304"/>
      <c r="BX7" s="304"/>
      <c r="BY7" s="304"/>
      <c r="BZ7" s="304"/>
      <c r="CA7" s="304"/>
      <c r="CB7" s="304"/>
      <c r="CC7" s="304"/>
      <c r="CD7" s="304"/>
      <c r="CE7" s="304"/>
      <c r="CF7" s="304"/>
      <c r="CG7" s="304"/>
      <c r="CH7" s="304"/>
      <c r="CI7" s="304"/>
      <c r="CJ7" s="304"/>
      <c r="CK7" s="304"/>
      <c r="CL7" s="304"/>
      <c r="CM7" s="304"/>
      <c r="CN7" s="304"/>
      <c r="CO7" s="304"/>
      <c r="CP7" s="304"/>
      <c r="CQ7" s="304"/>
      <c r="CR7" s="304"/>
      <c r="CS7" s="304"/>
      <c r="CT7" s="304"/>
      <c r="CU7" s="304"/>
      <c r="CV7" s="304"/>
      <c r="CW7" s="304"/>
      <c r="CX7" s="304"/>
      <c r="CY7" s="304"/>
      <c r="CZ7" s="304"/>
      <c r="DA7" s="304"/>
      <c r="DB7" s="304"/>
      <c r="DC7" s="304"/>
      <c r="DD7" s="304"/>
      <c r="DE7" s="304"/>
      <c r="DF7" s="304"/>
      <c r="DG7" s="304"/>
      <c r="DH7" s="304"/>
      <c r="DI7" s="304"/>
      <c r="DJ7" s="304"/>
      <c r="DK7" s="304"/>
      <c r="DL7" s="304"/>
      <c r="DM7" s="304"/>
      <c r="DN7" s="304"/>
      <c r="DO7" s="304"/>
      <c r="DP7" s="304"/>
      <c r="DQ7" s="304"/>
      <c r="DR7" s="304"/>
      <c r="DS7" s="304"/>
      <c r="DT7" s="304"/>
      <c r="DU7" s="304"/>
      <c r="DV7" s="304"/>
      <c r="DW7" s="304"/>
      <c r="DX7" s="304"/>
      <c r="DY7" s="304"/>
    </row>
    <row r="8" spans="1:256" s="27" customFormat="1" ht="21" customHeight="1">
      <c r="A8" s="170" t="s">
        <v>930</v>
      </c>
      <c r="B8" s="353">
        <v>520</v>
      </c>
      <c r="C8" s="355">
        <v>3373</v>
      </c>
      <c r="D8" s="355">
        <v>1</v>
      </c>
      <c r="E8" s="355">
        <v>7</v>
      </c>
      <c r="F8" s="355" t="s">
        <v>134</v>
      </c>
      <c r="G8" s="355" t="s">
        <v>134</v>
      </c>
      <c r="H8" s="355" t="s">
        <v>134</v>
      </c>
      <c r="I8" s="355" t="s">
        <v>134</v>
      </c>
      <c r="J8" s="355">
        <v>48</v>
      </c>
      <c r="K8" s="355">
        <v>551</v>
      </c>
      <c r="L8" s="355">
        <v>16</v>
      </c>
      <c r="M8" s="355">
        <v>25</v>
      </c>
      <c r="N8" s="355">
        <v>7</v>
      </c>
      <c r="O8" s="355">
        <v>40</v>
      </c>
      <c r="P8" s="355">
        <v>270</v>
      </c>
      <c r="Q8" s="355">
        <v>4</v>
      </c>
      <c r="R8" s="355" t="s">
        <v>134</v>
      </c>
      <c r="S8" s="355">
        <v>4</v>
      </c>
      <c r="T8" s="355" t="s">
        <v>134</v>
      </c>
      <c r="U8" s="355">
        <v>1</v>
      </c>
      <c r="V8" s="355">
        <v>1</v>
      </c>
      <c r="W8" s="355">
        <v>8</v>
      </c>
      <c r="X8" s="355">
        <v>2</v>
      </c>
      <c r="Y8" s="355" t="s">
        <v>134</v>
      </c>
      <c r="Z8" s="355" t="s">
        <v>134</v>
      </c>
      <c r="AA8" s="355" t="s">
        <v>134</v>
      </c>
      <c r="AB8" s="355" t="s">
        <v>134</v>
      </c>
      <c r="AC8" s="355" t="s">
        <v>134</v>
      </c>
      <c r="AD8" s="355" t="s">
        <v>134</v>
      </c>
      <c r="AE8" s="355">
        <v>1</v>
      </c>
      <c r="AF8" s="355">
        <v>6</v>
      </c>
      <c r="AG8" s="355" t="s">
        <v>134</v>
      </c>
      <c r="AH8" s="355">
        <v>3</v>
      </c>
      <c r="AI8" s="355">
        <v>4</v>
      </c>
      <c r="AJ8" s="355">
        <v>1</v>
      </c>
      <c r="AK8" s="355">
        <v>1</v>
      </c>
      <c r="AL8" s="355">
        <v>1</v>
      </c>
      <c r="AM8" s="355">
        <v>1</v>
      </c>
      <c r="AN8" s="355">
        <v>2</v>
      </c>
      <c r="AO8" s="355" t="s">
        <v>134</v>
      </c>
      <c r="AP8" s="355" t="s">
        <v>134</v>
      </c>
      <c r="AQ8" s="355" t="s">
        <v>134</v>
      </c>
      <c r="AR8" s="355" t="s">
        <v>134</v>
      </c>
      <c r="AS8" s="355" t="s">
        <v>134</v>
      </c>
      <c r="AT8" s="355" t="s">
        <v>134</v>
      </c>
      <c r="AU8" s="355">
        <v>4</v>
      </c>
      <c r="AV8" s="355">
        <v>53</v>
      </c>
      <c r="AW8" s="355" t="s">
        <v>134</v>
      </c>
      <c r="AX8" s="355" t="s">
        <v>134</v>
      </c>
      <c r="AY8" s="355">
        <v>1</v>
      </c>
      <c r="AZ8" s="355" t="s">
        <v>134</v>
      </c>
      <c r="BA8" s="355">
        <v>3</v>
      </c>
      <c r="BB8" s="355">
        <v>9</v>
      </c>
      <c r="BC8" s="355">
        <v>95</v>
      </c>
      <c r="BD8" s="355" t="s">
        <v>134</v>
      </c>
      <c r="BE8" s="355">
        <v>2</v>
      </c>
      <c r="BF8" s="355">
        <v>5</v>
      </c>
      <c r="BG8" s="355" t="s">
        <v>134</v>
      </c>
      <c r="BH8" s="355" t="s">
        <v>134</v>
      </c>
      <c r="BI8" s="355" t="s">
        <v>134</v>
      </c>
      <c r="BJ8" s="355">
        <v>2</v>
      </c>
      <c r="BK8" s="355" t="s">
        <v>134</v>
      </c>
      <c r="BL8" s="355">
        <v>127</v>
      </c>
      <c r="BM8" s="355">
        <v>1144</v>
      </c>
      <c r="BN8" s="355">
        <v>1</v>
      </c>
      <c r="BO8" s="355">
        <v>1</v>
      </c>
      <c r="BP8" s="355">
        <v>9</v>
      </c>
      <c r="BQ8" s="355">
        <v>9</v>
      </c>
      <c r="BR8" s="355">
        <v>8</v>
      </c>
      <c r="BS8" s="355">
        <v>12</v>
      </c>
      <c r="BT8" s="355" t="s">
        <v>134</v>
      </c>
      <c r="BU8" s="355">
        <v>8</v>
      </c>
      <c r="BV8" s="355">
        <v>33</v>
      </c>
      <c r="BW8" s="355">
        <v>6</v>
      </c>
      <c r="BX8" s="355">
        <v>32</v>
      </c>
      <c r="BY8" s="355">
        <v>7</v>
      </c>
      <c r="BZ8" s="355">
        <v>1</v>
      </c>
      <c r="CA8" s="355">
        <v>2</v>
      </c>
      <c r="CB8" s="355" t="s">
        <v>134</v>
      </c>
      <c r="CC8" s="355" t="s">
        <v>134</v>
      </c>
      <c r="CD8" s="355" t="s">
        <v>134</v>
      </c>
      <c r="CE8" s="355" t="s">
        <v>134</v>
      </c>
      <c r="CF8" s="355" t="s">
        <v>134</v>
      </c>
      <c r="CG8" s="355">
        <v>1</v>
      </c>
      <c r="CH8" s="355">
        <v>101</v>
      </c>
      <c r="CI8" s="355">
        <v>167</v>
      </c>
      <c r="CJ8" s="355" t="s">
        <v>134</v>
      </c>
      <c r="CK8" s="355">
        <v>99</v>
      </c>
      <c r="CL8" s="355">
        <v>2</v>
      </c>
      <c r="CM8" s="355">
        <v>29</v>
      </c>
      <c r="CN8" s="355">
        <v>96</v>
      </c>
      <c r="CO8" s="355">
        <v>2</v>
      </c>
      <c r="CP8" s="355">
        <v>10</v>
      </c>
      <c r="CQ8" s="355" t="s">
        <v>134</v>
      </c>
      <c r="CR8" s="355">
        <v>17</v>
      </c>
      <c r="CS8" s="355">
        <v>40</v>
      </c>
      <c r="CT8" s="355">
        <v>246</v>
      </c>
      <c r="CU8" s="355" t="s">
        <v>134</v>
      </c>
      <c r="CV8" s="355">
        <v>33</v>
      </c>
      <c r="CW8" s="355">
        <v>7</v>
      </c>
      <c r="CX8" s="355">
        <v>38</v>
      </c>
      <c r="CY8" s="355">
        <v>113</v>
      </c>
      <c r="CZ8" s="355">
        <v>31</v>
      </c>
      <c r="DA8" s="355">
        <v>2</v>
      </c>
      <c r="DB8" s="355">
        <v>5</v>
      </c>
      <c r="DC8" s="355">
        <v>15</v>
      </c>
      <c r="DD8" s="355">
        <v>127</v>
      </c>
      <c r="DE8" s="355">
        <v>3</v>
      </c>
      <c r="DF8" s="355">
        <v>12</v>
      </c>
      <c r="DG8" s="355">
        <v>44</v>
      </c>
      <c r="DH8" s="355">
        <v>398</v>
      </c>
      <c r="DI8" s="355">
        <v>26</v>
      </c>
      <c r="DJ8" s="355" t="s">
        <v>134</v>
      </c>
      <c r="DK8" s="355">
        <v>17</v>
      </c>
      <c r="DL8" s="355">
        <v>2</v>
      </c>
      <c r="DM8" s="355">
        <v>11</v>
      </c>
      <c r="DN8" s="355">
        <v>2</v>
      </c>
      <c r="DO8" s="355" t="s">
        <v>134</v>
      </c>
      <c r="DP8" s="355">
        <v>21</v>
      </c>
      <c r="DQ8" s="355">
        <v>93</v>
      </c>
      <c r="DR8" s="355">
        <v>1</v>
      </c>
      <c r="DS8" s="355">
        <v>1</v>
      </c>
      <c r="DT8" s="355">
        <v>3</v>
      </c>
      <c r="DU8" s="355" t="s">
        <v>134</v>
      </c>
      <c r="DV8" s="355">
        <v>9</v>
      </c>
      <c r="DW8" s="355">
        <v>2</v>
      </c>
      <c r="DX8" s="355">
        <v>5</v>
      </c>
      <c r="DY8" s="355" t="s">
        <v>134</v>
      </c>
    </row>
    <row r="9" spans="1:256" s="26" customFormat="1" ht="21" customHeight="1">
      <c r="A9" s="101" t="s">
        <v>737</v>
      </c>
      <c r="B9" s="303">
        <v>30</v>
      </c>
      <c r="C9" s="304">
        <v>178</v>
      </c>
      <c r="D9" s="304" t="s">
        <v>134</v>
      </c>
      <c r="E9" s="304" t="s">
        <v>134</v>
      </c>
      <c r="F9" s="355" t="s">
        <v>134</v>
      </c>
      <c r="G9" s="355" t="s">
        <v>134</v>
      </c>
      <c r="H9" s="355" t="s">
        <v>134</v>
      </c>
      <c r="I9" s="355" t="s">
        <v>134</v>
      </c>
      <c r="J9" s="304">
        <v>5</v>
      </c>
      <c r="K9" s="304">
        <v>37</v>
      </c>
      <c r="L9" s="304">
        <v>1</v>
      </c>
      <c r="M9" s="304">
        <v>3</v>
      </c>
      <c r="N9" s="304">
        <v>1</v>
      </c>
      <c r="O9" s="304">
        <v>3</v>
      </c>
      <c r="P9" s="304">
        <v>6</v>
      </c>
      <c r="Q9" s="304" t="s">
        <v>134</v>
      </c>
      <c r="R9" s="304" t="s">
        <v>134</v>
      </c>
      <c r="S9" s="304">
        <v>1</v>
      </c>
      <c r="T9" s="304" t="s">
        <v>134</v>
      </c>
      <c r="U9" s="304" t="s">
        <v>134</v>
      </c>
      <c r="V9" s="304" t="s">
        <v>134</v>
      </c>
      <c r="W9" s="304">
        <v>1</v>
      </c>
      <c r="X9" s="304" t="s">
        <v>134</v>
      </c>
      <c r="Y9" s="304" t="s">
        <v>134</v>
      </c>
      <c r="Z9" s="304" t="s">
        <v>134</v>
      </c>
      <c r="AA9" s="304" t="s">
        <v>134</v>
      </c>
      <c r="AB9" s="304" t="s">
        <v>134</v>
      </c>
      <c r="AC9" s="304" t="s">
        <v>134</v>
      </c>
      <c r="AD9" s="304" t="s">
        <v>134</v>
      </c>
      <c r="AE9" s="304" t="s">
        <v>134</v>
      </c>
      <c r="AF9" s="304">
        <v>1</v>
      </c>
      <c r="AG9" s="304" t="s">
        <v>134</v>
      </c>
      <c r="AH9" s="304" t="s">
        <v>134</v>
      </c>
      <c r="AI9" s="304" t="s">
        <v>134</v>
      </c>
      <c r="AJ9" s="304" t="s">
        <v>134</v>
      </c>
      <c r="AK9" s="304" t="s">
        <v>134</v>
      </c>
      <c r="AL9" s="304" t="s">
        <v>134</v>
      </c>
      <c r="AM9" s="304" t="s">
        <v>134</v>
      </c>
      <c r="AN9" s="304" t="s">
        <v>134</v>
      </c>
      <c r="AO9" s="304" t="s">
        <v>134</v>
      </c>
      <c r="AP9" s="304" t="s">
        <v>134</v>
      </c>
      <c r="AQ9" s="355" t="s">
        <v>134</v>
      </c>
      <c r="AR9" s="355" t="s">
        <v>134</v>
      </c>
      <c r="AS9" s="355" t="s">
        <v>134</v>
      </c>
      <c r="AT9" s="304" t="s">
        <v>134</v>
      </c>
      <c r="AU9" s="304" t="s">
        <v>134</v>
      </c>
      <c r="AV9" s="304" t="s">
        <v>134</v>
      </c>
      <c r="AW9" s="304" t="s">
        <v>134</v>
      </c>
      <c r="AX9" s="304" t="s">
        <v>134</v>
      </c>
      <c r="AY9" s="304" t="s">
        <v>134</v>
      </c>
      <c r="AZ9" s="304" t="s">
        <v>134</v>
      </c>
      <c r="BA9" s="304" t="s">
        <v>134</v>
      </c>
      <c r="BB9" s="304" t="s">
        <v>134</v>
      </c>
      <c r="BC9" s="304" t="s">
        <v>134</v>
      </c>
      <c r="BD9" s="304" t="s">
        <v>134</v>
      </c>
      <c r="BE9" s="304" t="s">
        <v>134</v>
      </c>
      <c r="BF9" s="304" t="s">
        <v>134</v>
      </c>
      <c r="BG9" s="304" t="s">
        <v>134</v>
      </c>
      <c r="BH9" s="304" t="s">
        <v>134</v>
      </c>
      <c r="BI9" s="304" t="s">
        <v>134</v>
      </c>
      <c r="BJ9" s="304" t="s">
        <v>134</v>
      </c>
      <c r="BK9" s="304" t="s">
        <v>134</v>
      </c>
      <c r="BL9" s="304">
        <v>5</v>
      </c>
      <c r="BM9" s="304">
        <v>35</v>
      </c>
      <c r="BN9" s="355" t="s">
        <v>134</v>
      </c>
      <c r="BO9" s="355" t="s">
        <v>134</v>
      </c>
      <c r="BP9" s="304">
        <v>1</v>
      </c>
      <c r="BQ9" s="304">
        <v>1</v>
      </c>
      <c r="BR9" s="355" t="s">
        <v>134</v>
      </c>
      <c r="BS9" s="304">
        <v>1</v>
      </c>
      <c r="BT9" s="355" t="s">
        <v>134</v>
      </c>
      <c r="BU9" s="355" t="s">
        <v>134</v>
      </c>
      <c r="BV9" s="355" t="s">
        <v>134</v>
      </c>
      <c r="BW9" s="355" t="s">
        <v>134</v>
      </c>
      <c r="BX9" s="304">
        <v>1</v>
      </c>
      <c r="BY9" s="355" t="s">
        <v>134</v>
      </c>
      <c r="BZ9" s="355" t="s">
        <v>134</v>
      </c>
      <c r="CA9" s="355" t="s">
        <v>134</v>
      </c>
      <c r="CB9" s="355" t="s">
        <v>134</v>
      </c>
      <c r="CC9" s="355" t="s">
        <v>134</v>
      </c>
      <c r="CD9" s="355" t="s">
        <v>134</v>
      </c>
      <c r="CE9" s="355" t="s">
        <v>134</v>
      </c>
      <c r="CF9" s="355" t="s">
        <v>134</v>
      </c>
      <c r="CG9" s="355" t="s">
        <v>134</v>
      </c>
      <c r="CH9" s="304">
        <v>4</v>
      </c>
      <c r="CI9" s="304">
        <v>7</v>
      </c>
      <c r="CJ9" s="355" t="s">
        <v>134</v>
      </c>
      <c r="CK9" s="304">
        <v>4</v>
      </c>
      <c r="CL9" s="355" t="s">
        <v>134</v>
      </c>
      <c r="CM9" s="304">
        <v>3</v>
      </c>
      <c r="CN9" s="304">
        <v>19</v>
      </c>
      <c r="CO9" s="355" t="s">
        <v>134</v>
      </c>
      <c r="CP9" s="355" t="s">
        <v>134</v>
      </c>
      <c r="CQ9" s="355" t="s">
        <v>134</v>
      </c>
      <c r="CR9" s="304">
        <v>3</v>
      </c>
      <c r="CS9" s="304">
        <v>3</v>
      </c>
      <c r="CT9" s="304">
        <v>8</v>
      </c>
      <c r="CU9" s="355" t="s">
        <v>134</v>
      </c>
      <c r="CV9" s="304">
        <v>3</v>
      </c>
      <c r="CW9" s="355" t="s">
        <v>134</v>
      </c>
      <c r="CX9" s="304">
        <v>2</v>
      </c>
      <c r="CY9" s="304">
        <v>4</v>
      </c>
      <c r="CZ9" s="304">
        <v>2</v>
      </c>
      <c r="DA9" s="355" t="s">
        <v>134</v>
      </c>
      <c r="DB9" s="355" t="s">
        <v>134</v>
      </c>
      <c r="DC9" s="304">
        <v>2</v>
      </c>
      <c r="DD9" s="304">
        <v>49</v>
      </c>
      <c r="DE9" s="304">
        <v>2</v>
      </c>
      <c r="DF9" s="355" t="s">
        <v>134</v>
      </c>
      <c r="DG9" s="304">
        <v>3</v>
      </c>
      <c r="DH9" s="304">
        <v>13</v>
      </c>
      <c r="DI9" s="304">
        <v>3</v>
      </c>
      <c r="DJ9" s="355" t="s">
        <v>134</v>
      </c>
      <c r="DK9" s="355" t="s">
        <v>134</v>
      </c>
      <c r="DL9" s="355" t="s">
        <v>134</v>
      </c>
      <c r="DM9" s="355" t="s">
        <v>134</v>
      </c>
      <c r="DN9" s="355" t="s">
        <v>134</v>
      </c>
      <c r="DO9" s="355" t="s">
        <v>134</v>
      </c>
      <c r="DP9" s="355" t="s">
        <v>134</v>
      </c>
      <c r="DQ9" s="355" t="s">
        <v>134</v>
      </c>
      <c r="DR9" s="355" t="s">
        <v>134</v>
      </c>
      <c r="DS9" s="355" t="s">
        <v>134</v>
      </c>
      <c r="DT9" s="355" t="s">
        <v>134</v>
      </c>
      <c r="DU9" s="355" t="s">
        <v>134</v>
      </c>
      <c r="DV9" s="355" t="s">
        <v>134</v>
      </c>
      <c r="DW9" s="355" t="s">
        <v>134</v>
      </c>
      <c r="DX9" s="355" t="s">
        <v>134</v>
      </c>
      <c r="DY9" s="355" t="s">
        <v>134</v>
      </c>
    </row>
    <row r="10" spans="1:256" s="26" customFormat="1" ht="21" customHeight="1">
      <c r="A10" s="101" t="s">
        <v>926</v>
      </c>
      <c r="B10" s="303">
        <v>137</v>
      </c>
      <c r="C10" s="304">
        <v>945</v>
      </c>
      <c r="D10" s="304" t="s">
        <v>134</v>
      </c>
      <c r="E10" s="304" t="s">
        <v>134</v>
      </c>
      <c r="F10" s="355" t="s">
        <v>134</v>
      </c>
      <c r="G10" s="355" t="s">
        <v>134</v>
      </c>
      <c r="H10" s="355" t="s">
        <v>134</v>
      </c>
      <c r="I10" s="355" t="s">
        <v>134</v>
      </c>
      <c r="J10" s="304">
        <v>15</v>
      </c>
      <c r="K10" s="304">
        <v>265</v>
      </c>
      <c r="L10" s="304">
        <v>4</v>
      </c>
      <c r="M10" s="304">
        <v>9</v>
      </c>
      <c r="N10" s="304">
        <v>2</v>
      </c>
      <c r="O10" s="304">
        <v>7</v>
      </c>
      <c r="P10" s="304">
        <v>41</v>
      </c>
      <c r="Q10" s="304">
        <v>2</v>
      </c>
      <c r="R10" s="304" t="s">
        <v>134</v>
      </c>
      <c r="S10" s="304">
        <v>1</v>
      </c>
      <c r="T10" s="304" t="s">
        <v>134</v>
      </c>
      <c r="U10" s="304" t="s">
        <v>134</v>
      </c>
      <c r="V10" s="304">
        <v>1</v>
      </c>
      <c r="W10" s="304">
        <v>3</v>
      </c>
      <c r="X10" s="304" t="s">
        <v>134</v>
      </c>
      <c r="Y10" s="304" t="s">
        <v>134</v>
      </c>
      <c r="Z10" s="304" t="s">
        <v>134</v>
      </c>
      <c r="AA10" s="304" t="s">
        <v>134</v>
      </c>
      <c r="AB10" s="304" t="s">
        <v>134</v>
      </c>
      <c r="AC10" s="304" t="s">
        <v>134</v>
      </c>
      <c r="AD10" s="304" t="s">
        <v>134</v>
      </c>
      <c r="AE10" s="304" t="s">
        <v>134</v>
      </c>
      <c r="AF10" s="304" t="s">
        <v>134</v>
      </c>
      <c r="AG10" s="304" t="s">
        <v>134</v>
      </c>
      <c r="AH10" s="304" t="s">
        <v>134</v>
      </c>
      <c r="AI10" s="304" t="s">
        <v>134</v>
      </c>
      <c r="AJ10" s="304" t="s">
        <v>134</v>
      </c>
      <c r="AK10" s="304" t="s">
        <v>134</v>
      </c>
      <c r="AL10" s="304" t="s">
        <v>134</v>
      </c>
      <c r="AM10" s="304" t="s">
        <v>134</v>
      </c>
      <c r="AN10" s="304" t="s">
        <v>134</v>
      </c>
      <c r="AO10" s="304" t="s">
        <v>134</v>
      </c>
      <c r="AP10" s="304" t="s">
        <v>134</v>
      </c>
      <c r="AQ10" s="304" t="s">
        <v>134</v>
      </c>
      <c r="AR10" s="304" t="s">
        <v>134</v>
      </c>
      <c r="AS10" s="304" t="s">
        <v>134</v>
      </c>
      <c r="AT10" s="304" t="s">
        <v>134</v>
      </c>
      <c r="AU10" s="304">
        <v>1</v>
      </c>
      <c r="AV10" s="304">
        <v>2</v>
      </c>
      <c r="AW10" s="304" t="s">
        <v>134</v>
      </c>
      <c r="AX10" s="304" t="s">
        <v>134</v>
      </c>
      <c r="AY10" s="304" t="s">
        <v>134</v>
      </c>
      <c r="AZ10" s="304" t="s">
        <v>134</v>
      </c>
      <c r="BA10" s="304">
        <v>1</v>
      </c>
      <c r="BB10" s="304">
        <v>3</v>
      </c>
      <c r="BC10" s="304">
        <v>44</v>
      </c>
      <c r="BD10" s="304" t="s">
        <v>134</v>
      </c>
      <c r="BE10" s="304" t="s">
        <v>134</v>
      </c>
      <c r="BF10" s="304">
        <v>3</v>
      </c>
      <c r="BG10" s="355" t="s">
        <v>134</v>
      </c>
      <c r="BH10" s="355" t="s">
        <v>134</v>
      </c>
      <c r="BI10" s="304" t="s">
        <v>134</v>
      </c>
      <c r="BJ10" s="304" t="s">
        <v>134</v>
      </c>
      <c r="BK10" s="304" t="s">
        <v>134</v>
      </c>
      <c r="BL10" s="304">
        <v>42</v>
      </c>
      <c r="BM10" s="304">
        <v>292</v>
      </c>
      <c r="BN10" s="304">
        <v>1</v>
      </c>
      <c r="BO10" s="304">
        <v>1</v>
      </c>
      <c r="BP10" s="304">
        <v>1</v>
      </c>
      <c r="BQ10" s="304">
        <v>2</v>
      </c>
      <c r="BR10" s="304">
        <v>3</v>
      </c>
      <c r="BS10" s="304">
        <v>3</v>
      </c>
      <c r="BT10" s="355" t="s">
        <v>134</v>
      </c>
      <c r="BU10" s="304">
        <v>2</v>
      </c>
      <c r="BV10" s="304">
        <v>10</v>
      </c>
      <c r="BW10" s="304">
        <v>2</v>
      </c>
      <c r="BX10" s="304">
        <v>14</v>
      </c>
      <c r="BY10" s="304">
        <v>3</v>
      </c>
      <c r="BZ10" s="355" t="s">
        <v>134</v>
      </c>
      <c r="CA10" s="355" t="s">
        <v>134</v>
      </c>
      <c r="CB10" s="355" t="s">
        <v>134</v>
      </c>
      <c r="CC10" s="355" t="s">
        <v>134</v>
      </c>
      <c r="CD10" s="355" t="s">
        <v>134</v>
      </c>
      <c r="CE10" s="355" t="s">
        <v>134</v>
      </c>
      <c r="CF10" s="355" t="s">
        <v>134</v>
      </c>
      <c r="CG10" s="355" t="s">
        <v>134</v>
      </c>
      <c r="CH10" s="304">
        <v>22</v>
      </c>
      <c r="CI10" s="304">
        <v>34</v>
      </c>
      <c r="CJ10" s="304" t="s">
        <v>134</v>
      </c>
      <c r="CK10" s="304">
        <v>22</v>
      </c>
      <c r="CL10" s="355" t="s">
        <v>134</v>
      </c>
      <c r="CM10" s="304">
        <v>4</v>
      </c>
      <c r="CN10" s="304">
        <v>16</v>
      </c>
      <c r="CO10" s="355" t="s">
        <v>134</v>
      </c>
      <c r="CP10" s="304">
        <v>1</v>
      </c>
      <c r="CQ10" s="355" t="s">
        <v>134</v>
      </c>
      <c r="CR10" s="304">
        <v>3</v>
      </c>
      <c r="CS10" s="304">
        <v>10</v>
      </c>
      <c r="CT10" s="304">
        <v>34</v>
      </c>
      <c r="CU10" s="355" t="s">
        <v>134</v>
      </c>
      <c r="CV10" s="304">
        <v>9</v>
      </c>
      <c r="CW10" s="304">
        <v>1</v>
      </c>
      <c r="CX10" s="304">
        <v>13</v>
      </c>
      <c r="CY10" s="304">
        <v>50</v>
      </c>
      <c r="CZ10" s="304">
        <v>9</v>
      </c>
      <c r="DA10" s="304">
        <v>2</v>
      </c>
      <c r="DB10" s="304">
        <v>2</v>
      </c>
      <c r="DC10" s="304">
        <v>2</v>
      </c>
      <c r="DD10" s="304">
        <v>22</v>
      </c>
      <c r="DE10" s="355" t="s">
        <v>134</v>
      </c>
      <c r="DF10" s="304">
        <v>2</v>
      </c>
      <c r="DG10" s="304">
        <v>10</v>
      </c>
      <c r="DH10" s="304">
        <v>100</v>
      </c>
      <c r="DI10" s="304">
        <v>8</v>
      </c>
      <c r="DJ10" s="355" t="s">
        <v>134</v>
      </c>
      <c r="DK10" s="304">
        <v>2</v>
      </c>
      <c r="DL10" s="304">
        <v>1</v>
      </c>
      <c r="DM10" s="304">
        <v>7</v>
      </c>
      <c r="DN10" s="304">
        <v>1</v>
      </c>
      <c r="DO10" s="355" t="s">
        <v>134</v>
      </c>
      <c r="DP10" s="304">
        <v>7</v>
      </c>
      <c r="DQ10" s="304">
        <v>38</v>
      </c>
      <c r="DR10" s="304">
        <v>1</v>
      </c>
      <c r="DS10" s="355" t="s">
        <v>134</v>
      </c>
      <c r="DT10" s="355" t="s">
        <v>134</v>
      </c>
      <c r="DU10" s="355" t="s">
        <v>134</v>
      </c>
      <c r="DV10" s="304">
        <v>2</v>
      </c>
      <c r="DW10" s="304">
        <v>1</v>
      </c>
      <c r="DX10" s="304">
        <v>3</v>
      </c>
      <c r="DY10" s="355" t="s">
        <v>134</v>
      </c>
    </row>
    <row r="11" spans="1:256" s="26" customFormat="1" ht="21" customHeight="1">
      <c r="A11" s="101" t="s">
        <v>527</v>
      </c>
      <c r="B11" s="303">
        <v>154</v>
      </c>
      <c r="C11" s="304">
        <v>854</v>
      </c>
      <c r="D11" s="304">
        <v>1</v>
      </c>
      <c r="E11" s="304">
        <v>7</v>
      </c>
      <c r="F11" s="355" t="s">
        <v>134</v>
      </c>
      <c r="G11" s="355" t="s">
        <v>134</v>
      </c>
      <c r="H11" s="355" t="s">
        <v>134</v>
      </c>
      <c r="I11" s="355" t="s">
        <v>134</v>
      </c>
      <c r="J11" s="304">
        <v>7</v>
      </c>
      <c r="K11" s="304">
        <v>166</v>
      </c>
      <c r="L11" s="304">
        <v>4</v>
      </c>
      <c r="M11" s="304">
        <v>2</v>
      </c>
      <c r="N11" s="304">
        <v>1</v>
      </c>
      <c r="O11" s="304">
        <v>14</v>
      </c>
      <c r="P11" s="304">
        <v>103</v>
      </c>
      <c r="Q11" s="304">
        <v>1</v>
      </c>
      <c r="R11" s="304" t="s">
        <v>134</v>
      </c>
      <c r="S11" s="304">
        <v>1</v>
      </c>
      <c r="T11" s="304" t="s">
        <v>134</v>
      </c>
      <c r="U11" s="304" t="s">
        <v>134</v>
      </c>
      <c r="V11" s="304" t="s">
        <v>134</v>
      </c>
      <c r="W11" s="304">
        <v>3</v>
      </c>
      <c r="X11" s="304">
        <v>2</v>
      </c>
      <c r="Y11" s="304" t="s">
        <v>134</v>
      </c>
      <c r="Z11" s="304" t="s">
        <v>134</v>
      </c>
      <c r="AA11" s="304" t="s">
        <v>134</v>
      </c>
      <c r="AB11" s="304" t="s">
        <v>134</v>
      </c>
      <c r="AC11" s="304" t="s">
        <v>134</v>
      </c>
      <c r="AD11" s="304" t="s">
        <v>134</v>
      </c>
      <c r="AE11" s="304" t="s">
        <v>134</v>
      </c>
      <c r="AF11" s="304">
        <v>2</v>
      </c>
      <c r="AG11" s="304" t="s">
        <v>134</v>
      </c>
      <c r="AH11" s="304">
        <v>1</v>
      </c>
      <c r="AI11" s="304">
        <v>2</v>
      </c>
      <c r="AJ11" s="304" t="s">
        <v>134</v>
      </c>
      <c r="AK11" s="304">
        <v>1</v>
      </c>
      <c r="AL11" s="304" t="s">
        <v>134</v>
      </c>
      <c r="AM11" s="304">
        <v>1</v>
      </c>
      <c r="AN11" s="304" t="s">
        <v>134</v>
      </c>
      <c r="AO11" s="304" t="s">
        <v>134</v>
      </c>
      <c r="AP11" s="304" t="s">
        <v>134</v>
      </c>
      <c r="AQ11" s="355" t="s">
        <v>134</v>
      </c>
      <c r="AR11" s="355" t="s">
        <v>134</v>
      </c>
      <c r="AS11" s="355" t="s">
        <v>134</v>
      </c>
      <c r="AT11" s="304" t="s">
        <v>134</v>
      </c>
      <c r="AU11" s="304">
        <v>2</v>
      </c>
      <c r="AV11" s="304">
        <v>42</v>
      </c>
      <c r="AW11" s="304" t="s">
        <v>134</v>
      </c>
      <c r="AX11" s="304" t="s">
        <v>134</v>
      </c>
      <c r="AY11" s="304">
        <v>1</v>
      </c>
      <c r="AZ11" s="304" t="s">
        <v>134</v>
      </c>
      <c r="BA11" s="304">
        <v>1</v>
      </c>
      <c r="BB11" s="304">
        <v>2</v>
      </c>
      <c r="BC11" s="304">
        <v>2</v>
      </c>
      <c r="BD11" s="304" t="s">
        <v>134</v>
      </c>
      <c r="BE11" s="304">
        <v>1</v>
      </c>
      <c r="BF11" s="304" t="s">
        <v>134</v>
      </c>
      <c r="BG11" s="355" t="s">
        <v>134</v>
      </c>
      <c r="BH11" s="355" t="s">
        <v>134</v>
      </c>
      <c r="BI11" s="304" t="s">
        <v>134</v>
      </c>
      <c r="BJ11" s="304">
        <v>1</v>
      </c>
      <c r="BK11" s="304" t="s">
        <v>134</v>
      </c>
      <c r="BL11" s="304">
        <v>42</v>
      </c>
      <c r="BM11" s="304">
        <v>193</v>
      </c>
      <c r="BN11" s="355" t="s">
        <v>134</v>
      </c>
      <c r="BO11" s="355" t="s">
        <v>134</v>
      </c>
      <c r="BP11" s="304">
        <v>1</v>
      </c>
      <c r="BQ11" s="304">
        <v>1</v>
      </c>
      <c r="BR11" s="304">
        <v>1</v>
      </c>
      <c r="BS11" s="304">
        <v>1</v>
      </c>
      <c r="BT11" s="355" t="s">
        <v>134</v>
      </c>
      <c r="BU11" s="304">
        <v>5</v>
      </c>
      <c r="BV11" s="304">
        <v>17</v>
      </c>
      <c r="BW11" s="304">
        <v>2</v>
      </c>
      <c r="BX11" s="304">
        <v>13</v>
      </c>
      <c r="BY11" s="304">
        <v>1</v>
      </c>
      <c r="BZ11" s="355" t="s">
        <v>134</v>
      </c>
      <c r="CA11" s="355" t="s">
        <v>134</v>
      </c>
      <c r="CB11" s="355" t="s">
        <v>134</v>
      </c>
      <c r="CC11" s="355" t="s">
        <v>134</v>
      </c>
      <c r="CD11" s="355" t="s">
        <v>134</v>
      </c>
      <c r="CE11" s="355" t="s">
        <v>134</v>
      </c>
      <c r="CF11" s="355" t="s">
        <v>134</v>
      </c>
      <c r="CG11" s="355" t="s">
        <v>134</v>
      </c>
      <c r="CH11" s="304">
        <v>30</v>
      </c>
      <c r="CI11" s="304">
        <v>54</v>
      </c>
      <c r="CJ11" s="355" t="s">
        <v>134</v>
      </c>
      <c r="CK11" s="304">
        <v>30</v>
      </c>
      <c r="CL11" s="355" t="s">
        <v>134</v>
      </c>
      <c r="CM11" s="304">
        <v>4</v>
      </c>
      <c r="CN11" s="304">
        <v>14</v>
      </c>
      <c r="CO11" s="304">
        <v>1</v>
      </c>
      <c r="CP11" s="355" t="s">
        <v>134</v>
      </c>
      <c r="CQ11" s="355" t="s">
        <v>134</v>
      </c>
      <c r="CR11" s="304">
        <v>3</v>
      </c>
      <c r="CS11" s="304">
        <v>15</v>
      </c>
      <c r="CT11" s="304">
        <v>56</v>
      </c>
      <c r="CU11" s="355" t="s">
        <v>134</v>
      </c>
      <c r="CV11" s="304">
        <v>12</v>
      </c>
      <c r="CW11" s="304">
        <v>3</v>
      </c>
      <c r="CX11" s="304">
        <v>10</v>
      </c>
      <c r="CY11" s="304">
        <v>19</v>
      </c>
      <c r="CZ11" s="304">
        <v>10</v>
      </c>
      <c r="DA11" s="355" t="s">
        <v>134</v>
      </c>
      <c r="DB11" s="355" t="s">
        <v>134</v>
      </c>
      <c r="DC11" s="304">
        <v>2</v>
      </c>
      <c r="DD11" s="304">
        <v>24</v>
      </c>
      <c r="DE11" s="355" t="s">
        <v>134</v>
      </c>
      <c r="DF11" s="304">
        <v>2</v>
      </c>
      <c r="DG11" s="304">
        <v>19</v>
      </c>
      <c r="DH11" s="304">
        <v>156</v>
      </c>
      <c r="DI11" s="304">
        <v>10</v>
      </c>
      <c r="DJ11" s="355" t="s">
        <v>134</v>
      </c>
      <c r="DK11" s="304">
        <v>8</v>
      </c>
      <c r="DL11" s="304">
        <v>1</v>
      </c>
      <c r="DM11" s="304">
        <v>4</v>
      </c>
      <c r="DN11" s="304">
        <v>1</v>
      </c>
      <c r="DO11" s="355" t="s">
        <v>134</v>
      </c>
      <c r="DP11" s="304">
        <v>5</v>
      </c>
      <c r="DQ11" s="304">
        <v>14</v>
      </c>
      <c r="DR11" s="355" t="s">
        <v>134</v>
      </c>
      <c r="DS11" s="304">
        <v>1</v>
      </c>
      <c r="DT11" s="304">
        <v>1</v>
      </c>
      <c r="DU11" s="355" t="s">
        <v>134</v>
      </c>
      <c r="DV11" s="304">
        <v>1</v>
      </c>
      <c r="DW11" s="355" t="s">
        <v>134</v>
      </c>
      <c r="DX11" s="304">
        <v>2</v>
      </c>
      <c r="DY11" s="355" t="s">
        <v>134</v>
      </c>
    </row>
    <row r="12" spans="1:256" s="26" customFormat="1" ht="21" customHeight="1">
      <c r="A12" s="101" t="s">
        <v>133</v>
      </c>
      <c r="B12" s="303">
        <v>105</v>
      </c>
      <c r="C12" s="304">
        <v>318</v>
      </c>
      <c r="D12" s="304" t="s">
        <v>134</v>
      </c>
      <c r="E12" s="304" t="s">
        <v>134</v>
      </c>
      <c r="F12" s="355" t="s">
        <v>134</v>
      </c>
      <c r="G12" s="355" t="s">
        <v>134</v>
      </c>
      <c r="H12" s="355" t="s">
        <v>134</v>
      </c>
      <c r="I12" s="355" t="s">
        <v>134</v>
      </c>
      <c r="J12" s="304">
        <v>10</v>
      </c>
      <c r="K12" s="304">
        <v>28</v>
      </c>
      <c r="L12" s="304">
        <v>3</v>
      </c>
      <c r="M12" s="304">
        <v>6</v>
      </c>
      <c r="N12" s="304">
        <v>1</v>
      </c>
      <c r="O12" s="304">
        <v>4</v>
      </c>
      <c r="P12" s="304">
        <v>9</v>
      </c>
      <c r="Q12" s="304" t="s">
        <v>134</v>
      </c>
      <c r="R12" s="304" t="s">
        <v>134</v>
      </c>
      <c r="S12" s="304" t="s">
        <v>134</v>
      </c>
      <c r="T12" s="304" t="s">
        <v>134</v>
      </c>
      <c r="U12" s="304" t="s">
        <v>134</v>
      </c>
      <c r="V12" s="304" t="s">
        <v>134</v>
      </c>
      <c r="W12" s="304" t="s">
        <v>134</v>
      </c>
      <c r="X12" s="304" t="s">
        <v>134</v>
      </c>
      <c r="Y12" s="304" t="s">
        <v>134</v>
      </c>
      <c r="Z12" s="304" t="s">
        <v>134</v>
      </c>
      <c r="AA12" s="304" t="s">
        <v>134</v>
      </c>
      <c r="AB12" s="304" t="s">
        <v>134</v>
      </c>
      <c r="AC12" s="304" t="s">
        <v>134</v>
      </c>
      <c r="AD12" s="304" t="s">
        <v>134</v>
      </c>
      <c r="AE12" s="304" t="s">
        <v>134</v>
      </c>
      <c r="AF12" s="304">
        <v>2</v>
      </c>
      <c r="AG12" s="304" t="s">
        <v>134</v>
      </c>
      <c r="AH12" s="304" t="s">
        <v>134</v>
      </c>
      <c r="AI12" s="304" t="s">
        <v>134</v>
      </c>
      <c r="AJ12" s="304">
        <v>1</v>
      </c>
      <c r="AK12" s="304" t="s">
        <v>134</v>
      </c>
      <c r="AL12" s="304" t="s">
        <v>134</v>
      </c>
      <c r="AM12" s="304" t="s">
        <v>134</v>
      </c>
      <c r="AN12" s="304">
        <v>1</v>
      </c>
      <c r="AO12" s="304" t="s">
        <v>134</v>
      </c>
      <c r="AP12" s="304" t="s">
        <v>134</v>
      </c>
      <c r="AQ12" s="355" t="s">
        <v>134</v>
      </c>
      <c r="AR12" s="355" t="s">
        <v>134</v>
      </c>
      <c r="AS12" s="355" t="s">
        <v>134</v>
      </c>
      <c r="AT12" s="304" t="s">
        <v>134</v>
      </c>
      <c r="AU12" s="304">
        <v>1</v>
      </c>
      <c r="AV12" s="304">
        <v>9</v>
      </c>
      <c r="AW12" s="304" t="s">
        <v>134</v>
      </c>
      <c r="AX12" s="304" t="s">
        <v>134</v>
      </c>
      <c r="AY12" s="304" t="s">
        <v>134</v>
      </c>
      <c r="AZ12" s="304" t="s">
        <v>134</v>
      </c>
      <c r="BA12" s="304">
        <v>1</v>
      </c>
      <c r="BB12" s="304">
        <v>1</v>
      </c>
      <c r="BC12" s="304">
        <v>1</v>
      </c>
      <c r="BD12" s="304" t="s">
        <v>134</v>
      </c>
      <c r="BE12" s="304">
        <v>1</v>
      </c>
      <c r="BF12" s="304" t="s">
        <v>134</v>
      </c>
      <c r="BG12" s="355" t="s">
        <v>134</v>
      </c>
      <c r="BH12" s="355" t="s">
        <v>134</v>
      </c>
      <c r="BI12" s="304" t="s">
        <v>134</v>
      </c>
      <c r="BJ12" s="304" t="s">
        <v>134</v>
      </c>
      <c r="BK12" s="304" t="s">
        <v>134</v>
      </c>
      <c r="BL12" s="304">
        <v>21</v>
      </c>
      <c r="BM12" s="304">
        <v>89</v>
      </c>
      <c r="BN12" s="355" t="s">
        <v>134</v>
      </c>
      <c r="BO12" s="355" t="s">
        <v>134</v>
      </c>
      <c r="BP12" s="304">
        <v>1</v>
      </c>
      <c r="BQ12" s="304">
        <v>4</v>
      </c>
      <c r="BR12" s="304">
        <v>4</v>
      </c>
      <c r="BS12" s="304">
        <v>3</v>
      </c>
      <c r="BT12" s="355" t="s">
        <v>134</v>
      </c>
      <c r="BU12" s="304">
        <v>1</v>
      </c>
      <c r="BV12" s="304">
        <v>1</v>
      </c>
      <c r="BW12" s="304">
        <v>2</v>
      </c>
      <c r="BX12" s="304">
        <v>2</v>
      </c>
      <c r="BY12" s="304">
        <v>3</v>
      </c>
      <c r="BZ12" s="304">
        <v>1</v>
      </c>
      <c r="CA12" s="304">
        <v>2</v>
      </c>
      <c r="CB12" s="355" t="s">
        <v>134</v>
      </c>
      <c r="CC12" s="355" t="s">
        <v>134</v>
      </c>
      <c r="CD12" s="355" t="s">
        <v>134</v>
      </c>
      <c r="CE12" s="355" t="s">
        <v>134</v>
      </c>
      <c r="CF12" s="355" t="s">
        <v>134</v>
      </c>
      <c r="CG12" s="304">
        <v>1</v>
      </c>
      <c r="CH12" s="304">
        <v>37</v>
      </c>
      <c r="CI12" s="304">
        <v>59</v>
      </c>
      <c r="CJ12" s="355" t="s">
        <v>134</v>
      </c>
      <c r="CK12" s="304">
        <v>36</v>
      </c>
      <c r="CL12" s="304">
        <v>1</v>
      </c>
      <c r="CM12" s="304">
        <v>6</v>
      </c>
      <c r="CN12" s="304">
        <v>12</v>
      </c>
      <c r="CO12" s="355" t="s">
        <v>134</v>
      </c>
      <c r="CP12" s="304">
        <v>2</v>
      </c>
      <c r="CQ12" s="355" t="s">
        <v>134</v>
      </c>
      <c r="CR12" s="304">
        <v>4</v>
      </c>
      <c r="CS12" s="304">
        <v>3</v>
      </c>
      <c r="CT12" s="304">
        <v>8</v>
      </c>
      <c r="CU12" s="355" t="s">
        <v>134</v>
      </c>
      <c r="CV12" s="304">
        <v>3</v>
      </c>
      <c r="CW12" s="355" t="s">
        <v>134</v>
      </c>
      <c r="CX12" s="304">
        <v>6</v>
      </c>
      <c r="CY12" s="304">
        <v>12</v>
      </c>
      <c r="CZ12" s="304">
        <v>5</v>
      </c>
      <c r="DA12" s="355" t="s">
        <v>134</v>
      </c>
      <c r="DB12" s="304">
        <v>1</v>
      </c>
      <c r="DC12" s="304">
        <v>5</v>
      </c>
      <c r="DD12" s="304">
        <v>26</v>
      </c>
      <c r="DE12" s="304">
        <v>1</v>
      </c>
      <c r="DF12" s="304">
        <v>4</v>
      </c>
      <c r="DG12" s="304">
        <v>6</v>
      </c>
      <c r="DH12" s="304">
        <v>44</v>
      </c>
      <c r="DI12" s="304">
        <v>3</v>
      </c>
      <c r="DJ12" s="355" t="s">
        <v>134</v>
      </c>
      <c r="DK12" s="304">
        <v>3</v>
      </c>
      <c r="DL12" s="355" t="s">
        <v>134</v>
      </c>
      <c r="DM12" s="355" t="s">
        <v>134</v>
      </c>
      <c r="DN12" s="355" t="s">
        <v>134</v>
      </c>
      <c r="DO12" s="355" t="s">
        <v>134</v>
      </c>
      <c r="DP12" s="304">
        <v>4</v>
      </c>
      <c r="DQ12" s="304">
        <v>19</v>
      </c>
      <c r="DR12" s="355" t="s">
        <v>134</v>
      </c>
      <c r="DS12" s="355" t="s">
        <v>134</v>
      </c>
      <c r="DT12" s="304">
        <v>1</v>
      </c>
      <c r="DU12" s="355" t="s">
        <v>134</v>
      </c>
      <c r="DV12" s="304">
        <v>3</v>
      </c>
      <c r="DW12" s="355" t="s">
        <v>134</v>
      </c>
      <c r="DX12" s="355" t="s">
        <v>134</v>
      </c>
      <c r="DY12" s="355" t="s">
        <v>134</v>
      </c>
    </row>
    <row r="13" spans="1:256" s="26" customFormat="1" ht="21" customHeight="1">
      <c r="A13" s="101" t="s">
        <v>924</v>
      </c>
      <c r="B13" s="303">
        <v>94</v>
      </c>
      <c r="C13" s="304">
        <v>1078</v>
      </c>
      <c r="D13" s="304" t="s">
        <v>134</v>
      </c>
      <c r="E13" s="304" t="s">
        <v>134</v>
      </c>
      <c r="F13" s="355" t="s">
        <v>134</v>
      </c>
      <c r="G13" s="355" t="s">
        <v>134</v>
      </c>
      <c r="H13" s="355" t="s">
        <v>134</v>
      </c>
      <c r="I13" s="355" t="s">
        <v>134</v>
      </c>
      <c r="J13" s="304">
        <v>11</v>
      </c>
      <c r="K13" s="304">
        <v>55</v>
      </c>
      <c r="L13" s="304">
        <v>4</v>
      </c>
      <c r="M13" s="304">
        <v>5</v>
      </c>
      <c r="N13" s="304">
        <v>2</v>
      </c>
      <c r="O13" s="304">
        <v>12</v>
      </c>
      <c r="P13" s="304">
        <v>111</v>
      </c>
      <c r="Q13" s="304">
        <v>1</v>
      </c>
      <c r="R13" s="304" t="s">
        <v>134</v>
      </c>
      <c r="S13" s="304">
        <v>1</v>
      </c>
      <c r="T13" s="304" t="s">
        <v>134</v>
      </c>
      <c r="U13" s="304">
        <v>1</v>
      </c>
      <c r="V13" s="304" t="s">
        <v>134</v>
      </c>
      <c r="W13" s="304">
        <v>1</v>
      </c>
      <c r="X13" s="304" t="s">
        <v>134</v>
      </c>
      <c r="Y13" s="304" t="s">
        <v>134</v>
      </c>
      <c r="Z13" s="304" t="s">
        <v>134</v>
      </c>
      <c r="AA13" s="304" t="s">
        <v>134</v>
      </c>
      <c r="AB13" s="304" t="s">
        <v>134</v>
      </c>
      <c r="AC13" s="304" t="s">
        <v>134</v>
      </c>
      <c r="AD13" s="304" t="s">
        <v>134</v>
      </c>
      <c r="AE13" s="304">
        <v>1</v>
      </c>
      <c r="AF13" s="304">
        <v>1</v>
      </c>
      <c r="AG13" s="304" t="s">
        <v>134</v>
      </c>
      <c r="AH13" s="304">
        <v>2</v>
      </c>
      <c r="AI13" s="304">
        <v>2</v>
      </c>
      <c r="AJ13" s="304" t="s">
        <v>134</v>
      </c>
      <c r="AK13" s="304" t="s">
        <v>134</v>
      </c>
      <c r="AL13" s="304">
        <v>1</v>
      </c>
      <c r="AM13" s="304" t="s">
        <v>134</v>
      </c>
      <c r="AN13" s="304">
        <v>1</v>
      </c>
      <c r="AO13" s="304" t="s">
        <v>134</v>
      </c>
      <c r="AP13" s="304" t="s">
        <v>134</v>
      </c>
      <c r="AQ13" s="355" t="s">
        <v>134</v>
      </c>
      <c r="AR13" s="355" t="s">
        <v>134</v>
      </c>
      <c r="AS13" s="355" t="s">
        <v>134</v>
      </c>
      <c r="AT13" s="304" t="s">
        <v>134</v>
      </c>
      <c r="AU13" s="304" t="s">
        <v>134</v>
      </c>
      <c r="AV13" s="304" t="s">
        <v>134</v>
      </c>
      <c r="AW13" s="304" t="s">
        <v>134</v>
      </c>
      <c r="AX13" s="304" t="s">
        <v>134</v>
      </c>
      <c r="AY13" s="304" t="s">
        <v>134</v>
      </c>
      <c r="AZ13" s="304" t="s">
        <v>134</v>
      </c>
      <c r="BA13" s="304" t="s">
        <v>134</v>
      </c>
      <c r="BB13" s="304">
        <v>3</v>
      </c>
      <c r="BC13" s="304">
        <v>48</v>
      </c>
      <c r="BD13" s="304" t="s">
        <v>134</v>
      </c>
      <c r="BE13" s="304" t="s">
        <v>134</v>
      </c>
      <c r="BF13" s="304">
        <v>2</v>
      </c>
      <c r="BG13" s="355" t="s">
        <v>134</v>
      </c>
      <c r="BH13" s="355" t="s">
        <v>134</v>
      </c>
      <c r="BI13" s="304" t="s">
        <v>134</v>
      </c>
      <c r="BJ13" s="304">
        <v>1</v>
      </c>
      <c r="BK13" s="304" t="s">
        <v>134</v>
      </c>
      <c r="BL13" s="304">
        <v>17</v>
      </c>
      <c r="BM13" s="304">
        <v>535</v>
      </c>
      <c r="BN13" s="355" t="s">
        <v>134</v>
      </c>
      <c r="BO13" s="355" t="s">
        <v>134</v>
      </c>
      <c r="BP13" s="304">
        <v>5</v>
      </c>
      <c r="BQ13" s="304">
        <v>1</v>
      </c>
      <c r="BR13" s="355" t="s">
        <v>134</v>
      </c>
      <c r="BS13" s="304">
        <v>4</v>
      </c>
      <c r="BT13" s="355" t="s">
        <v>134</v>
      </c>
      <c r="BU13" s="355" t="s">
        <v>134</v>
      </c>
      <c r="BV13" s="304">
        <v>5</v>
      </c>
      <c r="BW13" s="355" t="s">
        <v>134</v>
      </c>
      <c r="BX13" s="304">
        <v>2</v>
      </c>
      <c r="BY13" s="355" t="s">
        <v>134</v>
      </c>
      <c r="BZ13" s="355" t="s">
        <v>134</v>
      </c>
      <c r="CA13" s="355" t="s">
        <v>134</v>
      </c>
      <c r="CB13" s="355" t="s">
        <v>134</v>
      </c>
      <c r="CC13" s="355" t="s">
        <v>134</v>
      </c>
      <c r="CD13" s="355" t="s">
        <v>134</v>
      </c>
      <c r="CE13" s="355" t="s">
        <v>134</v>
      </c>
      <c r="CF13" s="355" t="s">
        <v>134</v>
      </c>
      <c r="CG13" s="355" t="s">
        <v>134</v>
      </c>
      <c r="CH13" s="304">
        <v>8</v>
      </c>
      <c r="CI13" s="304">
        <v>13</v>
      </c>
      <c r="CJ13" s="355" t="s">
        <v>134</v>
      </c>
      <c r="CK13" s="304">
        <v>7</v>
      </c>
      <c r="CL13" s="304">
        <v>1</v>
      </c>
      <c r="CM13" s="304">
        <v>12</v>
      </c>
      <c r="CN13" s="304">
        <v>35</v>
      </c>
      <c r="CO13" s="304">
        <v>1</v>
      </c>
      <c r="CP13" s="304">
        <v>7</v>
      </c>
      <c r="CQ13" s="355" t="s">
        <v>134</v>
      </c>
      <c r="CR13" s="304">
        <v>4</v>
      </c>
      <c r="CS13" s="304">
        <v>9</v>
      </c>
      <c r="CT13" s="304">
        <v>140</v>
      </c>
      <c r="CU13" s="355" t="s">
        <v>134</v>
      </c>
      <c r="CV13" s="304">
        <v>6</v>
      </c>
      <c r="CW13" s="304">
        <v>3</v>
      </c>
      <c r="CX13" s="304">
        <v>7</v>
      </c>
      <c r="CY13" s="304">
        <v>28</v>
      </c>
      <c r="CZ13" s="304">
        <v>5</v>
      </c>
      <c r="DA13" s="355" t="s">
        <v>134</v>
      </c>
      <c r="DB13" s="304">
        <v>2</v>
      </c>
      <c r="DC13" s="304">
        <v>4</v>
      </c>
      <c r="DD13" s="304">
        <v>6</v>
      </c>
      <c r="DE13" s="355" t="s">
        <v>134</v>
      </c>
      <c r="DF13" s="304">
        <v>4</v>
      </c>
      <c r="DG13" s="304">
        <v>6</v>
      </c>
      <c r="DH13" s="304">
        <v>85</v>
      </c>
      <c r="DI13" s="304">
        <v>2</v>
      </c>
      <c r="DJ13" s="355" t="s">
        <v>134</v>
      </c>
      <c r="DK13" s="304">
        <v>4</v>
      </c>
      <c r="DL13" s="355" t="s">
        <v>134</v>
      </c>
      <c r="DM13" s="355" t="s">
        <v>134</v>
      </c>
      <c r="DN13" s="355" t="s">
        <v>134</v>
      </c>
      <c r="DO13" s="355" t="s">
        <v>134</v>
      </c>
      <c r="DP13" s="304">
        <v>5</v>
      </c>
      <c r="DQ13" s="304">
        <v>22</v>
      </c>
      <c r="DR13" s="355" t="s">
        <v>134</v>
      </c>
      <c r="DS13" s="355" t="s">
        <v>134</v>
      </c>
      <c r="DT13" s="304">
        <v>1</v>
      </c>
      <c r="DU13" s="355" t="s">
        <v>134</v>
      </c>
      <c r="DV13" s="304">
        <v>3</v>
      </c>
      <c r="DW13" s="304">
        <v>1</v>
      </c>
      <c r="DX13" s="355" t="s">
        <v>134</v>
      </c>
      <c r="DY13" s="355" t="s">
        <v>134</v>
      </c>
    </row>
    <row r="14" spans="1:256" s="27" customFormat="1" ht="21" customHeight="1">
      <c r="A14" s="170" t="s">
        <v>920</v>
      </c>
      <c r="B14" s="353">
        <v>929</v>
      </c>
      <c r="C14" s="355">
        <v>6977</v>
      </c>
      <c r="D14" s="355" t="s">
        <v>134</v>
      </c>
      <c r="E14" s="355" t="s">
        <v>134</v>
      </c>
      <c r="F14" s="355" t="s">
        <v>134</v>
      </c>
      <c r="G14" s="355" t="s">
        <v>134</v>
      </c>
      <c r="H14" s="355" t="s">
        <v>134</v>
      </c>
      <c r="I14" s="355" t="s">
        <v>134</v>
      </c>
      <c r="J14" s="355">
        <v>75</v>
      </c>
      <c r="K14" s="355">
        <v>473</v>
      </c>
      <c r="L14" s="355">
        <v>25</v>
      </c>
      <c r="M14" s="355">
        <v>22</v>
      </c>
      <c r="N14" s="355">
        <v>28</v>
      </c>
      <c r="O14" s="355">
        <v>50</v>
      </c>
      <c r="P14" s="355">
        <v>314</v>
      </c>
      <c r="Q14" s="355">
        <v>3</v>
      </c>
      <c r="R14" s="355">
        <v>2</v>
      </c>
      <c r="S14" s="355">
        <v>4</v>
      </c>
      <c r="T14" s="355">
        <v>1</v>
      </c>
      <c r="U14" s="355">
        <v>4</v>
      </c>
      <c r="V14" s="355">
        <v>1</v>
      </c>
      <c r="W14" s="355">
        <v>10</v>
      </c>
      <c r="X14" s="355">
        <v>1</v>
      </c>
      <c r="Y14" s="355" t="s">
        <v>134</v>
      </c>
      <c r="Z14" s="355">
        <v>1</v>
      </c>
      <c r="AA14" s="355" t="s">
        <v>134</v>
      </c>
      <c r="AB14" s="355">
        <v>1</v>
      </c>
      <c r="AC14" s="355" t="s">
        <v>134</v>
      </c>
      <c r="AD14" s="355" t="s">
        <v>134</v>
      </c>
      <c r="AE14" s="355" t="s">
        <v>134</v>
      </c>
      <c r="AF14" s="355">
        <v>4</v>
      </c>
      <c r="AG14" s="355" t="s">
        <v>134</v>
      </c>
      <c r="AH14" s="355">
        <v>1</v>
      </c>
      <c r="AI14" s="355">
        <v>3</v>
      </c>
      <c r="AJ14" s="355">
        <v>1</v>
      </c>
      <c r="AK14" s="355">
        <v>3</v>
      </c>
      <c r="AL14" s="355">
        <v>2</v>
      </c>
      <c r="AM14" s="355">
        <v>1</v>
      </c>
      <c r="AN14" s="355">
        <v>7</v>
      </c>
      <c r="AO14" s="355" t="s">
        <v>134</v>
      </c>
      <c r="AP14" s="355" t="s">
        <v>134</v>
      </c>
      <c r="AQ14" s="355" t="s">
        <v>134</v>
      </c>
      <c r="AR14" s="355" t="s">
        <v>134</v>
      </c>
      <c r="AS14" s="355" t="s">
        <v>134</v>
      </c>
      <c r="AT14" s="355" t="s">
        <v>134</v>
      </c>
      <c r="AU14" s="355">
        <v>32</v>
      </c>
      <c r="AV14" s="355">
        <v>227</v>
      </c>
      <c r="AW14" s="355" t="s">
        <v>134</v>
      </c>
      <c r="AX14" s="355" t="s">
        <v>134</v>
      </c>
      <c r="AY14" s="355">
        <v>11</v>
      </c>
      <c r="AZ14" s="355">
        <v>2</v>
      </c>
      <c r="BA14" s="355">
        <v>19</v>
      </c>
      <c r="BB14" s="355">
        <v>32</v>
      </c>
      <c r="BC14" s="355">
        <v>730</v>
      </c>
      <c r="BD14" s="355">
        <v>4</v>
      </c>
      <c r="BE14" s="355">
        <v>13</v>
      </c>
      <c r="BF14" s="355">
        <v>12</v>
      </c>
      <c r="BG14" s="355" t="s">
        <v>134</v>
      </c>
      <c r="BH14" s="355" t="s">
        <v>134</v>
      </c>
      <c r="BI14" s="355" t="s">
        <v>134</v>
      </c>
      <c r="BJ14" s="355">
        <v>3</v>
      </c>
      <c r="BK14" s="355" t="s">
        <v>134</v>
      </c>
      <c r="BL14" s="355">
        <v>192</v>
      </c>
      <c r="BM14" s="355">
        <v>1603</v>
      </c>
      <c r="BN14" s="355" t="s">
        <v>134</v>
      </c>
      <c r="BO14" s="355">
        <v>5</v>
      </c>
      <c r="BP14" s="355">
        <v>12</v>
      </c>
      <c r="BQ14" s="355">
        <v>9</v>
      </c>
      <c r="BR14" s="355">
        <v>13</v>
      </c>
      <c r="BS14" s="355">
        <v>23</v>
      </c>
      <c r="BT14" s="355" t="s">
        <v>134</v>
      </c>
      <c r="BU14" s="355">
        <v>22</v>
      </c>
      <c r="BV14" s="355">
        <v>43</v>
      </c>
      <c r="BW14" s="355">
        <v>6</v>
      </c>
      <c r="BX14" s="355">
        <v>50</v>
      </c>
      <c r="BY14" s="355">
        <v>7</v>
      </c>
      <c r="BZ14" s="355">
        <v>5</v>
      </c>
      <c r="CA14" s="355">
        <v>66</v>
      </c>
      <c r="CB14" s="355" t="s">
        <v>134</v>
      </c>
      <c r="CC14" s="355">
        <v>2</v>
      </c>
      <c r="CD14" s="355" t="s">
        <v>134</v>
      </c>
      <c r="CE14" s="355">
        <v>1</v>
      </c>
      <c r="CF14" s="355" t="s">
        <v>134</v>
      </c>
      <c r="CG14" s="355">
        <v>2</v>
      </c>
      <c r="CH14" s="355">
        <v>135</v>
      </c>
      <c r="CI14" s="355">
        <v>355</v>
      </c>
      <c r="CJ14" s="355">
        <v>16</v>
      </c>
      <c r="CK14" s="355">
        <v>116</v>
      </c>
      <c r="CL14" s="355">
        <v>3</v>
      </c>
      <c r="CM14" s="355">
        <v>42</v>
      </c>
      <c r="CN14" s="355">
        <v>211</v>
      </c>
      <c r="CO14" s="355">
        <v>1</v>
      </c>
      <c r="CP14" s="355">
        <v>20</v>
      </c>
      <c r="CQ14" s="355">
        <v>5</v>
      </c>
      <c r="CR14" s="355">
        <v>16</v>
      </c>
      <c r="CS14" s="355">
        <v>118</v>
      </c>
      <c r="CT14" s="355">
        <v>540</v>
      </c>
      <c r="CU14" s="355">
        <v>3</v>
      </c>
      <c r="CV14" s="355">
        <v>101</v>
      </c>
      <c r="CW14" s="355">
        <v>14</v>
      </c>
      <c r="CX14" s="355">
        <v>90</v>
      </c>
      <c r="CY14" s="355">
        <v>344</v>
      </c>
      <c r="CZ14" s="355">
        <v>63</v>
      </c>
      <c r="DA14" s="355">
        <v>8</v>
      </c>
      <c r="DB14" s="355">
        <v>19</v>
      </c>
      <c r="DC14" s="355">
        <v>25</v>
      </c>
      <c r="DD14" s="355">
        <v>163</v>
      </c>
      <c r="DE14" s="355">
        <v>4</v>
      </c>
      <c r="DF14" s="355">
        <v>21</v>
      </c>
      <c r="DG14" s="355">
        <v>82</v>
      </c>
      <c r="DH14" s="355">
        <v>1512</v>
      </c>
      <c r="DI14" s="355">
        <v>54</v>
      </c>
      <c r="DJ14" s="304" t="s">
        <v>134</v>
      </c>
      <c r="DK14" s="355">
        <v>28</v>
      </c>
      <c r="DL14" s="355">
        <v>1</v>
      </c>
      <c r="DM14" s="355">
        <v>7</v>
      </c>
      <c r="DN14" s="355">
        <v>1</v>
      </c>
      <c r="DO14" s="304" t="s">
        <v>134</v>
      </c>
      <c r="DP14" s="355">
        <v>50</v>
      </c>
      <c r="DQ14" s="355">
        <v>432</v>
      </c>
      <c r="DR14" s="355">
        <v>1</v>
      </c>
      <c r="DS14" s="355">
        <v>6</v>
      </c>
      <c r="DT14" s="355">
        <v>6</v>
      </c>
      <c r="DU14" s="355">
        <v>1</v>
      </c>
      <c r="DV14" s="355">
        <v>19</v>
      </c>
      <c r="DW14" s="355">
        <v>9</v>
      </c>
      <c r="DX14" s="355">
        <v>8</v>
      </c>
      <c r="DY14" s="304" t="s">
        <v>134</v>
      </c>
    </row>
    <row r="15" spans="1:256" s="26" customFormat="1" ht="21" customHeight="1">
      <c r="A15" s="101" t="s">
        <v>916</v>
      </c>
      <c r="B15" s="303">
        <v>164</v>
      </c>
      <c r="C15" s="304">
        <v>1087</v>
      </c>
      <c r="D15" s="304" t="s">
        <v>134</v>
      </c>
      <c r="E15" s="304" t="s">
        <v>134</v>
      </c>
      <c r="F15" s="355" t="s">
        <v>134</v>
      </c>
      <c r="G15" s="355" t="s">
        <v>134</v>
      </c>
      <c r="H15" s="355" t="s">
        <v>134</v>
      </c>
      <c r="I15" s="355" t="s">
        <v>134</v>
      </c>
      <c r="J15" s="304">
        <v>17</v>
      </c>
      <c r="K15" s="304">
        <v>89</v>
      </c>
      <c r="L15" s="304">
        <v>6</v>
      </c>
      <c r="M15" s="304">
        <v>6</v>
      </c>
      <c r="N15" s="304">
        <v>5</v>
      </c>
      <c r="O15" s="304">
        <v>11</v>
      </c>
      <c r="P15" s="304">
        <v>46</v>
      </c>
      <c r="Q15" s="304">
        <v>1</v>
      </c>
      <c r="R15" s="304">
        <v>1</v>
      </c>
      <c r="S15" s="304" t="s">
        <v>134</v>
      </c>
      <c r="T15" s="304" t="s">
        <v>134</v>
      </c>
      <c r="U15" s="304">
        <v>2</v>
      </c>
      <c r="V15" s="304" t="s">
        <v>134</v>
      </c>
      <c r="W15" s="304">
        <v>1</v>
      </c>
      <c r="X15" s="304" t="s">
        <v>134</v>
      </c>
      <c r="Y15" s="304" t="s">
        <v>134</v>
      </c>
      <c r="Z15" s="304" t="s">
        <v>134</v>
      </c>
      <c r="AA15" s="304" t="s">
        <v>134</v>
      </c>
      <c r="AB15" s="304" t="s">
        <v>134</v>
      </c>
      <c r="AC15" s="304" t="s">
        <v>134</v>
      </c>
      <c r="AD15" s="304" t="s">
        <v>134</v>
      </c>
      <c r="AE15" s="304" t="s">
        <v>134</v>
      </c>
      <c r="AF15" s="304" t="s">
        <v>134</v>
      </c>
      <c r="AG15" s="304" t="s">
        <v>134</v>
      </c>
      <c r="AH15" s="304" t="s">
        <v>134</v>
      </c>
      <c r="AI15" s="304">
        <v>1</v>
      </c>
      <c r="AJ15" s="304">
        <v>1</v>
      </c>
      <c r="AK15" s="304">
        <v>1</v>
      </c>
      <c r="AL15" s="304">
        <v>2</v>
      </c>
      <c r="AM15" s="304" t="s">
        <v>134</v>
      </c>
      <c r="AN15" s="304">
        <v>1</v>
      </c>
      <c r="AO15" s="304" t="s">
        <v>134</v>
      </c>
      <c r="AP15" s="304" t="s">
        <v>134</v>
      </c>
      <c r="AQ15" s="355" t="s">
        <v>134</v>
      </c>
      <c r="AR15" s="355" t="s">
        <v>134</v>
      </c>
      <c r="AS15" s="355" t="s">
        <v>134</v>
      </c>
      <c r="AT15" s="304" t="s">
        <v>134</v>
      </c>
      <c r="AU15" s="304">
        <v>9</v>
      </c>
      <c r="AV15" s="304">
        <v>96</v>
      </c>
      <c r="AW15" s="304" t="s">
        <v>134</v>
      </c>
      <c r="AX15" s="304" t="s">
        <v>134</v>
      </c>
      <c r="AY15" s="304">
        <v>3</v>
      </c>
      <c r="AZ15" s="304">
        <v>1</v>
      </c>
      <c r="BA15" s="304">
        <v>5</v>
      </c>
      <c r="BB15" s="304">
        <v>10</v>
      </c>
      <c r="BC15" s="304">
        <v>227</v>
      </c>
      <c r="BD15" s="304" t="s">
        <v>134</v>
      </c>
      <c r="BE15" s="304">
        <v>4</v>
      </c>
      <c r="BF15" s="304">
        <v>4</v>
      </c>
      <c r="BG15" s="355" t="s">
        <v>134</v>
      </c>
      <c r="BH15" s="355" t="s">
        <v>134</v>
      </c>
      <c r="BI15" s="304" t="s">
        <v>134</v>
      </c>
      <c r="BJ15" s="304">
        <v>2</v>
      </c>
      <c r="BK15" s="304" t="s">
        <v>134</v>
      </c>
      <c r="BL15" s="304">
        <v>33</v>
      </c>
      <c r="BM15" s="304">
        <v>188</v>
      </c>
      <c r="BN15" s="355" t="s">
        <v>134</v>
      </c>
      <c r="BO15" s="304">
        <v>2</v>
      </c>
      <c r="BP15" s="304">
        <v>3</v>
      </c>
      <c r="BQ15" s="304">
        <v>2</v>
      </c>
      <c r="BR15" s="304">
        <v>4</v>
      </c>
      <c r="BS15" s="304">
        <v>4</v>
      </c>
      <c r="BT15" s="355" t="s">
        <v>134</v>
      </c>
      <c r="BU15" s="304">
        <v>2</v>
      </c>
      <c r="BV15" s="304">
        <v>6</v>
      </c>
      <c r="BW15" s="355" t="s">
        <v>134</v>
      </c>
      <c r="BX15" s="304">
        <v>9</v>
      </c>
      <c r="BY15" s="304">
        <v>1</v>
      </c>
      <c r="BZ15" s="355" t="s">
        <v>134</v>
      </c>
      <c r="CA15" s="355" t="s">
        <v>134</v>
      </c>
      <c r="CB15" s="355" t="s">
        <v>134</v>
      </c>
      <c r="CC15" s="355" t="s">
        <v>134</v>
      </c>
      <c r="CD15" s="355" t="s">
        <v>134</v>
      </c>
      <c r="CE15" s="355" t="s">
        <v>134</v>
      </c>
      <c r="CF15" s="355" t="s">
        <v>134</v>
      </c>
      <c r="CG15" s="355" t="s">
        <v>134</v>
      </c>
      <c r="CH15" s="304">
        <v>21</v>
      </c>
      <c r="CI15" s="304">
        <v>55</v>
      </c>
      <c r="CJ15" s="304">
        <v>2</v>
      </c>
      <c r="CK15" s="304">
        <v>19</v>
      </c>
      <c r="CL15" s="355" t="s">
        <v>134</v>
      </c>
      <c r="CM15" s="304">
        <v>9</v>
      </c>
      <c r="CN15" s="304">
        <v>28</v>
      </c>
      <c r="CO15" s="355" t="s">
        <v>134</v>
      </c>
      <c r="CP15" s="304">
        <v>5</v>
      </c>
      <c r="CQ15" s="304">
        <v>1</v>
      </c>
      <c r="CR15" s="304">
        <v>3</v>
      </c>
      <c r="CS15" s="304">
        <v>12</v>
      </c>
      <c r="CT15" s="304">
        <v>32</v>
      </c>
      <c r="CU15" s="304">
        <v>1</v>
      </c>
      <c r="CV15" s="304">
        <v>11</v>
      </c>
      <c r="CW15" s="304" t="s">
        <v>134</v>
      </c>
      <c r="CX15" s="304">
        <v>13</v>
      </c>
      <c r="CY15" s="304">
        <v>87</v>
      </c>
      <c r="CZ15" s="304">
        <v>9</v>
      </c>
      <c r="DA15" s="304">
        <v>2</v>
      </c>
      <c r="DB15" s="304">
        <v>2</v>
      </c>
      <c r="DC15" s="304">
        <v>7</v>
      </c>
      <c r="DD15" s="304">
        <v>73</v>
      </c>
      <c r="DE15" s="304">
        <v>2</v>
      </c>
      <c r="DF15" s="304">
        <v>5</v>
      </c>
      <c r="DG15" s="304">
        <v>9</v>
      </c>
      <c r="DH15" s="304">
        <v>46</v>
      </c>
      <c r="DI15" s="304">
        <v>6</v>
      </c>
      <c r="DJ15" s="304" t="s">
        <v>134</v>
      </c>
      <c r="DK15" s="304">
        <v>3</v>
      </c>
      <c r="DL15" s="304">
        <v>1</v>
      </c>
      <c r="DM15" s="304">
        <v>7</v>
      </c>
      <c r="DN15" s="304">
        <v>1</v>
      </c>
      <c r="DO15" s="304" t="s">
        <v>134</v>
      </c>
      <c r="DP15" s="304">
        <v>12</v>
      </c>
      <c r="DQ15" s="304">
        <v>113</v>
      </c>
      <c r="DR15" s="304">
        <v>1</v>
      </c>
      <c r="DS15" s="304">
        <v>4</v>
      </c>
      <c r="DT15" s="304">
        <v>3</v>
      </c>
      <c r="DU15" s="304">
        <v>1</v>
      </c>
      <c r="DV15" s="304">
        <v>1</v>
      </c>
      <c r="DW15" s="304">
        <v>1</v>
      </c>
      <c r="DX15" s="304">
        <v>1</v>
      </c>
      <c r="DY15" s="304" t="s">
        <v>134</v>
      </c>
    </row>
    <row r="16" spans="1:256" s="26" customFormat="1" ht="21" customHeight="1">
      <c r="A16" s="101" t="s">
        <v>911</v>
      </c>
      <c r="B16" s="303">
        <v>267</v>
      </c>
      <c r="C16" s="304">
        <v>2233</v>
      </c>
      <c r="D16" s="304" t="s">
        <v>134</v>
      </c>
      <c r="E16" s="304" t="s">
        <v>134</v>
      </c>
      <c r="F16" s="355" t="s">
        <v>134</v>
      </c>
      <c r="G16" s="355" t="s">
        <v>134</v>
      </c>
      <c r="H16" s="355" t="s">
        <v>134</v>
      </c>
      <c r="I16" s="355" t="s">
        <v>134</v>
      </c>
      <c r="J16" s="304">
        <v>18</v>
      </c>
      <c r="K16" s="304">
        <v>182</v>
      </c>
      <c r="L16" s="304">
        <v>5</v>
      </c>
      <c r="M16" s="304">
        <v>6</v>
      </c>
      <c r="N16" s="304">
        <v>7</v>
      </c>
      <c r="O16" s="304">
        <v>10</v>
      </c>
      <c r="P16" s="304">
        <v>73</v>
      </c>
      <c r="Q16" s="304">
        <v>1</v>
      </c>
      <c r="R16" s="304" t="s">
        <v>134</v>
      </c>
      <c r="S16" s="304">
        <v>2</v>
      </c>
      <c r="T16" s="304" t="s">
        <v>134</v>
      </c>
      <c r="U16" s="304" t="s">
        <v>134</v>
      </c>
      <c r="V16" s="304" t="s">
        <v>134</v>
      </c>
      <c r="W16" s="304">
        <v>2</v>
      </c>
      <c r="X16" s="304" t="s">
        <v>134</v>
      </c>
      <c r="Y16" s="304" t="s">
        <v>134</v>
      </c>
      <c r="Z16" s="304" t="s">
        <v>134</v>
      </c>
      <c r="AA16" s="304" t="s">
        <v>134</v>
      </c>
      <c r="AB16" s="304" t="s">
        <v>134</v>
      </c>
      <c r="AC16" s="304" t="s">
        <v>134</v>
      </c>
      <c r="AD16" s="304" t="s">
        <v>134</v>
      </c>
      <c r="AE16" s="304" t="s">
        <v>134</v>
      </c>
      <c r="AF16" s="304">
        <v>1</v>
      </c>
      <c r="AG16" s="304" t="s">
        <v>134</v>
      </c>
      <c r="AH16" s="304" t="s">
        <v>134</v>
      </c>
      <c r="AI16" s="304" t="s">
        <v>134</v>
      </c>
      <c r="AJ16" s="304" t="s">
        <v>134</v>
      </c>
      <c r="AK16" s="304">
        <v>1</v>
      </c>
      <c r="AL16" s="304" t="s">
        <v>134</v>
      </c>
      <c r="AM16" s="304" t="s">
        <v>134</v>
      </c>
      <c r="AN16" s="304">
        <v>3</v>
      </c>
      <c r="AO16" s="304" t="s">
        <v>134</v>
      </c>
      <c r="AP16" s="304" t="s">
        <v>134</v>
      </c>
      <c r="AQ16" s="355" t="s">
        <v>134</v>
      </c>
      <c r="AR16" s="355" t="s">
        <v>134</v>
      </c>
      <c r="AS16" s="355" t="s">
        <v>134</v>
      </c>
      <c r="AT16" s="304" t="s">
        <v>134</v>
      </c>
      <c r="AU16" s="304">
        <v>11</v>
      </c>
      <c r="AV16" s="304">
        <v>82</v>
      </c>
      <c r="AW16" s="304" t="s">
        <v>134</v>
      </c>
      <c r="AX16" s="304" t="s">
        <v>134</v>
      </c>
      <c r="AY16" s="304">
        <v>5</v>
      </c>
      <c r="AZ16" s="304" t="s">
        <v>134</v>
      </c>
      <c r="BA16" s="304">
        <v>6</v>
      </c>
      <c r="BB16" s="304">
        <v>5</v>
      </c>
      <c r="BC16" s="304">
        <v>221</v>
      </c>
      <c r="BD16" s="304" t="s">
        <v>134</v>
      </c>
      <c r="BE16" s="304">
        <v>1</v>
      </c>
      <c r="BF16" s="304">
        <v>4</v>
      </c>
      <c r="BG16" s="355" t="s">
        <v>134</v>
      </c>
      <c r="BH16" s="355" t="s">
        <v>134</v>
      </c>
      <c r="BI16" s="304" t="s">
        <v>134</v>
      </c>
      <c r="BJ16" s="304" t="s">
        <v>134</v>
      </c>
      <c r="BK16" s="304" t="s">
        <v>134</v>
      </c>
      <c r="BL16" s="304">
        <v>58</v>
      </c>
      <c r="BM16" s="304">
        <v>675</v>
      </c>
      <c r="BN16" s="355" t="s">
        <v>134</v>
      </c>
      <c r="BO16" s="304">
        <v>1</v>
      </c>
      <c r="BP16" s="304">
        <v>3</v>
      </c>
      <c r="BQ16" s="304">
        <v>4</v>
      </c>
      <c r="BR16" s="304">
        <v>3</v>
      </c>
      <c r="BS16" s="304">
        <v>8</v>
      </c>
      <c r="BT16" s="355" t="s">
        <v>134</v>
      </c>
      <c r="BU16" s="304">
        <v>3</v>
      </c>
      <c r="BV16" s="304">
        <v>11</v>
      </c>
      <c r="BW16" s="304">
        <v>1</v>
      </c>
      <c r="BX16" s="304">
        <v>20</v>
      </c>
      <c r="BY16" s="304">
        <v>3</v>
      </c>
      <c r="BZ16" s="304">
        <v>1</v>
      </c>
      <c r="CA16" s="304">
        <v>14</v>
      </c>
      <c r="CB16" s="355" t="s">
        <v>134</v>
      </c>
      <c r="CC16" s="304">
        <v>1</v>
      </c>
      <c r="CD16" s="355" t="s">
        <v>134</v>
      </c>
      <c r="CE16" s="355" t="s">
        <v>134</v>
      </c>
      <c r="CF16" s="355" t="s">
        <v>134</v>
      </c>
      <c r="CG16" s="355" t="s">
        <v>134</v>
      </c>
      <c r="CH16" s="304">
        <v>26</v>
      </c>
      <c r="CI16" s="304">
        <v>111</v>
      </c>
      <c r="CJ16" s="304">
        <v>8</v>
      </c>
      <c r="CK16" s="304">
        <v>17</v>
      </c>
      <c r="CL16" s="304">
        <v>1</v>
      </c>
      <c r="CM16" s="304">
        <v>10</v>
      </c>
      <c r="CN16" s="304">
        <v>83</v>
      </c>
      <c r="CO16" s="355" t="s">
        <v>134</v>
      </c>
      <c r="CP16" s="304">
        <v>4</v>
      </c>
      <c r="CQ16" s="304">
        <v>2</v>
      </c>
      <c r="CR16" s="304">
        <v>4</v>
      </c>
      <c r="CS16" s="304">
        <v>51</v>
      </c>
      <c r="CT16" s="304">
        <v>256</v>
      </c>
      <c r="CU16" s="304" t="s">
        <v>134</v>
      </c>
      <c r="CV16" s="304">
        <v>46</v>
      </c>
      <c r="CW16" s="304">
        <v>5</v>
      </c>
      <c r="CX16" s="304">
        <v>35</v>
      </c>
      <c r="CY16" s="304">
        <v>149</v>
      </c>
      <c r="CZ16" s="304">
        <v>22</v>
      </c>
      <c r="DA16" s="304">
        <v>2</v>
      </c>
      <c r="DB16" s="304">
        <v>11</v>
      </c>
      <c r="DC16" s="304">
        <v>2</v>
      </c>
      <c r="DD16" s="304">
        <v>7</v>
      </c>
      <c r="DE16" s="304">
        <v>1</v>
      </c>
      <c r="DF16" s="304">
        <v>1</v>
      </c>
      <c r="DG16" s="304">
        <v>27</v>
      </c>
      <c r="DH16" s="304">
        <v>310</v>
      </c>
      <c r="DI16" s="304">
        <v>17</v>
      </c>
      <c r="DJ16" s="304" t="s">
        <v>134</v>
      </c>
      <c r="DK16" s="304">
        <v>10</v>
      </c>
      <c r="DL16" s="304" t="s">
        <v>134</v>
      </c>
      <c r="DM16" s="304" t="s">
        <v>134</v>
      </c>
      <c r="DN16" s="304" t="s">
        <v>134</v>
      </c>
      <c r="DO16" s="304" t="s">
        <v>134</v>
      </c>
      <c r="DP16" s="304">
        <v>13</v>
      </c>
      <c r="DQ16" s="304">
        <v>70</v>
      </c>
      <c r="DR16" s="304" t="s">
        <v>134</v>
      </c>
      <c r="DS16" s="304" t="s">
        <v>134</v>
      </c>
      <c r="DT16" s="304">
        <v>2</v>
      </c>
      <c r="DU16" s="304" t="s">
        <v>134</v>
      </c>
      <c r="DV16" s="304">
        <v>6</v>
      </c>
      <c r="DW16" s="304">
        <v>1</v>
      </c>
      <c r="DX16" s="304">
        <v>4</v>
      </c>
      <c r="DY16" s="304" t="s">
        <v>134</v>
      </c>
    </row>
    <row r="17" spans="1:256" s="26" customFormat="1" ht="21" customHeight="1">
      <c r="A17" s="101" t="s">
        <v>910</v>
      </c>
      <c r="B17" s="303">
        <v>176</v>
      </c>
      <c r="C17" s="304">
        <v>904</v>
      </c>
      <c r="D17" s="304" t="s">
        <v>134</v>
      </c>
      <c r="E17" s="304" t="s">
        <v>134</v>
      </c>
      <c r="F17" s="355" t="s">
        <v>134</v>
      </c>
      <c r="G17" s="355" t="s">
        <v>134</v>
      </c>
      <c r="H17" s="355" t="s">
        <v>134</v>
      </c>
      <c r="I17" s="355" t="s">
        <v>134</v>
      </c>
      <c r="J17" s="304">
        <v>11</v>
      </c>
      <c r="K17" s="304">
        <v>53</v>
      </c>
      <c r="L17" s="304">
        <v>3</v>
      </c>
      <c r="M17" s="304">
        <v>5</v>
      </c>
      <c r="N17" s="304">
        <v>3</v>
      </c>
      <c r="O17" s="304">
        <v>9</v>
      </c>
      <c r="P17" s="304">
        <v>41</v>
      </c>
      <c r="Q17" s="304">
        <v>1</v>
      </c>
      <c r="R17" s="304" t="s">
        <v>134</v>
      </c>
      <c r="S17" s="304" t="s">
        <v>134</v>
      </c>
      <c r="T17" s="304" t="s">
        <v>134</v>
      </c>
      <c r="U17" s="304">
        <v>2</v>
      </c>
      <c r="V17" s="304" t="s">
        <v>134</v>
      </c>
      <c r="W17" s="304">
        <v>2</v>
      </c>
      <c r="X17" s="304" t="s">
        <v>134</v>
      </c>
      <c r="Y17" s="304" t="s">
        <v>134</v>
      </c>
      <c r="Z17" s="304" t="s">
        <v>134</v>
      </c>
      <c r="AA17" s="304" t="s">
        <v>134</v>
      </c>
      <c r="AB17" s="304" t="s">
        <v>134</v>
      </c>
      <c r="AC17" s="304" t="s">
        <v>134</v>
      </c>
      <c r="AD17" s="304" t="s">
        <v>134</v>
      </c>
      <c r="AE17" s="304" t="s">
        <v>134</v>
      </c>
      <c r="AF17" s="304">
        <v>1</v>
      </c>
      <c r="AG17" s="304" t="s">
        <v>134</v>
      </c>
      <c r="AH17" s="304">
        <v>1</v>
      </c>
      <c r="AI17" s="304" t="s">
        <v>134</v>
      </c>
      <c r="AJ17" s="304" t="s">
        <v>134</v>
      </c>
      <c r="AK17" s="304" t="s">
        <v>134</v>
      </c>
      <c r="AL17" s="304" t="s">
        <v>134</v>
      </c>
      <c r="AM17" s="304" t="s">
        <v>134</v>
      </c>
      <c r="AN17" s="304">
        <v>2</v>
      </c>
      <c r="AO17" s="304" t="s">
        <v>134</v>
      </c>
      <c r="AP17" s="304" t="s">
        <v>134</v>
      </c>
      <c r="AQ17" s="355" t="s">
        <v>134</v>
      </c>
      <c r="AR17" s="355" t="s">
        <v>134</v>
      </c>
      <c r="AS17" s="355" t="s">
        <v>134</v>
      </c>
      <c r="AT17" s="304" t="s">
        <v>134</v>
      </c>
      <c r="AU17" s="304">
        <v>1</v>
      </c>
      <c r="AV17" s="304">
        <v>1</v>
      </c>
      <c r="AW17" s="304" t="s">
        <v>134</v>
      </c>
      <c r="AX17" s="304" t="s">
        <v>134</v>
      </c>
      <c r="AY17" s="304" t="s">
        <v>134</v>
      </c>
      <c r="AZ17" s="304" t="s">
        <v>134</v>
      </c>
      <c r="BA17" s="304">
        <v>1</v>
      </c>
      <c r="BB17" s="304">
        <v>1</v>
      </c>
      <c r="BC17" s="304">
        <v>1</v>
      </c>
      <c r="BD17" s="304" t="s">
        <v>134</v>
      </c>
      <c r="BE17" s="304" t="s">
        <v>134</v>
      </c>
      <c r="BF17" s="304">
        <v>1</v>
      </c>
      <c r="BG17" s="355" t="s">
        <v>134</v>
      </c>
      <c r="BH17" s="355" t="s">
        <v>134</v>
      </c>
      <c r="BI17" s="304" t="s">
        <v>134</v>
      </c>
      <c r="BJ17" s="304" t="s">
        <v>134</v>
      </c>
      <c r="BK17" s="304" t="s">
        <v>134</v>
      </c>
      <c r="BL17" s="304">
        <v>51</v>
      </c>
      <c r="BM17" s="304">
        <v>392</v>
      </c>
      <c r="BN17" s="355" t="s">
        <v>134</v>
      </c>
      <c r="BO17" s="304">
        <v>1</v>
      </c>
      <c r="BP17" s="304">
        <v>1</v>
      </c>
      <c r="BQ17" s="355" t="s">
        <v>134</v>
      </c>
      <c r="BR17" s="304">
        <v>1</v>
      </c>
      <c r="BS17" s="304">
        <v>4</v>
      </c>
      <c r="BT17" s="355" t="s">
        <v>134</v>
      </c>
      <c r="BU17" s="304">
        <v>12</v>
      </c>
      <c r="BV17" s="304">
        <v>19</v>
      </c>
      <c r="BW17" s="304">
        <v>3</v>
      </c>
      <c r="BX17" s="304">
        <v>9</v>
      </c>
      <c r="BY17" s="304">
        <v>1</v>
      </c>
      <c r="BZ17" s="355" t="s">
        <v>134</v>
      </c>
      <c r="CA17" s="355" t="s">
        <v>134</v>
      </c>
      <c r="CB17" s="355" t="s">
        <v>134</v>
      </c>
      <c r="CC17" s="355" t="s">
        <v>134</v>
      </c>
      <c r="CD17" s="355" t="s">
        <v>134</v>
      </c>
      <c r="CE17" s="355" t="s">
        <v>134</v>
      </c>
      <c r="CF17" s="355" t="s">
        <v>134</v>
      </c>
      <c r="CG17" s="355" t="s">
        <v>134</v>
      </c>
      <c r="CH17" s="304">
        <v>27</v>
      </c>
      <c r="CI17" s="304">
        <v>65</v>
      </c>
      <c r="CJ17" s="304">
        <v>3</v>
      </c>
      <c r="CK17" s="304">
        <v>24</v>
      </c>
      <c r="CL17" s="355" t="s">
        <v>134</v>
      </c>
      <c r="CM17" s="304">
        <v>6</v>
      </c>
      <c r="CN17" s="304">
        <v>9</v>
      </c>
      <c r="CO17" s="355" t="s">
        <v>134</v>
      </c>
      <c r="CP17" s="304">
        <v>4</v>
      </c>
      <c r="CQ17" s="355" t="s">
        <v>134</v>
      </c>
      <c r="CR17" s="304">
        <v>2</v>
      </c>
      <c r="CS17" s="304">
        <v>22</v>
      </c>
      <c r="CT17" s="304">
        <v>70</v>
      </c>
      <c r="CU17" s="304">
        <v>1</v>
      </c>
      <c r="CV17" s="304">
        <v>18</v>
      </c>
      <c r="CW17" s="304">
        <v>3</v>
      </c>
      <c r="CX17" s="304">
        <v>22</v>
      </c>
      <c r="CY17" s="304">
        <v>41</v>
      </c>
      <c r="CZ17" s="304">
        <v>18</v>
      </c>
      <c r="DA17" s="304">
        <v>3</v>
      </c>
      <c r="DB17" s="304">
        <v>1</v>
      </c>
      <c r="DC17" s="304">
        <v>1</v>
      </c>
      <c r="DD17" s="304">
        <v>1</v>
      </c>
      <c r="DE17" s="304" t="s">
        <v>134</v>
      </c>
      <c r="DF17" s="304">
        <v>1</v>
      </c>
      <c r="DG17" s="304">
        <v>17</v>
      </c>
      <c r="DH17" s="304">
        <v>201</v>
      </c>
      <c r="DI17" s="304">
        <v>11</v>
      </c>
      <c r="DJ17" s="304" t="s">
        <v>134</v>
      </c>
      <c r="DK17" s="304">
        <v>6</v>
      </c>
      <c r="DL17" s="304" t="s">
        <v>134</v>
      </c>
      <c r="DM17" s="304" t="s">
        <v>134</v>
      </c>
      <c r="DN17" s="304" t="s">
        <v>134</v>
      </c>
      <c r="DO17" s="304" t="s">
        <v>134</v>
      </c>
      <c r="DP17" s="304">
        <v>8</v>
      </c>
      <c r="DQ17" s="304">
        <v>29</v>
      </c>
      <c r="DR17" s="304" t="s">
        <v>134</v>
      </c>
      <c r="DS17" s="304">
        <v>1</v>
      </c>
      <c r="DT17" s="304">
        <v>1</v>
      </c>
      <c r="DU17" s="304" t="s">
        <v>134</v>
      </c>
      <c r="DV17" s="304">
        <v>4</v>
      </c>
      <c r="DW17" s="304">
        <v>1</v>
      </c>
      <c r="DX17" s="304">
        <v>1</v>
      </c>
      <c r="DY17" s="304" t="s">
        <v>134</v>
      </c>
    </row>
    <row r="18" spans="1:256" s="26" customFormat="1" ht="21" customHeight="1">
      <c r="A18" s="101" t="s">
        <v>907</v>
      </c>
      <c r="B18" s="303">
        <v>135</v>
      </c>
      <c r="C18" s="304">
        <v>676</v>
      </c>
      <c r="D18" s="304" t="s">
        <v>134</v>
      </c>
      <c r="E18" s="304" t="s">
        <v>134</v>
      </c>
      <c r="F18" s="355" t="s">
        <v>134</v>
      </c>
      <c r="G18" s="355" t="s">
        <v>134</v>
      </c>
      <c r="H18" s="355" t="s">
        <v>134</v>
      </c>
      <c r="I18" s="355" t="s">
        <v>134</v>
      </c>
      <c r="J18" s="304">
        <v>14</v>
      </c>
      <c r="K18" s="304">
        <v>84</v>
      </c>
      <c r="L18" s="304">
        <v>7</v>
      </c>
      <c r="M18" s="304">
        <v>2</v>
      </c>
      <c r="N18" s="304">
        <v>5</v>
      </c>
      <c r="O18" s="304">
        <v>9</v>
      </c>
      <c r="P18" s="304">
        <v>92</v>
      </c>
      <c r="Q18" s="304" t="s">
        <v>134</v>
      </c>
      <c r="R18" s="304" t="s">
        <v>134</v>
      </c>
      <c r="S18" s="304">
        <v>1</v>
      </c>
      <c r="T18" s="304" t="s">
        <v>134</v>
      </c>
      <c r="U18" s="304" t="s">
        <v>134</v>
      </c>
      <c r="V18" s="304" t="s">
        <v>134</v>
      </c>
      <c r="W18" s="304">
        <v>1</v>
      </c>
      <c r="X18" s="304">
        <v>1</v>
      </c>
      <c r="Y18" s="304" t="s">
        <v>134</v>
      </c>
      <c r="Z18" s="304" t="s">
        <v>134</v>
      </c>
      <c r="AA18" s="304" t="s">
        <v>134</v>
      </c>
      <c r="AB18" s="304">
        <v>1</v>
      </c>
      <c r="AC18" s="304" t="s">
        <v>134</v>
      </c>
      <c r="AD18" s="304" t="s">
        <v>134</v>
      </c>
      <c r="AE18" s="304" t="s">
        <v>134</v>
      </c>
      <c r="AF18" s="304">
        <v>1</v>
      </c>
      <c r="AG18" s="304" t="s">
        <v>134</v>
      </c>
      <c r="AH18" s="304" t="s">
        <v>134</v>
      </c>
      <c r="AI18" s="304">
        <v>2</v>
      </c>
      <c r="AJ18" s="304" t="s">
        <v>134</v>
      </c>
      <c r="AK18" s="304">
        <v>1</v>
      </c>
      <c r="AL18" s="304" t="s">
        <v>134</v>
      </c>
      <c r="AM18" s="304" t="s">
        <v>134</v>
      </c>
      <c r="AN18" s="304">
        <v>1</v>
      </c>
      <c r="AO18" s="304" t="s">
        <v>134</v>
      </c>
      <c r="AP18" s="304" t="s">
        <v>134</v>
      </c>
      <c r="AQ18" s="355" t="s">
        <v>134</v>
      </c>
      <c r="AR18" s="355" t="s">
        <v>134</v>
      </c>
      <c r="AS18" s="355" t="s">
        <v>134</v>
      </c>
      <c r="AT18" s="304" t="s">
        <v>134</v>
      </c>
      <c r="AU18" s="304" t="s">
        <v>134</v>
      </c>
      <c r="AV18" s="304" t="s">
        <v>134</v>
      </c>
      <c r="AW18" s="304" t="s">
        <v>134</v>
      </c>
      <c r="AX18" s="304" t="s">
        <v>134</v>
      </c>
      <c r="AY18" s="304" t="s">
        <v>134</v>
      </c>
      <c r="AZ18" s="304" t="s">
        <v>134</v>
      </c>
      <c r="BA18" s="304" t="s">
        <v>134</v>
      </c>
      <c r="BB18" s="304">
        <v>6</v>
      </c>
      <c r="BC18" s="304">
        <v>15</v>
      </c>
      <c r="BD18" s="304" t="s">
        <v>134</v>
      </c>
      <c r="BE18" s="304">
        <v>4</v>
      </c>
      <c r="BF18" s="304">
        <v>1</v>
      </c>
      <c r="BG18" s="355" t="s">
        <v>134</v>
      </c>
      <c r="BH18" s="355" t="s">
        <v>134</v>
      </c>
      <c r="BI18" s="304" t="s">
        <v>134</v>
      </c>
      <c r="BJ18" s="304">
        <v>1</v>
      </c>
      <c r="BK18" s="304" t="s">
        <v>134</v>
      </c>
      <c r="BL18" s="304">
        <v>21</v>
      </c>
      <c r="BM18" s="304">
        <v>87</v>
      </c>
      <c r="BN18" s="355" t="s">
        <v>134</v>
      </c>
      <c r="BO18" s="304">
        <v>1</v>
      </c>
      <c r="BP18" s="304">
        <v>1</v>
      </c>
      <c r="BQ18" s="355" t="s">
        <v>134</v>
      </c>
      <c r="BR18" s="304">
        <v>2</v>
      </c>
      <c r="BS18" s="304">
        <v>2</v>
      </c>
      <c r="BT18" s="355" t="s">
        <v>134</v>
      </c>
      <c r="BU18" s="304">
        <v>2</v>
      </c>
      <c r="BV18" s="304">
        <v>4</v>
      </c>
      <c r="BW18" s="304">
        <v>2</v>
      </c>
      <c r="BX18" s="304">
        <v>7</v>
      </c>
      <c r="BY18" s="355" t="s">
        <v>134</v>
      </c>
      <c r="BZ18" s="304">
        <v>2</v>
      </c>
      <c r="CA18" s="304">
        <v>27</v>
      </c>
      <c r="CB18" s="355" t="s">
        <v>134</v>
      </c>
      <c r="CC18" s="304">
        <v>1</v>
      </c>
      <c r="CD18" s="355" t="s">
        <v>134</v>
      </c>
      <c r="CE18" s="355" t="s">
        <v>134</v>
      </c>
      <c r="CF18" s="355" t="s">
        <v>134</v>
      </c>
      <c r="CG18" s="304">
        <v>1</v>
      </c>
      <c r="CH18" s="304">
        <v>26</v>
      </c>
      <c r="CI18" s="304">
        <v>48</v>
      </c>
      <c r="CJ18" s="304">
        <v>2</v>
      </c>
      <c r="CK18" s="304">
        <v>23</v>
      </c>
      <c r="CL18" s="304">
        <v>1</v>
      </c>
      <c r="CM18" s="304">
        <v>4</v>
      </c>
      <c r="CN18" s="304">
        <v>9</v>
      </c>
      <c r="CO18" s="355" t="s">
        <v>134</v>
      </c>
      <c r="CP18" s="304">
        <v>1</v>
      </c>
      <c r="CQ18" s="304">
        <v>1</v>
      </c>
      <c r="CR18" s="304">
        <v>2</v>
      </c>
      <c r="CS18" s="304">
        <v>17</v>
      </c>
      <c r="CT18" s="304">
        <v>101</v>
      </c>
      <c r="CU18" s="304" t="s">
        <v>134</v>
      </c>
      <c r="CV18" s="304">
        <v>15</v>
      </c>
      <c r="CW18" s="304">
        <v>2</v>
      </c>
      <c r="CX18" s="304">
        <v>10</v>
      </c>
      <c r="CY18" s="304">
        <v>19</v>
      </c>
      <c r="CZ18" s="304">
        <v>8</v>
      </c>
      <c r="DA18" s="304">
        <v>1</v>
      </c>
      <c r="DB18" s="304">
        <v>1</v>
      </c>
      <c r="DC18" s="304">
        <v>7</v>
      </c>
      <c r="DD18" s="304">
        <v>24</v>
      </c>
      <c r="DE18" s="304">
        <v>1</v>
      </c>
      <c r="DF18" s="304">
        <v>6</v>
      </c>
      <c r="DG18" s="304">
        <v>14</v>
      </c>
      <c r="DH18" s="304">
        <v>137</v>
      </c>
      <c r="DI18" s="304">
        <v>9</v>
      </c>
      <c r="DJ18" s="304" t="s">
        <v>134</v>
      </c>
      <c r="DK18" s="304">
        <v>5</v>
      </c>
      <c r="DL18" s="304" t="s">
        <v>134</v>
      </c>
      <c r="DM18" s="304" t="s">
        <v>134</v>
      </c>
      <c r="DN18" s="304" t="s">
        <v>134</v>
      </c>
      <c r="DO18" s="304" t="s">
        <v>134</v>
      </c>
      <c r="DP18" s="304">
        <v>5</v>
      </c>
      <c r="DQ18" s="304">
        <v>33</v>
      </c>
      <c r="DR18" s="304" t="s">
        <v>134</v>
      </c>
      <c r="DS18" s="304" t="s">
        <v>134</v>
      </c>
      <c r="DT18" s="304" t="s">
        <v>134</v>
      </c>
      <c r="DU18" s="304" t="s">
        <v>134</v>
      </c>
      <c r="DV18" s="304">
        <v>2</v>
      </c>
      <c r="DW18" s="304">
        <v>1</v>
      </c>
      <c r="DX18" s="304">
        <v>2</v>
      </c>
      <c r="DY18" s="304" t="s">
        <v>134</v>
      </c>
    </row>
    <row r="19" spans="1:256" s="26" customFormat="1" ht="21" customHeight="1">
      <c r="A19" s="101" t="s">
        <v>906</v>
      </c>
      <c r="B19" s="303">
        <v>149</v>
      </c>
      <c r="C19" s="304">
        <v>1844</v>
      </c>
      <c r="D19" s="304" t="s">
        <v>134</v>
      </c>
      <c r="E19" s="304" t="s">
        <v>134</v>
      </c>
      <c r="F19" s="355" t="s">
        <v>134</v>
      </c>
      <c r="G19" s="355" t="s">
        <v>134</v>
      </c>
      <c r="H19" s="355" t="s">
        <v>134</v>
      </c>
      <c r="I19" s="355" t="s">
        <v>134</v>
      </c>
      <c r="J19" s="304">
        <v>12</v>
      </c>
      <c r="K19" s="304">
        <v>57</v>
      </c>
      <c r="L19" s="304">
        <v>3</v>
      </c>
      <c r="M19" s="304">
        <v>2</v>
      </c>
      <c r="N19" s="304">
        <v>7</v>
      </c>
      <c r="O19" s="304">
        <v>9</v>
      </c>
      <c r="P19" s="304">
        <v>51</v>
      </c>
      <c r="Q19" s="304" t="s">
        <v>134</v>
      </c>
      <c r="R19" s="304" t="s">
        <v>134</v>
      </c>
      <c r="S19" s="304">
        <v>1</v>
      </c>
      <c r="T19" s="304">
        <v>1</v>
      </c>
      <c r="U19" s="304" t="s">
        <v>134</v>
      </c>
      <c r="V19" s="304">
        <v>1</v>
      </c>
      <c r="W19" s="304">
        <v>3</v>
      </c>
      <c r="X19" s="304" t="s">
        <v>134</v>
      </c>
      <c r="Y19" s="304" t="s">
        <v>134</v>
      </c>
      <c r="Z19" s="304">
        <v>1</v>
      </c>
      <c r="AA19" s="304" t="s">
        <v>134</v>
      </c>
      <c r="AB19" s="304" t="s">
        <v>134</v>
      </c>
      <c r="AC19" s="304" t="s">
        <v>134</v>
      </c>
      <c r="AD19" s="304" t="s">
        <v>134</v>
      </c>
      <c r="AE19" s="304" t="s">
        <v>134</v>
      </c>
      <c r="AF19" s="304">
        <v>1</v>
      </c>
      <c r="AG19" s="304" t="s">
        <v>134</v>
      </c>
      <c r="AH19" s="304" t="s">
        <v>134</v>
      </c>
      <c r="AI19" s="304" t="s">
        <v>134</v>
      </c>
      <c r="AJ19" s="304" t="s">
        <v>134</v>
      </c>
      <c r="AK19" s="304" t="s">
        <v>134</v>
      </c>
      <c r="AL19" s="304" t="s">
        <v>134</v>
      </c>
      <c r="AM19" s="304">
        <v>1</v>
      </c>
      <c r="AN19" s="304" t="s">
        <v>134</v>
      </c>
      <c r="AO19" s="304" t="s">
        <v>134</v>
      </c>
      <c r="AP19" s="304" t="s">
        <v>134</v>
      </c>
      <c r="AQ19" s="355" t="s">
        <v>134</v>
      </c>
      <c r="AR19" s="355" t="s">
        <v>134</v>
      </c>
      <c r="AS19" s="355" t="s">
        <v>134</v>
      </c>
      <c r="AT19" s="304" t="s">
        <v>134</v>
      </c>
      <c r="AU19" s="304">
        <v>8</v>
      </c>
      <c r="AV19" s="304">
        <v>18</v>
      </c>
      <c r="AW19" s="304" t="s">
        <v>134</v>
      </c>
      <c r="AX19" s="304" t="s">
        <v>134</v>
      </c>
      <c r="AY19" s="304">
        <v>2</v>
      </c>
      <c r="AZ19" s="304">
        <v>1</v>
      </c>
      <c r="BA19" s="304">
        <v>5</v>
      </c>
      <c r="BB19" s="304">
        <v>7</v>
      </c>
      <c r="BC19" s="304">
        <v>258</v>
      </c>
      <c r="BD19" s="304">
        <v>4</v>
      </c>
      <c r="BE19" s="304">
        <v>1</v>
      </c>
      <c r="BF19" s="304">
        <v>2</v>
      </c>
      <c r="BG19" s="355" t="s">
        <v>134</v>
      </c>
      <c r="BH19" s="355" t="s">
        <v>134</v>
      </c>
      <c r="BI19" s="304" t="s">
        <v>134</v>
      </c>
      <c r="BJ19" s="304" t="s">
        <v>134</v>
      </c>
      <c r="BK19" s="304" t="s">
        <v>134</v>
      </c>
      <c r="BL19" s="304">
        <v>23</v>
      </c>
      <c r="BM19" s="304">
        <v>161</v>
      </c>
      <c r="BN19" s="355" t="s">
        <v>134</v>
      </c>
      <c r="BO19" s="355" t="s">
        <v>134</v>
      </c>
      <c r="BP19" s="304">
        <v>4</v>
      </c>
      <c r="BQ19" s="304">
        <v>3</v>
      </c>
      <c r="BR19" s="304">
        <v>3</v>
      </c>
      <c r="BS19" s="304">
        <v>4</v>
      </c>
      <c r="BT19" s="355" t="s">
        <v>134</v>
      </c>
      <c r="BU19" s="304">
        <v>1</v>
      </c>
      <c r="BV19" s="304">
        <v>2</v>
      </c>
      <c r="BW19" s="355" t="s">
        <v>134</v>
      </c>
      <c r="BX19" s="304">
        <v>4</v>
      </c>
      <c r="BY19" s="304">
        <v>1</v>
      </c>
      <c r="BZ19" s="304">
        <v>2</v>
      </c>
      <c r="CA19" s="304">
        <v>25</v>
      </c>
      <c r="CB19" s="355" t="s">
        <v>134</v>
      </c>
      <c r="CC19" s="355" t="s">
        <v>134</v>
      </c>
      <c r="CD19" s="355" t="s">
        <v>134</v>
      </c>
      <c r="CE19" s="304">
        <v>1</v>
      </c>
      <c r="CF19" s="355" t="s">
        <v>134</v>
      </c>
      <c r="CG19" s="304">
        <v>1</v>
      </c>
      <c r="CH19" s="304">
        <v>31</v>
      </c>
      <c r="CI19" s="304">
        <v>70</v>
      </c>
      <c r="CJ19" s="304">
        <v>1</v>
      </c>
      <c r="CK19" s="304">
        <v>29</v>
      </c>
      <c r="CL19" s="304">
        <v>1</v>
      </c>
      <c r="CM19" s="304">
        <v>13</v>
      </c>
      <c r="CN19" s="304">
        <v>82</v>
      </c>
      <c r="CO19" s="304">
        <v>1</v>
      </c>
      <c r="CP19" s="304">
        <v>6</v>
      </c>
      <c r="CQ19" s="304">
        <v>1</v>
      </c>
      <c r="CR19" s="304">
        <v>5</v>
      </c>
      <c r="CS19" s="304">
        <v>14</v>
      </c>
      <c r="CT19" s="304">
        <v>72</v>
      </c>
      <c r="CU19" s="304" t="s">
        <v>134</v>
      </c>
      <c r="CV19" s="304">
        <v>10</v>
      </c>
      <c r="CW19" s="304">
        <v>4</v>
      </c>
      <c r="CX19" s="304">
        <v>4</v>
      </c>
      <c r="CY19" s="304">
        <v>16</v>
      </c>
      <c r="CZ19" s="304">
        <v>2</v>
      </c>
      <c r="DA19" s="304" t="s">
        <v>134</v>
      </c>
      <c r="DB19" s="304">
        <v>2</v>
      </c>
      <c r="DC19" s="304">
        <v>3</v>
      </c>
      <c r="DD19" s="304">
        <v>38</v>
      </c>
      <c r="DE19" s="304" t="s">
        <v>134</v>
      </c>
      <c r="DF19" s="304">
        <v>3</v>
      </c>
      <c r="DG19" s="304">
        <v>11</v>
      </c>
      <c r="DH19" s="304">
        <v>809</v>
      </c>
      <c r="DI19" s="304">
        <v>7</v>
      </c>
      <c r="DJ19" s="304" t="s">
        <v>134</v>
      </c>
      <c r="DK19" s="304">
        <v>4</v>
      </c>
      <c r="DL19" s="304" t="s">
        <v>134</v>
      </c>
      <c r="DM19" s="304" t="s">
        <v>134</v>
      </c>
      <c r="DN19" s="304" t="s">
        <v>134</v>
      </c>
      <c r="DO19" s="304" t="s">
        <v>134</v>
      </c>
      <c r="DP19" s="304">
        <v>12</v>
      </c>
      <c r="DQ19" s="304">
        <v>187</v>
      </c>
      <c r="DR19" s="304" t="s">
        <v>134</v>
      </c>
      <c r="DS19" s="304">
        <v>1</v>
      </c>
      <c r="DT19" s="304" t="s">
        <v>134</v>
      </c>
      <c r="DU19" s="304" t="s">
        <v>134</v>
      </c>
      <c r="DV19" s="304">
        <v>6</v>
      </c>
      <c r="DW19" s="304">
        <v>5</v>
      </c>
      <c r="DX19" s="304" t="s">
        <v>134</v>
      </c>
      <c r="DY19" s="304" t="s">
        <v>134</v>
      </c>
    </row>
    <row r="20" spans="1:256" s="26" customFormat="1" ht="21" customHeight="1">
      <c r="A20" s="101" t="s">
        <v>905</v>
      </c>
      <c r="B20" s="303">
        <v>38</v>
      </c>
      <c r="C20" s="304">
        <v>233</v>
      </c>
      <c r="D20" s="304" t="s">
        <v>134</v>
      </c>
      <c r="E20" s="304" t="s">
        <v>134</v>
      </c>
      <c r="F20" s="355" t="s">
        <v>134</v>
      </c>
      <c r="G20" s="355" t="s">
        <v>134</v>
      </c>
      <c r="H20" s="355" t="s">
        <v>134</v>
      </c>
      <c r="I20" s="355" t="s">
        <v>134</v>
      </c>
      <c r="J20" s="304">
        <v>3</v>
      </c>
      <c r="K20" s="304">
        <v>8</v>
      </c>
      <c r="L20" s="304">
        <v>1</v>
      </c>
      <c r="M20" s="304">
        <v>1</v>
      </c>
      <c r="N20" s="304">
        <v>1</v>
      </c>
      <c r="O20" s="304">
        <v>2</v>
      </c>
      <c r="P20" s="304">
        <v>11</v>
      </c>
      <c r="Q20" s="304" t="s">
        <v>134</v>
      </c>
      <c r="R20" s="304">
        <v>1</v>
      </c>
      <c r="S20" s="304" t="s">
        <v>134</v>
      </c>
      <c r="T20" s="304" t="s">
        <v>134</v>
      </c>
      <c r="U20" s="304" t="s">
        <v>134</v>
      </c>
      <c r="V20" s="304" t="s">
        <v>134</v>
      </c>
      <c r="W20" s="304">
        <v>1</v>
      </c>
      <c r="X20" s="304" t="s">
        <v>134</v>
      </c>
      <c r="Y20" s="304" t="s">
        <v>134</v>
      </c>
      <c r="Z20" s="304" t="s">
        <v>134</v>
      </c>
      <c r="AA20" s="304" t="s">
        <v>134</v>
      </c>
      <c r="AB20" s="304" t="s">
        <v>134</v>
      </c>
      <c r="AC20" s="304" t="s">
        <v>134</v>
      </c>
      <c r="AD20" s="304" t="s">
        <v>134</v>
      </c>
      <c r="AE20" s="304" t="s">
        <v>134</v>
      </c>
      <c r="AF20" s="304" t="s">
        <v>134</v>
      </c>
      <c r="AG20" s="304" t="s">
        <v>134</v>
      </c>
      <c r="AH20" s="304" t="s">
        <v>134</v>
      </c>
      <c r="AI20" s="304" t="s">
        <v>134</v>
      </c>
      <c r="AJ20" s="304" t="s">
        <v>134</v>
      </c>
      <c r="AK20" s="304" t="s">
        <v>134</v>
      </c>
      <c r="AL20" s="304" t="s">
        <v>134</v>
      </c>
      <c r="AM20" s="304" t="s">
        <v>134</v>
      </c>
      <c r="AN20" s="304" t="s">
        <v>134</v>
      </c>
      <c r="AO20" s="304" t="s">
        <v>134</v>
      </c>
      <c r="AP20" s="304" t="s">
        <v>134</v>
      </c>
      <c r="AQ20" s="355" t="s">
        <v>134</v>
      </c>
      <c r="AR20" s="355" t="s">
        <v>134</v>
      </c>
      <c r="AS20" s="355" t="s">
        <v>134</v>
      </c>
      <c r="AT20" s="304" t="s">
        <v>134</v>
      </c>
      <c r="AU20" s="304">
        <v>3</v>
      </c>
      <c r="AV20" s="304">
        <v>30</v>
      </c>
      <c r="AW20" s="304" t="s">
        <v>134</v>
      </c>
      <c r="AX20" s="304" t="s">
        <v>134</v>
      </c>
      <c r="AY20" s="304">
        <v>1</v>
      </c>
      <c r="AZ20" s="304" t="s">
        <v>134</v>
      </c>
      <c r="BA20" s="304">
        <v>2</v>
      </c>
      <c r="BB20" s="304">
        <v>3</v>
      </c>
      <c r="BC20" s="304">
        <v>8</v>
      </c>
      <c r="BD20" s="304" t="s">
        <v>134</v>
      </c>
      <c r="BE20" s="304">
        <v>3</v>
      </c>
      <c r="BF20" s="304" t="s">
        <v>134</v>
      </c>
      <c r="BG20" s="355" t="s">
        <v>134</v>
      </c>
      <c r="BH20" s="355" t="s">
        <v>134</v>
      </c>
      <c r="BI20" s="304" t="s">
        <v>134</v>
      </c>
      <c r="BJ20" s="304" t="s">
        <v>134</v>
      </c>
      <c r="BK20" s="304" t="s">
        <v>134</v>
      </c>
      <c r="BL20" s="304">
        <v>6</v>
      </c>
      <c r="BM20" s="304">
        <v>100</v>
      </c>
      <c r="BN20" s="355" t="s">
        <v>134</v>
      </c>
      <c r="BO20" s="355" t="s">
        <v>134</v>
      </c>
      <c r="BP20" s="355" t="s">
        <v>134</v>
      </c>
      <c r="BQ20" s="355" t="s">
        <v>134</v>
      </c>
      <c r="BR20" s="355" t="s">
        <v>134</v>
      </c>
      <c r="BS20" s="304">
        <v>1</v>
      </c>
      <c r="BT20" s="355" t="s">
        <v>134</v>
      </c>
      <c r="BU20" s="304">
        <v>2</v>
      </c>
      <c r="BV20" s="304">
        <v>1</v>
      </c>
      <c r="BW20" s="355" t="s">
        <v>134</v>
      </c>
      <c r="BX20" s="304">
        <v>1</v>
      </c>
      <c r="BY20" s="304">
        <v>1</v>
      </c>
      <c r="BZ20" s="355" t="s">
        <v>134</v>
      </c>
      <c r="CA20" s="355" t="s">
        <v>134</v>
      </c>
      <c r="CB20" s="355" t="s">
        <v>134</v>
      </c>
      <c r="CC20" s="355" t="s">
        <v>134</v>
      </c>
      <c r="CD20" s="355" t="s">
        <v>134</v>
      </c>
      <c r="CE20" s="355" t="s">
        <v>134</v>
      </c>
      <c r="CF20" s="355" t="s">
        <v>134</v>
      </c>
      <c r="CG20" s="355" t="s">
        <v>134</v>
      </c>
      <c r="CH20" s="304">
        <v>4</v>
      </c>
      <c r="CI20" s="304">
        <v>6</v>
      </c>
      <c r="CJ20" s="355" t="s">
        <v>134</v>
      </c>
      <c r="CK20" s="304">
        <v>4</v>
      </c>
      <c r="CL20" s="355" t="s">
        <v>134</v>
      </c>
      <c r="CM20" s="355" t="s">
        <v>134</v>
      </c>
      <c r="CN20" s="355" t="s">
        <v>134</v>
      </c>
      <c r="CO20" s="355" t="s">
        <v>134</v>
      </c>
      <c r="CP20" s="355" t="s">
        <v>134</v>
      </c>
      <c r="CQ20" s="355" t="s">
        <v>134</v>
      </c>
      <c r="CR20" s="355" t="s">
        <v>134</v>
      </c>
      <c r="CS20" s="304">
        <v>2</v>
      </c>
      <c r="CT20" s="304">
        <v>9</v>
      </c>
      <c r="CU20" s="304">
        <v>1</v>
      </c>
      <c r="CV20" s="304">
        <v>1</v>
      </c>
      <c r="CW20" s="304" t="s">
        <v>134</v>
      </c>
      <c r="CX20" s="304">
        <v>6</v>
      </c>
      <c r="CY20" s="304">
        <v>32</v>
      </c>
      <c r="CZ20" s="304">
        <v>4</v>
      </c>
      <c r="DA20" s="304" t="s">
        <v>134</v>
      </c>
      <c r="DB20" s="304">
        <v>2</v>
      </c>
      <c r="DC20" s="304">
        <v>5</v>
      </c>
      <c r="DD20" s="304">
        <v>20</v>
      </c>
      <c r="DE20" s="304" t="s">
        <v>134</v>
      </c>
      <c r="DF20" s="304">
        <v>5</v>
      </c>
      <c r="DG20" s="304">
        <v>4</v>
      </c>
      <c r="DH20" s="304">
        <v>9</v>
      </c>
      <c r="DI20" s="304">
        <v>4</v>
      </c>
      <c r="DJ20" s="304" t="s">
        <v>134</v>
      </c>
      <c r="DK20" s="304" t="s">
        <v>134</v>
      </c>
      <c r="DL20" s="304" t="s">
        <v>134</v>
      </c>
      <c r="DM20" s="304" t="s">
        <v>134</v>
      </c>
      <c r="DN20" s="304" t="s">
        <v>134</v>
      </c>
      <c r="DO20" s="304" t="s">
        <v>134</v>
      </c>
      <c r="DP20" s="304" t="s">
        <v>134</v>
      </c>
      <c r="DQ20" s="304" t="s">
        <v>134</v>
      </c>
      <c r="DR20" s="304" t="s">
        <v>134</v>
      </c>
      <c r="DS20" s="304" t="s">
        <v>134</v>
      </c>
      <c r="DT20" s="304" t="s">
        <v>134</v>
      </c>
      <c r="DU20" s="304" t="s">
        <v>134</v>
      </c>
      <c r="DV20" s="304" t="s">
        <v>134</v>
      </c>
      <c r="DW20" s="304" t="s">
        <v>134</v>
      </c>
      <c r="DX20" s="304" t="s">
        <v>134</v>
      </c>
      <c r="DY20" s="304" t="s">
        <v>134</v>
      </c>
    </row>
    <row r="21" spans="1:256" s="27" customFormat="1" ht="21" customHeight="1">
      <c r="A21" s="170" t="s">
        <v>904</v>
      </c>
      <c r="B21" s="353">
        <v>1244</v>
      </c>
      <c r="C21" s="355">
        <v>18487</v>
      </c>
      <c r="D21" s="355">
        <v>1</v>
      </c>
      <c r="E21" s="355">
        <v>2</v>
      </c>
      <c r="F21" s="355" t="s">
        <v>134</v>
      </c>
      <c r="G21" s="355" t="s">
        <v>134</v>
      </c>
      <c r="H21" s="355" t="s">
        <v>134</v>
      </c>
      <c r="I21" s="355" t="s">
        <v>134</v>
      </c>
      <c r="J21" s="355">
        <v>96</v>
      </c>
      <c r="K21" s="355">
        <v>1814</v>
      </c>
      <c r="L21" s="355">
        <v>38</v>
      </c>
      <c r="M21" s="355">
        <v>34</v>
      </c>
      <c r="N21" s="355">
        <v>24</v>
      </c>
      <c r="O21" s="355">
        <v>47</v>
      </c>
      <c r="P21" s="355">
        <v>343</v>
      </c>
      <c r="Q21" s="355">
        <v>6</v>
      </c>
      <c r="R21" s="355">
        <v>2</v>
      </c>
      <c r="S21" s="355">
        <v>4</v>
      </c>
      <c r="T21" s="355">
        <v>2</v>
      </c>
      <c r="U21" s="355">
        <v>2</v>
      </c>
      <c r="V21" s="355" t="s">
        <v>134</v>
      </c>
      <c r="W21" s="355">
        <v>10</v>
      </c>
      <c r="X21" s="355">
        <v>1</v>
      </c>
      <c r="Y21" s="355" t="s">
        <v>134</v>
      </c>
      <c r="Z21" s="355" t="s">
        <v>134</v>
      </c>
      <c r="AA21" s="355" t="s">
        <v>134</v>
      </c>
      <c r="AB21" s="355" t="s">
        <v>134</v>
      </c>
      <c r="AC21" s="355">
        <v>3</v>
      </c>
      <c r="AD21" s="355" t="s">
        <v>134</v>
      </c>
      <c r="AE21" s="355">
        <v>1</v>
      </c>
      <c r="AF21" s="355">
        <v>3</v>
      </c>
      <c r="AG21" s="355" t="s">
        <v>134</v>
      </c>
      <c r="AH21" s="355">
        <v>2</v>
      </c>
      <c r="AI21" s="355">
        <v>4</v>
      </c>
      <c r="AJ21" s="355">
        <v>2</v>
      </c>
      <c r="AK21" s="355">
        <v>2</v>
      </c>
      <c r="AL21" s="355">
        <v>1</v>
      </c>
      <c r="AM21" s="355" t="s">
        <v>134</v>
      </c>
      <c r="AN21" s="355">
        <v>2</v>
      </c>
      <c r="AO21" s="355" t="s">
        <v>134</v>
      </c>
      <c r="AP21" s="355" t="s">
        <v>134</v>
      </c>
      <c r="AQ21" s="355" t="s">
        <v>134</v>
      </c>
      <c r="AR21" s="355" t="s">
        <v>134</v>
      </c>
      <c r="AS21" s="355" t="s">
        <v>134</v>
      </c>
      <c r="AT21" s="355" t="s">
        <v>134</v>
      </c>
      <c r="AU21" s="355">
        <v>71</v>
      </c>
      <c r="AV21" s="355">
        <v>2496</v>
      </c>
      <c r="AW21" s="355">
        <v>2</v>
      </c>
      <c r="AX21" s="355" t="s">
        <v>134</v>
      </c>
      <c r="AY21" s="355">
        <v>47</v>
      </c>
      <c r="AZ21" s="355">
        <v>5</v>
      </c>
      <c r="BA21" s="355">
        <v>17</v>
      </c>
      <c r="BB21" s="355">
        <v>22</v>
      </c>
      <c r="BC21" s="355">
        <v>351</v>
      </c>
      <c r="BD21" s="355" t="s">
        <v>134</v>
      </c>
      <c r="BE21" s="355">
        <v>7</v>
      </c>
      <c r="BF21" s="355">
        <v>9</v>
      </c>
      <c r="BG21" s="355" t="s">
        <v>134</v>
      </c>
      <c r="BH21" s="355" t="s">
        <v>134</v>
      </c>
      <c r="BI21" s="355">
        <v>2</v>
      </c>
      <c r="BJ21" s="355">
        <v>4</v>
      </c>
      <c r="BK21" s="355" t="s">
        <v>134</v>
      </c>
      <c r="BL21" s="355">
        <v>255</v>
      </c>
      <c r="BM21" s="355">
        <v>4648</v>
      </c>
      <c r="BN21" s="304" t="s">
        <v>134</v>
      </c>
      <c r="BO21" s="355">
        <v>7</v>
      </c>
      <c r="BP21" s="355">
        <v>15</v>
      </c>
      <c r="BQ21" s="355">
        <v>17</v>
      </c>
      <c r="BR21" s="355">
        <v>29</v>
      </c>
      <c r="BS21" s="355">
        <v>30</v>
      </c>
      <c r="BT21" s="304" t="s">
        <v>134</v>
      </c>
      <c r="BU21" s="355">
        <v>14</v>
      </c>
      <c r="BV21" s="355">
        <v>58</v>
      </c>
      <c r="BW21" s="355">
        <v>12</v>
      </c>
      <c r="BX21" s="355">
        <v>63</v>
      </c>
      <c r="BY21" s="355">
        <v>9</v>
      </c>
      <c r="BZ21" s="355">
        <v>21</v>
      </c>
      <c r="CA21" s="355">
        <v>1043</v>
      </c>
      <c r="CB21" s="355">
        <v>3</v>
      </c>
      <c r="CC21" s="355">
        <v>2</v>
      </c>
      <c r="CD21" s="355">
        <v>1</v>
      </c>
      <c r="CE21" s="355">
        <v>1</v>
      </c>
      <c r="CF21" s="355">
        <v>2</v>
      </c>
      <c r="CG21" s="355">
        <v>12</v>
      </c>
      <c r="CH21" s="355">
        <v>178</v>
      </c>
      <c r="CI21" s="355">
        <v>972</v>
      </c>
      <c r="CJ21" s="355">
        <v>30</v>
      </c>
      <c r="CK21" s="355">
        <v>143</v>
      </c>
      <c r="CL21" s="355">
        <v>4</v>
      </c>
      <c r="CM21" s="355">
        <v>94</v>
      </c>
      <c r="CN21" s="355">
        <v>1333</v>
      </c>
      <c r="CO21" s="355">
        <v>1</v>
      </c>
      <c r="CP21" s="355">
        <v>52</v>
      </c>
      <c r="CQ21" s="355">
        <v>5</v>
      </c>
      <c r="CR21" s="355">
        <v>36</v>
      </c>
      <c r="CS21" s="355">
        <v>153</v>
      </c>
      <c r="CT21" s="355">
        <v>900</v>
      </c>
      <c r="CU21" s="355">
        <v>1</v>
      </c>
      <c r="CV21" s="355">
        <v>142</v>
      </c>
      <c r="CW21" s="355">
        <v>10</v>
      </c>
      <c r="CX21" s="355">
        <v>102</v>
      </c>
      <c r="CY21" s="355">
        <v>871</v>
      </c>
      <c r="CZ21" s="355">
        <v>70</v>
      </c>
      <c r="DA21" s="355">
        <v>15</v>
      </c>
      <c r="DB21" s="355">
        <v>17</v>
      </c>
      <c r="DC21" s="355">
        <v>39</v>
      </c>
      <c r="DD21" s="355">
        <v>659</v>
      </c>
      <c r="DE21" s="355">
        <v>9</v>
      </c>
      <c r="DF21" s="355">
        <v>30</v>
      </c>
      <c r="DG21" s="355">
        <v>100</v>
      </c>
      <c r="DH21" s="355">
        <v>1225</v>
      </c>
      <c r="DI21" s="355">
        <v>75</v>
      </c>
      <c r="DJ21" s="304" t="s">
        <v>134</v>
      </c>
      <c r="DK21" s="355">
        <v>25</v>
      </c>
      <c r="DL21" s="355">
        <v>4</v>
      </c>
      <c r="DM21" s="355">
        <v>42</v>
      </c>
      <c r="DN21" s="355">
        <v>4</v>
      </c>
      <c r="DO21" s="304" t="s">
        <v>134</v>
      </c>
      <c r="DP21" s="355">
        <v>61</v>
      </c>
      <c r="DQ21" s="355">
        <v>1788</v>
      </c>
      <c r="DR21" s="355">
        <v>2</v>
      </c>
      <c r="DS21" s="355">
        <v>2</v>
      </c>
      <c r="DT21" s="355">
        <v>10</v>
      </c>
      <c r="DU21" s="355">
        <v>3</v>
      </c>
      <c r="DV21" s="355">
        <v>26</v>
      </c>
      <c r="DW21" s="355">
        <v>10</v>
      </c>
      <c r="DX21" s="355">
        <v>7</v>
      </c>
      <c r="DY21" s="355">
        <v>1</v>
      </c>
    </row>
    <row r="22" spans="1:256" s="26" customFormat="1" ht="21" customHeight="1">
      <c r="A22" s="101" t="s">
        <v>900</v>
      </c>
      <c r="B22" s="303">
        <v>170</v>
      </c>
      <c r="C22" s="304">
        <v>4674</v>
      </c>
      <c r="D22" s="304" t="s">
        <v>134</v>
      </c>
      <c r="E22" s="304" t="s">
        <v>134</v>
      </c>
      <c r="F22" s="355" t="s">
        <v>134</v>
      </c>
      <c r="G22" s="355" t="s">
        <v>134</v>
      </c>
      <c r="H22" s="355" t="s">
        <v>134</v>
      </c>
      <c r="I22" s="355" t="s">
        <v>134</v>
      </c>
      <c r="J22" s="304">
        <v>13</v>
      </c>
      <c r="K22" s="304">
        <v>168</v>
      </c>
      <c r="L22" s="304">
        <v>6</v>
      </c>
      <c r="M22" s="304">
        <v>3</v>
      </c>
      <c r="N22" s="304">
        <v>4</v>
      </c>
      <c r="O22" s="304">
        <v>7</v>
      </c>
      <c r="P22" s="304">
        <v>60</v>
      </c>
      <c r="Q22" s="304">
        <v>1</v>
      </c>
      <c r="R22" s="304" t="s">
        <v>134</v>
      </c>
      <c r="S22" s="304">
        <v>1</v>
      </c>
      <c r="T22" s="304">
        <v>1</v>
      </c>
      <c r="U22" s="304" t="s">
        <v>134</v>
      </c>
      <c r="V22" s="304" t="s">
        <v>134</v>
      </c>
      <c r="W22" s="304" t="s">
        <v>134</v>
      </c>
      <c r="X22" s="304" t="s">
        <v>134</v>
      </c>
      <c r="Y22" s="304" t="s">
        <v>134</v>
      </c>
      <c r="Z22" s="304" t="s">
        <v>134</v>
      </c>
      <c r="AA22" s="304" t="s">
        <v>134</v>
      </c>
      <c r="AB22" s="304" t="s">
        <v>134</v>
      </c>
      <c r="AC22" s="304">
        <v>1</v>
      </c>
      <c r="AD22" s="304" t="s">
        <v>134</v>
      </c>
      <c r="AE22" s="304" t="s">
        <v>134</v>
      </c>
      <c r="AF22" s="304">
        <v>1</v>
      </c>
      <c r="AG22" s="304" t="s">
        <v>134</v>
      </c>
      <c r="AH22" s="304" t="s">
        <v>134</v>
      </c>
      <c r="AI22" s="304">
        <v>1</v>
      </c>
      <c r="AJ22" s="304" t="s">
        <v>134</v>
      </c>
      <c r="AK22" s="304" t="s">
        <v>134</v>
      </c>
      <c r="AL22" s="304" t="s">
        <v>134</v>
      </c>
      <c r="AM22" s="304" t="s">
        <v>134</v>
      </c>
      <c r="AN22" s="304">
        <v>1</v>
      </c>
      <c r="AO22" s="304" t="s">
        <v>134</v>
      </c>
      <c r="AP22" s="304" t="s">
        <v>134</v>
      </c>
      <c r="AQ22" s="355" t="s">
        <v>134</v>
      </c>
      <c r="AR22" s="355" t="s">
        <v>134</v>
      </c>
      <c r="AS22" s="355" t="s">
        <v>134</v>
      </c>
      <c r="AT22" s="304" t="s">
        <v>134</v>
      </c>
      <c r="AU22" s="304">
        <v>11</v>
      </c>
      <c r="AV22" s="304">
        <v>859</v>
      </c>
      <c r="AW22" s="304">
        <v>1</v>
      </c>
      <c r="AX22" s="304" t="s">
        <v>134</v>
      </c>
      <c r="AY22" s="304">
        <v>7</v>
      </c>
      <c r="AZ22" s="304">
        <v>2</v>
      </c>
      <c r="BA22" s="304">
        <v>1</v>
      </c>
      <c r="BB22" s="304">
        <v>2</v>
      </c>
      <c r="BC22" s="304">
        <v>73</v>
      </c>
      <c r="BD22" s="304" t="s">
        <v>134</v>
      </c>
      <c r="BE22" s="304" t="s">
        <v>134</v>
      </c>
      <c r="BF22" s="304">
        <v>1</v>
      </c>
      <c r="BG22" s="355" t="s">
        <v>134</v>
      </c>
      <c r="BH22" s="355" t="s">
        <v>134</v>
      </c>
      <c r="BI22" s="304" t="s">
        <v>134</v>
      </c>
      <c r="BJ22" s="304">
        <v>1</v>
      </c>
      <c r="BK22" s="304" t="s">
        <v>134</v>
      </c>
      <c r="BL22" s="304">
        <v>45</v>
      </c>
      <c r="BM22" s="304">
        <v>1463</v>
      </c>
      <c r="BN22" s="304" t="s">
        <v>134</v>
      </c>
      <c r="BO22" s="304">
        <v>2</v>
      </c>
      <c r="BP22" s="304">
        <v>3</v>
      </c>
      <c r="BQ22" s="304">
        <v>3</v>
      </c>
      <c r="BR22" s="304">
        <v>10</v>
      </c>
      <c r="BS22" s="304">
        <v>9</v>
      </c>
      <c r="BT22" s="304" t="s">
        <v>134</v>
      </c>
      <c r="BU22" s="304">
        <v>2</v>
      </c>
      <c r="BV22" s="304">
        <v>9</v>
      </c>
      <c r="BW22" s="304">
        <v>1</v>
      </c>
      <c r="BX22" s="304">
        <v>6</v>
      </c>
      <c r="BY22" s="304" t="s">
        <v>134</v>
      </c>
      <c r="BZ22" s="304">
        <v>3</v>
      </c>
      <c r="CA22" s="304">
        <v>152</v>
      </c>
      <c r="CB22" s="304" t="s">
        <v>134</v>
      </c>
      <c r="CC22" s="304" t="s">
        <v>134</v>
      </c>
      <c r="CD22" s="304" t="s">
        <v>134</v>
      </c>
      <c r="CE22" s="304">
        <v>1</v>
      </c>
      <c r="CF22" s="304" t="s">
        <v>134</v>
      </c>
      <c r="CG22" s="304">
        <v>2</v>
      </c>
      <c r="CH22" s="304">
        <v>28</v>
      </c>
      <c r="CI22" s="304">
        <v>218</v>
      </c>
      <c r="CJ22" s="304">
        <v>3</v>
      </c>
      <c r="CK22" s="304">
        <v>22</v>
      </c>
      <c r="CL22" s="304">
        <v>2</v>
      </c>
      <c r="CM22" s="304">
        <v>13</v>
      </c>
      <c r="CN22" s="304">
        <v>275</v>
      </c>
      <c r="CO22" s="304">
        <v>1</v>
      </c>
      <c r="CP22" s="304">
        <v>5</v>
      </c>
      <c r="CQ22" s="304" t="s">
        <v>134</v>
      </c>
      <c r="CR22" s="304">
        <v>7</v>
      </c>
      <c r="CS22" s="304">
        <v>13</v>
      </c>
      <c r="CT22" s="304">
        <v>199</v>
      </c>
      <c r="CU22" s="304" t="s">
        <v>134</v>
      </c>
      <c r="CV22" s="304">
        <v>12</v>
      </c>
      <c r="CW22" s="304">
        <v>1</v>
      </c>
      <c r="CX22" s="304">
        <v>8</v>
      </c>
      <c r="CY22" s="304">
        <v>352</v>
      </c>
      <c r="CZ22" s="304">
        <v>4</v>
      </c>
      <c r="DA22" s="304">
        <v>2</v>
      </c>
      <c r="DB22" s="304">
        <v>2</v>
      </c>
      <c r="DC22" s="304" t="s">
        <v>134</v>
      </c>
      <c r="DD22" s="304" t="s">
        <v>134</v>
      </c>
      <c r="DE22" s="304" t="s">
        <v>134</v>
      </c>
      <c r="DF22" s="304" t="s">
        <v>134</v>
      </c>
      <c r="DG22" s="304">
        <v>9</v>
      </c>
      <c r="DH22" s="304">
        <v>305</v>
      </c>
      <c r="DI22" s="304">
        <v>5</v>
      </c>
      <c r="DJ22" s="304" t="s">
        <v>134</v>
      </c>
      <c r="DK22" s="304">
        <v>4</v>
      </c>
      <c r="DL22" s="304">
        <v>1</v>
      </c>
      <c r="DM22" s="304">
        <v>11</v>
      </c>
      <c r="DN22" s="304">
        <v>1</v>
      </c>
      <c r="DO22" s="304" t="s">
        <v>134</v>
      </c>
      <c r="DP22" s="304">
        <v>17</v>
      </c>
      <c r="DQ22" s="304">
        <v>539</v>
      </c>
      <c r="DR22" s="304" t="s">
        <v>134</v>
      </c>
      <c r="DS22" s="304">
        <v>1</v>
      </c>
      <c r="DT22" s="304">
        <v>2</v>
      </c>
      <c r="DU22" s="304">
        <v>2</v>
      </c>
      <c r="DV22" s="304">
        <v>10</v>
      </c>
      <c r="DW22" s="304">
        <v>1</v>
      </c>
      <c r="DX22" s="304" t="s">
        <v>134</v>
      </c>
      <c r="DY22" s="304">
        <v>1</v>
      </c>
    </row>
    <row r="23" spans="1:256" s="26" customFormat="1" ht="21" customHeight="1">
      <c r="A23" s="101" t="s">
        <v>144</v>
      </c>
      <c r="B23" s="303">
        <v>255</v>
      </c>
      <c r="C23" s="304">
        <v>6691</v>
      </c>
      <c r="D23" s="304">
        <v>1</v>
      </c>
      <c r="E23" s="304">
        <v>2</v>
      </c>
      <c r="F23" s="355" t="s">
        <v>134</v>
      </c>
      <c r="G23" s="355" t="s">
        <v>134</v>
      </c>
      <c r="H23" s="355" t="s">
        <v>134</v>
      </c>
      <c r="I23" s="355" t="s">
        <v>134</v>
      </c>
      <c r="J23" s="304">
        <v>20</v>
      </c>
      <c r="K23" s="304">
        <v>1015</v>
      </c>
      <c r="L23" s="304">
        <v>8</v>
      </c>
      <c r="M23" s="304">
        <v>9</v>
      </c>
      <c r="N23" s="304">
        <v>3</v>
      </c>
      <c r="O23" s="304">
        <v>7</v>
      </c>
      <c r="P23" s="304">
        <v>103</v>
      </c>
      <c r="Q23" s="304">
        <v>1</v>
      </c>
      <c r="R23" s="304" t="s">
        <v>134</v>
      </c>
      <c r="S23" s="304">
        <v>1</v>
      </c>
      <c r="T23" s="304" t="s">
        <v>134</v>
      </c>
      <c r="U23" s="304">
        <v>1</v>
      </c>
      <c r="V23" s="304" t="s">
        <v>134</v>
      </c>
      <c r="W23" s="304">
        <v>2</v>
      </c>
      <c r="X23" s="304" t="s">
        <v>134</v>
      </c>
      <c r="Y23" s="304" t="s">
        <v>134</v>
      </c>
      <c r="Z23" s="304" t="s">
        <v>134</v>
      </c>
      <c r="AA23" s="304" t="s">
        <v>134</v>
      </c>
      <c r="AB23" s="304" t="s">
        <v>134</v>
      </c>
      <c r="AC23" s="304" t="s">
        <v>134</v>
      </c>
      <c r="AD23" s="304" t="s">
        <v>134</v>
      </c>
      <c r="AE23" s="304">
        <v>1</v>
      </c>
      <c r="AF23" s="304" t="s">
        <v>134</v>
      </c>
      <c r="AG23" s="304" t="s">
        <v>134</v>
      </c>
      <c r="AH23" s="304" t="s">
        <v>134</v>
      </c>
      <c r="AI23" s="304" t="s">
        <v>134</v>
      </c>
      <c r="AJ23" s="304" t="s">
        <v>134</v>
      </c>
      <c r="AK23" s="304">
        <v>1</v>
      </c>
      <c r="AL23" s="304" t="s">
        <v>134</v>
      </c>
      <c r="AM23" s="304" t="s">
        <v>134</v>
      </c>
      <c r="AN23" s="304" t="s">
        <v>134</v>
      </c>
      <c r="AO23" s="304" t="s">
        <v>134</v>
      </c>
      <c r="AP23" s="304" t="s">
        <v>134</v>
      </c>
      <c r="AQ23" s="355" t="s">
        <v>134</v>
      </c>
      <c r="AR23" s="355" t="s">
        <v>134</v>
      </c>
      <c r="AS23" s="355" t="s">
        <v>134</v>
      </c>
      <c r="AT23" s="304" t="s">
        <v>134</v>
      </c>
      <c r="AU23" s="304">
        <v>20</v>
      </c>
      <c r="AV23" s="304">
        <v>887</v>
      </c>
      <c r="AW23" s="304" t="s">
        <v>134</v>
      </c>
      <c r="AX23" s="304" t="s">
        <v>134</v>
      </c>
      <c r="AY23" s="304">
        <v>17</v>
      </c>
      <c r="AZ23" s="304">
        <v>1</v>
      </c>
      <c r="BA23" s="304">
        <v>2</v>
      </c>
      <c r="BB23" s="304">
        <v>3</v>
      </c>
      <c r="BC23" s="304">
        <v>25</v>
      </c>
      <c r="BD23" s="304" t="s">
        <v>134</v>
      </c>
      <c r="BE23" s="304" t="s">
        <v>134</v>
      </c>
      <c r="BF23" s="304">
        <v>2</v>
      </c>
      <c r="BG23" s="355" t="s">
        <v>134</v>
      </c>
      <c r="BH23" s="355" t="s">
        <v>134</v>
      </c>
      <c r="BI23" s="304">
        <v>1</v>
      </c>
      <c r="BJ23" s="304" t="s">
        <v>134</v>
      </c>
      <c r="BK23" s="304" t="s">
        <v>134</v>
      </c>
      <c r="BL23" s="304">
        <v>44</v>
      </c>
      <c r="BM23" s="304">
        <v>2141</v>
      </c>
      <c r="BN23" s="304" t="s">
        <v>134</v>
      </c>
      <c r="BO23" s="304">
        <v>1</v>
      </c>
      <c r="BP23" s="304">
        <v>1</v>
      </c>
      <c r="BQ23" s="304">
        <v>4</v>
      </c>
      <c r="BR23" s="304">
        <v>9</v>
      </c>
      <c r="BS23" s="304">
        <v>4</v>
      </c>
      <c r="BT23" s="304" t="s">
        <v>134</v>
      </c>
      <c r="BU23" s="304">
        <v>1</v>
      </c>
      <c r="BV23" s="304">
        <v>10</v>
      </c>
      <c r="BW23" s="304">
        <v>1</v>
      </c>
      <c r="BX23" s="304">
        <v>12</v>
      </c>
      <c r="BY23" s="304">
        <v>1</v>
      </c>
      <c r="BZ23" s="304">
        <v>7</v>
      </c>
      <c r="CA23" s="304">
        <v>528</v>
      </c>
      <c r="CB23" s="304" t="s">
        <v>134</v>
      </c>
      <c r="CC23" s="304" t="s">
        <v>134</v>
      </c>
      <c r="CD23" s="304">
        <v>1</v>
      </c>
      <c r="CE23" s="304" t="s">
        <v>134</v>
      </c>
      <c r="CF23" s="304">
        <v>1</v>
      </c>
      <c r="CG23" s="304">
        <v>5</v>
      </c>
      <c r="CH23" s="304">
        <v>36</v>
      </c>
      <c r="CI23" s="304">
        <v>65</v>
      </c>
      <c r="CJ23" s="304">
        <v>5</v>
      </c>
      <c r="CK23" s="304">
        <v>31</v>
      </c>
      <c r="CL23" s="304" t="s">
        <v>134</v>
      </c>
      <c r="CM23" s="304">
        <v>18</v>
      </c>
      <c r="CN23" s="304">
        <v>131</v>
      </c>
      <c r="CO23" s="304" t="s">
        <v>134</v>
      </c>
      <c r="CP23" s="304">
        <v>10</v>
      </c>
      <c r="CQ23" s="304">
        <v>2</v>
      </c>
      <c r="CR23" s="304">
        <v>6</v>
      </c>
      <c r="CS23" s="304">
        <v>43</v>
      </c>
      <c r="CT23" s="304">
        <v>346</v>
      </c>
      <c r="CU23" s="304">
        <v>1</v>
      </c>
      <c r="CV23" s="304">
        <v>40</v>
      </c>
      <c r="CW23" s="304">
        <v>2</v>
      </c>
      <c r="CX23" s="304">
        <v>18</v>
      </c>
      <c r="CY23" s="304">
        <v>94</v>
      </c>
      <c r="CZ23" s="304">
        <v>12</v>
      </c>
      <c r="DA23" s="304">
        <v>1</v>
      </c>
      <c r="DB23" s="304">
        <v>5</v>
      </c>
      <c r="DC23" s="304">
        <v>9</v>
      </c>
      <c r="DD23" s="304">
        <v>322</v>
      </c>
      <c r="DE23" s="304">
        <v>3</v>
      </c>
      <c r="DF23" s="304">
        <v>6</v>
      </c>
      <c r="DG23" s="304">
        <v>15</v>
      </c>
      <c r="DH23" s="304">
        <v>209</v>
      </c>
      <c r="DI23" s="304">
        <v>12</v>
      </c>
      <c r="DJ23" s="304" t="s">
        <v>134</v>
      </c>
      <c r="DK23" s="304">
        <v>3</v>
      </c>
      <c r="DL23" s="304" t="s">
        <v>134</v>
      </c>
      <c r="DM23" s="304" t="s">
        <v>134</v>
      </c>
      <c r="DN23" s="304" t="s">
        <v>134</v>
      </c>
      <c r="DO23" s="304" t="s">
        <v>134</v>
      </c>
      <c r="DP23" s="304">
        <v>14</v>
      </c>
      <c r="DQ23" s="304">
        <v>823</v>
      </c>
      <c r="DR23" s="304">
        <v>1</v>
      </c>
      <c r="DS23" s="304" t="s">
        <v>134</v>
      </c>
      <c r="DT23" s="304">
        <v>3</v>
      </c>
      <c r="DU23" s="304" t="s">
        <v>134</v>
      </c>
      <c r="DV23" s="304">
        <v>5</v>
      </c>
      <c r="DW23" s="304">
        <v>2</v>
      </c>
      <c r="DX23" s="304">
        <v>3</v>
      </c>
      <c r="DY23" s="304" t="s">
        <v>134</v>
      </c>
    </row>
    <row r="24" spans="1:256" s="26" customFormat="1" ht="21" customHeight="1">
      <c r="A24" s="101" t="s">
        <v>893</v>
      </c>
      <c r="B24" s="303">
        <v>178</v>
      </c>
      <c r="C24" s="304">
        <v>2017</v>
      </c>
      <c r="D24" s="304" t="s">
        <v>134</v>
      </c>
      <c r="E24" s="304" t="s">
        <v>134</v>
      </c>
      <c r="F24" s="355" t="s">
        <v>134</v>
      </c>
      <c r="G24" s="355" t="s">
        <v>134</v>
      </c>
      <c r="H24" s="355" t="s">
        <v>134</v>
      </c>
      <c r="I24" s="355" t="s">
        <v>134</v>
      </c>
      <c r="J24" s="304">
        <v>16</v>
      </c>
      <c r="K24" s="304">
        <v>147</v>
      </c>
      <c r="L24" s="304">
        <v>6</v>
      </c>
      <c r="M24" s="304">
        <v>6</v>
      </c>
      <c r="N24" s="304">
        <v>4</v>
      </c>
      <c r="O24" s="304">
        <v>10</v>
      </c>
      <c r="P24" s="304">
        <v>75</v>
      </c>
      <c r="Q24" s="304">
        <v>2</v>
      </c>
      <c r="R24" s="304">
        <v>1</v>
      </c>
      <c r="S24" s="304" t="s">
        <v>134</v>
      </c>
      <c r="T24" s="304">
        <v>1</v>
      </c>
      <c r="U24" s="304">
        <v>1</v>
      </c>
      <c r="V24" s="304" t="s">
        <v>134</v>
      </c>
      <c r="W24" s="304">
        <v>1</v>
      </c>
      <c r="X24" s="304">
        <v>1</v>
      </c>
      <c r="Y24" s="304" t="s">
        <v>134</v>
      </c>
      <c r="Z24" s="304" t="s">
        <v>134</v>
      </c>
      <c r="AA24" s="304" t="s">
        <v>134</v>
      </c>
      <c r="AB24" s="304" t="s">
        <v>134</v>
      </c>
      <c r="AC24" s="304" t="s">
        <v>134</v>
      </c>
      <c r="AD24" s="304" t="s">
        <v>134</v>
      </c>
      <c r="AE24" s="304" t="s">
        <v>134</v>
      </c>
      <c r="AF24" s="304" t="s">
        <v>134</v>
      </c>
      <c r="AG24" s="304" t="s">
        <v>134</v>
      </c>
      <c r="AH24" s="304" t="s">
        <v>134</v>
      </c>
      <c r="AI24" s="304">
        <v>1</v>
      </c>
      <c r="AJ24" s="304">
        <v>2</v>
      </c>
      <c r="AK24" s="304" t="s">
        <v>134</v>
      </c>
      <c r="AL24" s="304" t="s">
        <v>134</v>
      </c>
      <c r="AM24" s="304" t="s">
        <v>134</v>
      </c>
      <c r="AN24" s="304" t="s">
        <v>134</v>
      </c>
      <c r="AO24" s="304" t="s">
        <v>134</v>
      </c>
      <c r="AP24" s="304" t="s">
        <v>134</v>
      </c>
      <c r="AQ24" s="355" t="s">
        <v>134</v>
      </c>
      <c r="AR24" s="355" t="s">
        <v>134</v>
      </c>
      <c r="AS24" s="355" t="s">
        <v>134</v>
      </c>
      <c r="AT24" s="304" t="s">
        <v>134</v>
      </c>
      <c r="AU24" s="304">
        <v>8</v>
      </c>
      <c r="AV24" s="304">
        <v>122</v>
      </c>
      <c r="AW24" s="304" t="s">
        <v>134</v>
      </c>
      <c r="AX24" s="304" t="s">
        <v>134</v>
      </c>
      <c r="AY24" s="304">
        <v>5</v>
      </c>
      <c r="AZ24" s="304" t="s">
        <v>134</v>
      </c>
      <c r="BA24" s="304">
        <v>3</v>
      </c>
      <c r="BB24" s="304">
        <v>6</v>
      </c>
      <c r="BC24" s="304">
        <v>42</v>
      </c>
      <c r="BD24" s="304" t="s">
        <v>134</v>
      </c>
      <c r="BE24" s="304">
        <v>4</v>
      </c>
      <c r="BF24" s="304">
        <v>2</v>
      </c>
      <c r="BG24" s="355" t="s">
        <v>134</v>
      </c>
      <c r="BH24" s="355" t="s">
        <v>134</v>
      </c>
      <c r="BI24" s="304" t="s">
        <v>134</v>
      </c>
      <c r="BJ24" s="304" t="s">
        <v>134</v>
      </c>
      <c r="BK24" s="304" t="s">
        <v>134</v>
      </c>
      <c r="BL24" s="304">
        <v>32</v>
      </c>
      <c r="BM24" s="304">
        <v>266</v>
      </c>
      <c r="BN24" s="304" t="s">
        <v>134</v>
      </c>
      <c r="BO24" s="304">
        <v>2</v>
      </c>
      <c r="BP24" s="304">
        <v>4</v>
      </c>
      <c r="BQ24" s="304">
        <v>4</v>
      </c>
      <c r="BR24" s="304">
        <v>1</v>
      </c>
      <c r="BS24" s="304">
        <v>6</v>
      </c>
      <c r="BT24" s="304" t="s">
        <v>134</v>
      </c>
      <c r="BU24" s="304">
        <v>1</v>
      </c>
      <c r="BV24" s="304">
        <v>5</v>
      </c>
      <c r="BW24" s="304">
        <v>1</v>
      </c>
      <c r="BX24" s="304">
        <v>6</v>
      </c>
      <c r="BY24" s="304">
        <v>2</v>
      </c>
      <c r="BZ24" s="304">
        <v>2</v>
      </c>
      <c r="CA24" s="304">
        <v>164</v>
      </c>
      <c r="CB24" s="304" t="s">
        <v>134</v>
      </c>
      <c r="CC24" s="304">
        <v>1</v>
      </c>
      <c r="CD24" s="304" t="s">
        <v>134</v>
      </c>
      <c r="CE24" s="304" t="s">
        <v>134</v>
      </c>
      <c r="CF24" s="304">
        <v>1</v>
      </c>
      <c r="CG24" s="304" t="s">
        <v>134</v>
      </c>
      <c r="CH24" s="304">
        <v>29</v>
      </c>
      <c r="CI24" s="304">
        <v>465</v>
      </c>
      <c r="CJ24" s="304">
        <v>4</v>
      </c>
      <c r="CK24" s="304">
        <v>25</v>
      </c>
      <c r="CL24" s="304" t="s">
        <v>134</v>
      </c>
      <c r="CM24" s="304">
        <v>12</v>
      </c>
      <c r="CN24" s="304">
        <v>69</v>
      </c>
      <c r="CO24" s="304" t="s">
        <v>134</v>
      </c>
      <c r="CP24" s="304">
        <v>9</v>
      </c>
      <c r="CQ24" s="304" t="s">
        <v>134</v>
      </c>
      <c r="CR24" s="304">
        <v>3</v>
      </c>
      <c r="CS24" s="304">
        <v>25</v>
      </c>
      <c r="CT24" s="304">
        <v>126</v>
      </c>
      <c r="CU24" s="304" t="s">
        <v>134</v>
      </c>
      <c r="CV24" s="304">
        <v>23</v>
      </c>
      <c r="CW24" s="304">
        <v>2</v>
      </c>
      <c r="CX24" s="304">
        <v>12</v>
      </c>
      <c r="CY24" s="304">
        <v>250</v>
      </c>
      <c r="CZ24" s="304">
        <v>6</v>
      </c>
      <c r="DA24" s="304">
        <v>4</v>
      </c>
      <c r="DB24" s="304">
        <v>2</v>
      </c>
      <c r="DC24" s="304">
        <v>4</v>
      </c>
      <c r="DD24" s="304">
        <v>5</v>
      </c>
      <c r="DE24" s="304" t="s">
        <v>134</v>
      </c>
      <c r="DF24" s="304">
        <v>4</v>
      </c>
      <c r="DG24" s="304">
        <v>16</v>
      </c>
      <c r="DH24" s="304">
        <v>238</v>
      </c>
      <c r="DI24" s="304">
        <v>14</v>
      </c>
      <c r="DJ24" s="304" t="s">
        <v>134</v>
      </c>
      <c r="DK24" s="304">
        <v>2</v>
      </c>
      <c r="DL24" s="304">
        <v>2</v>
      </c>
      <c r="DM24" s="304">
        <v>24</v>
      </c>
      <c r="DN24" s="304">
        <v>2</v>
      </c>
      <c r="DO24" s="304" t="s">
        <v>134</v>
      </c>
      <c r="DP24" s="304">
        <v>4</v>
      </c>
      <c r="DQ24" s="304">
        <v>24</v>
      </c>
      <c r="DR24" s="304" t="s">
        <v>134</v>
      </c>
      <c r="DS24" s="304" t="s">
        <v>134</v>
      </c>
      <c r="DT24" s="304">
        <v>1</v>
      </c>
      <c r="DU24" s="304">
        <v>1</v>
      </c>
      <c r="DV24" s="304">
        <v>1</v>
      </c>
      <c r="DW24" s="304" t="s">
        <v>134</v>
      </c>
      <c r="DX24" s="304">
        <v>1</v>
      </c>
      <c r="DY24" s="304" t="s">
        <v>134</v>
      </c>
    </row>
    <row r="25" spans="1:256" s="26" customFormat="1" ht="21" customHeight="1">
      <c r="A25" s="101" t="s">
        <v>606</v>
      </c>
      <c r="B25" s="303">
        <v>355</v>
      </c>
      <c r="C25" s="304">
        <v>2463</v>
      </c>
      <c r="D25" s="304" t="s">
        <v>134</v>
      </c>
      <c r="E25" s="304" t="s">
        <v>134</v>
      </c>
      <c r="F25" s="355" t="s">
        <v>134</v>
      </c>
      <c r="G25" s="355" t="s">
        <v>134</v>
      </c>
      <c r="H25" s="355" t="s">
        <v>134</v>
      </c>
      <c r="I25" s="355" t="s">
        <v>134</v>
      </c>
      <c r="J25" s="304">
        <v>19</v>
      </c>
      <c r="K25" s="304">
        <v>220</v>
      </c>
      <c r="L25" s="304">
        <v>9</v>
      </c>
      <c r="M25" s="304">
        <v>5</v>
      </c>
      <c r="N25" s="304">
        <v>5</v>
      </c>
      <c r="O25" s="304">
        <v>12</v>
      </c>
      <c r="P25" s="304">
        <v>59</v>
      </c>
      <c r="Q25" s="304">
        <v>1</v>
      </c>
      <c r="R25" s="304">
        <v>1</v>
      </c>
      <c r="S25" s="304">
        <v>1</v>
      </c>
      <c r="T25" s="304" t="s">
        <v>134</v>
      </c>
      <c r="U25" s="304" t="s">
        <v>134</v>
      </c>
      <c r="V25" s="304" t="s">
        <v>134</v>
      </c>
      <c r="W25" s="304">
        <v>4</v>
      </c>
      <c r="X25" s="304" t="s">
        <v>134</v>
      </c>
      <c r="Y25" s="304" t="s">
        <v>134</v>
      </c>
      <c r="Z25" s="304" t="s">
        <v>134</v>
      </c>
      <c r="AA25" s="304" t="s">
        <v>134</v>
      </c>
      <c r="AB25" s="304" t="s">
        <v>134</v>
      </c>
      <c r="AC25" s="304">
        <v>1</v>
      </c>
      <c r="AD25" s="304" t="s">
        <v>134</v>
      </c>
      <c r="AE25" s="304" t="s">
        <v>134</v>
      </c>
      <c r="AF25" s="304">
        <v>2</v>
      </c>
      <c r="AG25" s="304" t="s">
        <v>134</v>
      </c>
      <c r="AH25" s="304">
        <v>1</v>
      </c>
      <c r="AI25" s="304" t="s">
        <v>134</v>
      </c>
      <c r="AJ25" s="304" t="s">
        <v>134</v>
      </c>
      <c r="AK25" s="304" t="s">
        <v>134</v>
      </c>
      <c r="AL25" s="304" t="s">
        <v>134</v>
      </c>
      <c r="AM25" s="304" t="s">
        <v>134</v>
      </c>
      <c r="AN25" s="304">
        <v>1</v>
      </c>
      <c r="AO25" s="304" t="s">
        <v>134</v>
      </c>
      <c r="AP25" s="304" t="s">
        <v>134</v>
      </c>
      <c r="AQ25" s="355" t="s">
        <v>134</v>
      </c>
      <c r="AR25" s="355" t="s">
        <v>134</v>
      </c>
      <c r="AS25" s="355" t="s">
        <v>134</v>
      </c>
      <c r="AT25" s="304" t="s">
        <v>134</v>
      </c>
      <c r="AU25" s="304">
        <v>14</v>
      </c>
      <c r="AV25" s="304">
        <v>340</v>
      </c>
      <c r="AW25" s="304">
        <v>1</v>
      </c>
      <c r="AX25" s="304" t="s">
        <v>134</v>
      </c>
      <c r="AY25" s="304">
        <v>9</v>
      </c>
      <c r="AZ25" s="304" t="s">
        <v>134</v>
      </c>
      <c r="BA25" s="304">
        <v>4</v>
      </c>
      <c r="BB25" s="304">
        <v>8</v>
      </c>
      <c r="BC25" s="304">
        <v>76</v>
      </c>
      <c r="BD25" s="304" t="s">
        <v>134</v>
      </c>
      <c r="BE25" s="304">
        <v>1</v>
      </c>
      <c r="BF25" s="304">
        <v>3</v>
      </c>
      <c r="BG25" s="355" t="s">
        <v>134</v>
      </c>
      <c r="BH25" s="355" t="s">
        <v>134</v>
      </c>
      <c r="BI25" s="304">
        <v>1</v>
      </c>
      <c r="BJ25" s="304">
        <v>3</v>
      </c>
      <c r="BK25" s="304" t="s">
        <v>134</v>
      </c>
      <c r="BL25" s="304">
        <v>76</v>
      </c>
      <c r="BM25" s="304">
        <v>421</v>
      </c>
      <c r="BN25" s="304" t="s">
        <v>134</v>
      </c>
      <c r="BO25" s="304">
        <v>2</v>
      </c>
      <c r="BP25" s="304">
        <v>3</v>
      </c>
      <c r="BQ25" s="304">
        <v>2</v>
      </c>
      <c r="BR25" s="304">
        <v>3</v>
      </c>
      <c r="BS25" s="304">
        <v>4</v>
      </c>
      <c r="BT25" s="304" t="s">
        <v>134</v>
      </c>
      <c r="BU25" s="304">
        <v>7</v>
      </c>
      <c r="BV25" s="304">
        <v>22</v>
      </c>
      <c r="BW25" s="304">
        <v>4</v>
      </c>
      <c r="BX25" s="304">
        <v>25</v>
      </c>
      <c r="BY25" s="304">
        <v>4</v>
      </c>
      <c r="BZ25" s="304">
        <v>8</v>
      </c>
      <c r="CA25" s="304">
        <v>153</v>
      </c>
      <c r="CB25" s="304">
        <v>3</v>
      </c>
      <c r="CC25" s="304">
        <v>1</v>
      </c>
      <c r="CD25" s="304" t="s">
        <v>134</v>
      </c>
      <c r="CE25" s="304" t="s">
        <v>134</v>
      </c>
      <c r="CF25" s="304" t="s">
        <v>134</v>
      </c>
      <c r="CG25" s="304">
        <v>4</v>
      </c>
      <c r="CH25" s="304">
        <v>49</v>
      </c>
      <c r="CI25" s="304">
        <v>128</v>
      </c>
      <c r="CJ25" s="304">
        <v>11</v>
      </c>
      <c r="CK25" s="304">
        <v>36</v>
      </c>
      <c r="CL25" s="304">
        <v>2</v>
      </c>
      <c r="CM25" s="304">
        <v>28</v>
      </c>
      <c r="CN25" s="304">
        <v>394</v>
      </c>
      <c r="CO25" s="304" t="s">
        <v>134</v>
      </c>
      <c r="CP25" s="304">
        <v>20</v>
      </c>
      <c r="CQ25" s="304" t="s">
        <v>134</v>
      </c>
      <c r="CR25" s="304">
        <v>8</v>
      </c>
      <c r="CS25" s="304">
        <v>52</v>
      </c>
      <c r="CT25" s="304">
        <v>161</v>
      </c>
      <c r="CU25" s="304" t="s">
        <v>134</v>
      </c>
      <c r="CV25" s="304">
        <v>49</v>
      </c>
      <c r="CW25" s="304">
        <v>3</v>
      </c>
      <c r="CX25" s="304">
        <v>38</v>
      </c>
      <c r="CY25" s="304">
        <v>102</v>
      </c>
      <c r="CZ25" s="304">
        <v>28</v>
      </c>
      <c r="DA25" s="304">
        <v>4</v>
      </c>
      <c r="DB25" s="304">
        <v>6</v>
      </c>
      <c r="DC25" s="304">
        <v>11</v>
      </c>
      <c r="DD25" s="304">
        <v>74</v>
      </c>
      <c r="DE25" s="304" t="s">
        <v>134</v>
      </c>
      <c r="DF25" s="304">
        <v>11</v>
      </c>
      <c r="DG25" s="304">
        <v>33</v>
      </c>
      <c r="DH25" s="304">
        <v>273</v>
      </c>
      <c r="DI25" s="304">
        <v>25</v>
      </c>
      <c r="DJ25" s="304" t="s">
        <v>134</v>
      </c>
      <c r="DK25" s="304">
        <v>8</v>
      </c>
      <c r="DL25" s="304" t="s">
        <v>134</v>
      </c>
      <c r="DM25" s="304" t="s">
        <v>134</v>
      </c>
      <c r="DN25" s="304" t="s">
        <v>134</v>
      </c>
      <c r="DO25" s="304" t="s">
        <v>134</v>
      </c>
      <c r="DP25" s="304">
        <v>7</v>
      </c>
      <c r="DQ25" s="304">
        <v>62</v>
      </c>
      <c r="DR25" s="304" t="s">
        <v>134</v>
      </c>
      <c r="DS25" s="304" t="s">
        <v>134</v>
      </c>
      <c r="DT25" s="304">
        <v>3</v>
      </c>
      <c r="DU25" s="304" t="s">
        <v>134</v>
      </c>
      <c r="DV25" s="304">
        <v>1</v>
      </c>
      <c r="DW25" s="304">
        <v>2</v>
      </c>
      <c r="DX25" s="304">
        <v>1</v>
      </c>
      <c r="DY25" s="304" t="s">
        <v>134</v>
      </c>
    </row>
    <row r="26" spans="1:256" s="26" customFormat="1" ht="21" customHeight="1">
      <c r="A26" s="101" t="s">
        <v>887</v>
      </c>
      <c r="B26" s="303">
        <v>121</v>
      </c>
      <c r="C26" s="304">
        <v>1107</v>
      </c>
      <c r="D26" s="304" t="s">
        <v>134</v>
      </c>
      <c r="E26" s="304" t="s">
        <v>134</v>
      </c>
      <c r="F26" s="355" t="s">
        <v>134</v>
      </c>
      <c r="G26" s="355" t="s">
        <v>134</v>
      </c>
      <c r="H26" s="355" t="s">
        <v>134</v>
      </c>
      <c r="I26" s="355" t="s">
        <v>134</v>
      </c>
      <c r="J26" s="304">
        <v>16</v>
      </c>
      <c r="K26" s="304">
        <v>155</v>
      </c>
      <c r="L26" s="304">
        <v>5</v>
      </c>
      <c r="M26" s="304">
        <v>8</v>
      </c>
      <c r="N26" s="304">
        <v>3</v>
      </c>
      <c r="O26" s="304">
        <v>6</v>
      </c>
      <c r="P26" s="304">
        <v>25</v>
      </c>
      <c r="Q26" s="304">
        <v>1</v>
      </c>
      <c r="R26" s="304" t="s">
        <v>134</v>
      </c>
      <c r="S26" s="304" t="s">
        <v>134</v>
      </c>
      <c r="T26" s="304" t="s">
        <v>134</v>
      </c>
      <c r="U26" s="304" t="s">
        <v>134</v>
      </c>
      <c r="V26" s="304" t="s">
        <v>134</v>
      </c>
      <c r="W26" s="304">
        <v>3</v>
      </c>
      <c r="X26" s="304" t="s">
        <v>134</v>
      </c>
      <c r="Y26" s="304" t="s">
        <v>134</v>
      </c>
      <c r="Z26" s="304" t="s">
        <v>134</v>
      </c>
      <c r="AA26" s="304" t="s">
        <v>134</v>
      </c>
      <c r="AB26" s="304" t="s">
        <v>134</v>
      </c>
      <c r="AC26" s="304">
        <v>1</v>
      </c>
      <c r="AD26" s="304" t="s">
        <v>134</v>
      </c>
      <c r="AE26" s="304" t="s">
        <v>134</v>
      </c>
      <c r="AF26" s="304" t="s">
        <v>134</v>
      </c>
      <c r="AG26" s="304" t="s">
        <v>134</v>
      </c>
      <c r="AH26" s="304" t="s">
        <v>134</v>
      </c>
      <c r="AI26" s="304">
        <v>1</v>
      </c>
      <c r="AJ26" s="304" t="s">
        <v>134</v>
      </c>
      <c r="AK26" s="304" t="s">
        <v>134</v>
      </c>
      <c r="AL26" s="304" t="s">
        <v>134</v>
      </c>
      <c r="AM26" s="304" t="s">
        <v>134</v>
      </c>
      <c r="AN26" s="304" t="s">
        <v>134</v>
      </c>
      <c r="AO26" s="304" t="s">
        <v>134</v>
      </c>
      <c r="AP26" s="304" t="s">
        <v>134</v>
      </c>
      <c r="AQ26" s="355" t="s">
        <v>134</v>
      </c>
      <c r="AR26" s="355" t="s">
        <v>134</v>
      </c>
      <c r="AS26" s="355" t="s">
        <v>134</v>
      </c>
      <c r="AT26" s="304" t="s">
        <v>134</v>
      </c>
      <c r="AU26" s="304">
        <v>3</v>
      </c>
      <c r="AV26" s="304">
        <v>6</v>
      </c>
      <c r="AW26" s="304" t="s">
        <v>134</v>
      </c>
      <c r="AX26" s="304" t="s">
        <v>134</v>
      </c>
      <c r="AY26" s="304">
        <v>2</v>
      </c>
      <c r="AZ26" s="304" t="s">
        <v>134</v>
      </c>
      <c r="BA26" s="304">
        <v>1</v>
      </c>
      <c r="BB26" s="304">
        <v>2</v>
      </c>
      <c r="BC26" s="304">
        <v>134</v>
      </c>
      <c r="BD26" s="304" t="s">
        <v>134</v>
      </c>
      <c r="BE26" s="304">
        <v>1</v>
      </c>
      <c r="BF26" s="304">
        <v>1</v>
      </c>
      <c r="BG26" s="355" t="s">
        <v>134</v>
      </c>
      <c r="BH26" s="355" t="s">
        <v>134</v>
      </c>
      <c r="BI26" s="304" t="s">
        <v>134</v>
      </c>
      <c r="BJ26" s="304" t="s">
        <v>134</v>
      </c>
      <c r="BK26" s="304" t="s">
        <v>134</v>
      </c>
      <c r="BL26" s="304">
        <v>20</v>
      </c>
      <c r="BM26" s="304">
        <v>131</v>
      </c>
      <c r="BN26" s="304" t="s">
        <v>134</v>
      </c>
      <c r="BO26" s="304" t="s">
        <v>134</v>
      </c>
      <c r="BP26" s="304">
        <v>1</v>
      </c>
      <c r="BQ26" s="304" t="s">
        <v>134</v>
      </c>
      <c r="BR26" s="304">
        <v>5</v>
      </c>
      <c r="BS26" s="304">
        <v>1</v>
      </c>
      <c r="BT26" s="304" t="s">
        <v>134</v>
      </c>
      <c r="BU26" s="304">
        <v>2</v>
      </c>
      <c r="BV26" s="304">
        <v>3</v>
      </c>
      <c r="BW26" s="304">
        <v>2</v>
      </c>
      <c r="BX26" s="304">
        <v>5</v>
      </c>
      <c r="BY26" s="304">
        <v>1</v>
      </c>
      <c r="BZ26" s="304" t="s">
        <v>134</v>
      </c>
      <c r="CA26" s="304" t="s">
        <v>134</v>
      </c>
      <c r="CB26" s="304" t="s">
        <v>134</v>
      </c>
      <c r="CC26" s="304" t="s">
        <v>134</v>
      </c>
      <c r="CD26" s="304" t="s">
        <v>134</v>
      </c>
      <c r="CE26" s="304" t="s">
        <v>134</v>
      </c>
      <c r="CF26" s="304" t="s">
        <v>134</v>
      </c>
      <c r="CG26" s="304" t="s">
        <v>134</v>
      </c>
      <c r="CH26" s="304">
        <v>21</v>
      </c>
      <c r="CI26" s="304">
        <v>50</v>
      </c>
      <c r="CJ26" s="304">
        <v>3</v>
      </c>
      <c r="CK26" s="304">
        <v>18</v>
      </c>
      <c r="CL26" s="304" t="s">
        <v>134</v>
      </c>
      <c r="CM26" s="304">
        <v>7</v>
      </c>
      <c r="CN26" s="304">
        <v>383</v>
      </c>
      <c r="CO26" s="304" t="s">
        <v>134</v>
      </c>
      <c r="CP26" s="304">
        <v>1</v>
      </c>
      <c r="CQ26" s="304">
        <v>1</v>
      </c>
      <c r="CR26" s="304">
        <v>5</v>
      </c>
      <c r="CS26" s="304">
        <v>13</v>
      </c>
      <c r="CT26" s="304">
        <v>48</v>
      </c>
      <c r="CU26" s="304" t="s">
        <v>134</v>
      </c>
      <c r="CV26" s="304">
        <v>11</v>
      </c>
      <c r="CW26" s="304">
        <v>2</v>
      </c>
      <c r="CX26" s="304">
        <v>10</v>
      </c>
      <c r="CY26" s="304">
        <v>29</v>
      </c>
      <c r="CZ26" s="304">
        <v>8</v>
      </c>
      <c r="DA26" s="304">
        <v>1</v>
      </c>
      <c r="DB26" s="304">
        <v>1</v>
      </c>
      <c r="DC26" s="304">
        <v>3</v>
      </c>
      <c r="DD26" s="304">
        <v>13</v>
      </c>
      <c r="DE26" s="304" t="s">
        <v>134</v>
      </c>
      <c r="DF26" s="304">
        <v>3</v>
      </c>
      <c r="DG26" s="304">
        <v>14</v>
      </c>
      <c r="DH26" s="304">
        <v>105</v>
      </c>
      <c r="DI26" s="304">
        <v>9</v>
      </c>
      <c r="DJ26" s="304" t="s">
        <v>134</v>
      </c>
      <c r="DK26" s="304">
        <v>5</v>
      </c>
      <c r="DL26" s="304">
        <v>1</v>
      </c>
      <c r="DM26" s="304">
        <v>7</v>
      </c>
      <c r="DN26" s="304">
        <v>1</v>
      </c>
      <c r="DO26" s="304" t="s">
        <v>134</v>
      </c>
      <c r="DP26" s="304">
        <v>5</v>
      </c>
      <c r="DQ26" s="304">
        <v>21</v>
      </c>
      <c r="DR26" s="304" t="s">
        <v>134</v>
      </c>
      <c r="DS26" s="304">
        <v>1</v>
      </c>
      <c r="DT26" s="304">
        <v>1</v>
      </c>
      <c r="DU26" s="304" t="s">
        <v>134</v>
      </c>
      <c r="DV26" s="304">
        <v>3</v>
      </c>
      <c r="DW26" s="304" t="s">
        <v>134</v>
      </c>
      <c r="DX26" s="304" t="s">
        <v>134</v>
      </c>
      <c r="DY26" s="304" t="s">
        <v>134</v>
      </c>
    </row>
    <row r="27" spans="1:256" s="26" customFormat="1" ht="21" customHeight="1">
      <c r="A27" s="101" t="s">
        <v>882</v>
      </c>
      <c r="B27" s="303">
        <v>165</v>
      </c>
      <c r="C27" s="304">
        <v>1535</v>
      </c>
      <c r="D27" s="304" t="s">
        <v>134</v>
      </c>
      <c r="E27" s="304" t="s">
        <v>134</v>
      </c>
      <c r="F27" s="355" t="s">
        <v>134</v>
      </c>
      <c r="G27" s="355" t="s">
        <v>134</v>
      </c>
      <c r="H27" s="355" t="s">
        <v>134</v>
      </c>
      <c r="I27" s="355" t="s">
        <v>134</v>
      </c>
      <c r="J27" s="304">
        <v>12</v>
      </c>
      <c r="K27" s="304">
        <v>109</v>
      </c>
      <c r="L27" s="304">
        <v>4</v>
      </c>
      <c r="M27" s="304">
        <v>3</v>
      </c>
      <c r="N27" s="304">
        <v>5</v>
      </c>
      <c r="O27" s="304">
        <v>5</v>
      </c>
      <c r="P27" s="304">
        <v>21</v>
      </c>
      <c r="Q27" s="304" t="s">
        <v>134</v>
      </c>
      <c r="R27" s="304" t="s">
        <v>134</v>
      </c>
      <c r="S27" s="304">
        <v>1</v>
      </c>
      <c r="T27" s="304" t="s">
        <v>134</v>
      </c>
      <c r="U27" s="304" t="s">
        <v>134</v>
      </c>
      <c r="V27" s="304" t="s">
        <v>134</v>
      </c>
      <c r="W27" s="304" t="s">
        <v>134</v>
      </c>
      <c r="X27" s="304" t="s">
        <v>134</v>
      </c>
      <c r="Y27" s="304" t="s">
        <v>134</v>
      </c>
      <c r="Z27" s="304" t="s">
        <v>134</v>
      </c>
      <c r="AA27" s="304" t="s">
        <v>134</v>
      </c>
      <c r="AB27" s="304" t="s">
        <v>134</v>
      </c>
      <c r="AC27" s="304" t="s">
        <v>134</v>
      </c>
      <c r="AD27" s="304" t="s">
        <v>134</v>
      </c>
      <c r="AE27" s="304" t="s">
        <v>134</v>
      </c>
      <c r="AF27" s="304" t="s">
        <v>134</v>
      </c>
      <c r="AG27" s="304" t="s">
        <v>134</v>
      </c>
      <c r="AH27" s="304">
        <v>1</v>
      </c>
      <c r="AI27" s="304">
        <v>1</v>
      </c>
      <c r="AJ27" s="304" t="s">
        <v>134</v>
      </c>
      <c r="AK27" s="304">
        <v>1</v>
      </c>
      <c r="AL27" s="304">
        <v>1</v>
      </c>
      <c r="AM27" s="304" t="s">
        <v>134</v>
      </c>
      <c r="AN27" s="304" t="s">
        <v>134</v>
      </c>
      <c r="AO27" s="304" t="s">
        <v>134</v>
      </c>
      <c r="AP27" s="304" t="s">
        <v>134</v>
      </c>
      <c r="AQ27" s="355" t="s">
        <v>134</v>
      </c>
      <c r="AR27" s="355" t="s">
        <v>134</v>
      </c>
      <c r="AS27" s="355" t="s">
        <v>134</v>
      </c>
      <c r="AT27" s="304" t="s">
        <v>134</v>
      </c>
      <c r="AU27" s="304">
        <v>15</v>
      </c>
      <c r="AV27" s="304">
        <v>282</v>
      </c>
      <c r="AW27" s="304" t="s">
        <v>134</v>
      </c>
      <c r="AX27" s="304" t="s">
        <v>134</v>
      </c>
      <c r="AY27" s="304">
        <v>7</v>
      </c>
      <c r="AZ27" s="304">
        <v>2</v>
      </c>
      <c r="BA27" s="304">
        <v>6</v>
      </c>
      <c r="BB27" s="304">
        <v>1</v>
      </c>
      <c r="BC27" s="304">
        <v>1</v>
      </c>
      <c r="BD27" s="304" t="s">
        <v>134</v>
      </c>
      <c r="BE27" s="304">
        <v>1</v>
      </c>
      <c r="BF27" s="304" t="s">
        <v>134</v>
      </c>
      <c r="BG27" s="355" t="s">
        <v>134</v>
      </c>
      <c r="BH27" s="355" t="s">
        <v>134</v>
      </c>
      <c r="BI27" s="304" t="s">
        <v>134</v>
      </c>
      <c r="BJ27" s="304" t="s">
        <v>134</v>
      </c>
      <c r="BK27" s="304" t="s">
        <v>134</v>
      </c>
      <c r="BL27" s="304">
        <v>38</v>
      </c>
      <c r="BM27" s="304">
        <v>226</v>
      </c>
      <c r="BN27" s="304" t="s">
        <v>134</v>
      </c>
      <c r="BO27" s="304" t="s">
        <v>134</v>
      </c>
      <c r="BP27" s="304">
        <v>3</v>
      </c>
      <c r="BQ27" s="304">
        <v>4</v>
      </c>
      <c r="BR27" s="304">
        <v>1</v>
      </c>
      <c r="BS27" s="304">
        <v>6</v>
      </c>
      <c r="BT27" s="304" t="s">
        <v>134</v>
      </c>
      <c r="BU27" s="304">
        <v>1</v>
      </c>
      <c r="BV27" s="304">
        <v>9</v>
      </c>
      <c r="BW27" s="304">
        <v>3</v>
      </c>
      <c r="BX27" s="304">
        <v>9</v>
      </c>
      <c r="BY27" s="304">
        <v>1</v>
      </c>
      <c r="BZ27" s="304">
        <v>1</v>
      </c>
      <c r="CA27" s="304">
        <v>46</v>
      </c>
      <c r="CB27" s="304" t="s">
        <v>134</v>
      </c>
      <c r="CC27" s="304" t="s">
        <v>134</v>
      </c>
      <c r="CD27" s="304" t="s">
        <v>134</v>
      </c>
      <c r="CE27" s="304" t="s">
        <v>134</v>
      </c>
      <c r="CF27" s="304" t="s">
        <v>134</v>
      </c>
      <c r="CG27" s="304">
        <v>1</v>
      </c>
      <c r="CH27" s="304">
        <v>15</v>
      </c>
      <c r="CI27" s="304">
        <v>46</v>
      </c>
      <c r="CJ27" s="304">
        <v>4</v>
      </c>
      <c r="CK27" s="304">
        <v>11</v>
      </c>
      <c r="CL27" s="304" t="s">
        <v>134</v>
      </c>
      <c r="CM27" s="304">
        <v>16</v>
      </c>
      <c r="CN27" s="304">
        <v>81</v>
      </c>
      <c r="CO27" s="304" t="s">
        <v>134</v>
      </c>
      <c r="CP27" s="304">
        <v>7</v>
      </c>
      <c r="CQ27" s="304">
        <v>2</v>
      </c>
      <c r="CR27" s="304">
        <v>7</v>
      </c>
      <c r="CS27" s="304">
        <v>7</v>
      </c>
      <c r="CT27" s="304">
        <v>20</v>
      </c>
      <c r="CU27" s="304" t="s">
        <v>134</v>
      </c>
      <c r="CV27" s="304">
        <v>7</v>
      </c>
      <c r="CW27" s="304" t="s">
        <v>134</v>
      </c>
      <c r="CX27" s="304">
        <v>16</v>
      </c>
      <c r="CY27" s="304">
        <v>44</v>
      </c>
      <c r="CZ27" s="304">
        <v>12</v>
      </c>
      <c r="DA27" s="304">
        <v>3</v>
      </c>
      <c r="DB27" s="304">
        <v>1</v>
      </c>
      <c r="DC27" s="304">
        <v>12</v>
      </c>
      <c r="DD27" s="304">
        <v>245</v>
      </c>
      <c r="DE27" s="304">
        <v>6</v>
      </c>
      <c r="DF27" s="304">
        <v>6</v>
      </c>
      <c r="DG27" s="304">
        <v>13</v>
      </c>
      <c r="DH27" s="304">
        <v>95</v>
      </c>
      <c r="DI27" s="304">
        <v>10</v>
      </c>
      <c r="DJ27" s="304" t="s">
        <v>134</v>
      </c>
      <c r="DK27" s="304">
        <v>3</v>
      </c>
      <c r="DL27" s="304" t="s">
        <v>134</v>
      </c>
      <c r="DM27" s="304" t="s">
        <v>134</v>
      </c>
      <c r="DN27" s="304" t="s">
        <v>134</v>
      </c>
      <c r="DO27" s="304" t="s">
        <v>134</v>
      </c>
      <c r="DP27" s="304">
        <v>14</v>
      </c>
      <c r="DQ27" s="304">
        <v>319</v>
      </c>
      <c r="DR27" s="304">
        <v>1</v>
      </c>
      <c r="DS27" s="304" t="s">
        <v>134</v>
      </c>
      <c r="DT27" s="304" t="s">
        <v>134</v>
      </c>
      <c r="DU27" s="304" t="s">
        <v>134</v>
      </c>
      <c r="DV27" s="304">
        <v>6</v>
      </c>
      <c r="DW27" s="304">
        <v>5</v>
      </c>
      <c r="DX27" s="304">
        <v>2</v>
      </c>
      <c r="DY27" s="304" t="s">
        <v>134</v>
      </c>
    </row>
    <row r="28" spans="1:256" s="27" customFormat="1" ht="21" customHeight="1">
      <c r="A28" s="170" t="s">
        <v>881</v>
      </c>
      <c r="B28" s="353">
        <v>1178</v>
      </c>
      <c r="C28" s="355">
        <v>13110</v>
      </c>
      <c r="D28" s="355" t="s">
        <v>134</v>
      </c>
      <c r="E28" s="355" t="s">
        <v>134</v>
      </c>
      <c r="F28" s="355" t="s">
        <v>134</v>
      </c>
      <c r="G28" s="355" t="s">
        <v>134</v>
      </c>
      <c r="H28" s="355" t="s">
        <v>134</v>
      </c>
      <c r="I28" s="355" t="s">
        <v>134</v>
      </c>
      <c r="J28" s="355">
        <v>65</v>
      </c>
      <c r="K28" s="355">
        <v>1037</v>
      </c>
      <c r="L28" s="355">
        <v>23</v>
      </c>
      <c r="M28" s="355">
        <v>28</v>
      </c>
      <c r="N28" s="355">
        <v>14</v>
      </c>
      <c r="O28" s="355">
        <v>38</v>
      </c>
      <c r="P28" s="355">
        <v>836</v>
      </c>
      <c r="Q28" s="355">
        <v>3</v>
      </c>
      <c r="R28" s="355">
        <v>1</v>
      </c>
      <c r="S28" s="355">
        <v>2</v>
      </c>
      <c r="T28" s="355" t="s">
        <v>134</v>
      </c>
      <c r="U28" s="355">
        <v>3</v>
      </c>
      <c r="V28" s="355" t="s">
        <v>134</v>
      </c>
      <c r="W28" s="355">
        <v>5</v>
      </c>
      <c r="X28" s="355">
        <v>3</v>
      </c>
      <c r="Y28" s="355" t="s">
        <v>134</v>
      </c>
      <c r="Z28" s="355">
        <v>2</v>
      </c>
      <c r="AA28" s="355" t="s">
        <v>134</v>
      </c>
      <c r="AB28" s="355" t="s">
        <v>134</v>
      </c>
      <c r="AC28" s="355" t="s">
        <v>134</v>
      </c>
      <c r="AD28" s="355" t="s">
        <v>134</v>
      </c>
      <c r="AE28" s="355" t="s">
        <v>134</v>
      </c>
      <c r="AF28" s="355">
        <v>2</v>
      </c>
      <c r="AG28" s="355">
        <v>1</v>
      </c>
      <c r="AH28" s="355">
        <v>1</v>
      </c>
      <c r="AI28" s="355">
        <v>2</v>
      </c>
      <c r="AJ28" s="355" t="s">
        <v>134</v>
      </c>
      <c r="AK28" s="355">
        <v>3</v>
      </c>
      <c r="AL28" s="355">
        <v>2</v>
      </c>
      <c r="AM28" s="355">
        <v>1</v>
      </c>
      <c r="AN28" s="355">
        <v>7</v>
      </c>
      <c r="AO28" s="355" t="s">
        <v>134</v>
      </c>
      <c r="AP28" s="355" t="s">
        <v>134</v>
      </c>
      <c r="AQ28" s="355" t="s">
        <v>134</v>
      </c>
      <c r="AR28" s="355" t="s">
        <v>134</v>
      </c>
      <c r="AS28" s="355" t="s">
        <v>134</v>
      </c>
      <c r="AT28" s="355" t="s">
        <v>134</v>
      </c>
      <c r="AU28" s="355">
        <v>58</v>
      </c>
      <c r="AV28" s="355">
        <v>1540</v>
      </c>
      <c r="AW28" s="355" t="s">
        <v>134</v>
      </c>
      <c r="AX28" s="355" t="s">
        <v>134</v>
      </c>
      <c r="AY28" s="355">
        <v>32</v>
      </c>
      <c r="AZ28" s="355">
        <v>3</v>
      </c>
      <c r="BA28" s="355">
        <v>22</v>
      </c>
      <c r="BB28" s="355">
        <v>12</v>
      </c>
      <c r="BC28" s="355">
        <v>95</v>
      </c>
      <c r="BD28" s="355" t="s">
        <v>134</v>
      </c>
      <c r="BE28" s="355">
        <v>3</v>
      </c>
      <c r="BF28" s="355">
        <v>6</v>
      </c>
      <c r="BG28" s="355" t="s">
        <v>134</v>
      </c>
      <c r="BH28" s="355" t="s">
        <v>134</v>
      </c>
      <c r="BI28" s="355" t="s">
        <v>134</v>
      </c>
      <c r="BJ28" s="355">
        <v>3</v>
      </c>
      <c r="BK28" s="355" t="s">
        <v>134</v>
      </c>
      <c r="BL28" s="355">
        <v>246</v>
      </c>
      <c r="BM28" s="355">
        <v>3054</v>
      </c>
      <c r="BN28" s="304" t="s">
        <v>134</v>
      </c>
      <c r="BO28" s="355">
        <v>7</v>
      </c>
      <c r="BP28" s="355">
        <v>19</v>
      </c>
      <c r="BQ28" s="355">
        <v>14</v>
      </c>
      <c r="BR28" s="355">
        <v>25</v>
      </c>
      <c r="BS28" s="355">
        <v>33</v>
      </c>
      <c r="BT28" s="304" t="s">
        <v>134</v>
      </c>
      <c r="BU28" s="355">
        <v>15</v>
      </c>
      <c r="BV28" s="355">
        <v>53</v>
      </c>
      <c r="BW28" s="355">
        <v>18</v>
      </c>
      <c r="BX28" s="355">
        <v>54</v>
      </c>
      <c r="BY28" s="355">
        <v>8</v>
      </c>
      <c r="BZ28" s="355">
        <v>14</v>
      </c>
      <c r="CA28" s="355">
        <v>589</v>
      </c>
      <c r="CB28" s="355">
        <v>2</v>
      </c>
      <c r="CC28" s="355">
        <v>3</v>
      </c>
      <c r="CD28" s="355">
        <v>2</v>
      </c>
      <c r="CE28" s="355">
        <v>1</v>
      </c>
      <c r="CF28" s="355">
        <v>2</v>
      </c>
      <c r="CG28" s="355">
        <v>4</v>
      </c>
      <c r="CH28" s="355">
        <v>182</v>
      </c>
      <c r="CI28" s="355">
        <v>793</v>
      </c>
      <c r="CJ28" s="355">
        <v>36</v>
      </c>
      <c r="CK28" s="355">
        <v>136</v>
      </c>
      <c r="CL28" s="355">
        <v>10</v>
      </c>
      <c r="CM28" s="355">
        <v>103</v>
      </c>
      <c r="CN28" s="355">
        <v>931</v>
      </c>
      <c r="CO28" s="355">
        <v>4</v>
      </c>
      <c r="CP28" s="355">
        <v>55</v>
      </c>
      <c r="CQ28" s="355">
        <v>9</v>
      </c>
      <c r="CR28" s="355">
        <v>35</v>
      </c>
      <c r="CS28" s="355">
        <v>155</v>
      </c>
      <c r="CT28" s="355">
        <v>926</v>
      </c>
      <c r="CU28" s="355">
        <v>1</v>
      </c>
      <c r="CV28" s="355">
        <v>141</v>
      </c>
      <c r="CW28" s="355">
        <v>13</v>
      </c>
      <c r="CX28" s="355">
        <v>113</v>
      </c>
      <c r="CY28" s="355">
        <v>548</v>
      </c>
      <c r="CZ28" s="355">
        <v>78</v>
      </c>
      <c r="DA28" s="355">
        <v>19</v>
      </c>
      <c r="DB28" s="355">
        <v>16</v>
      </c>
      <c r="DC28" s="355">
        <v>28</v>
      </c>
      <c r="DD28" s="355">
        <v>724</v>
      </c>
      <c r="DE28" s="355">
        <v>10</v>
      </c>
      <c r="DF28" s="355">
        <v>18</v>
      </c>
      <c r="DG28" s="355">
        <v>107</v>
      </c>
      <c r="DH28" s="355">
        <v>1010</v>
      </c>
      <c r="DI28" s="355">
        <v>71</v>
      </c>
      <c r="DJ28" s="355">
        <v>2</v>
      </c>
      <c r="DK28" s="355">
        <v>34</v>
      </c>
      <c r="DL28" s="355">
        <v>1</v>
      </c>
      <c r="DM28" s="355">
        <v>10</v>
      </c>
      <c r="DN28" s="355">
        <v>1</v>
      </c>
      <c r="DO28" s="304" t="s">
        <v>134</v>
      </c>
      <c r="DP28" s="355">
        <v>56</v>
      </c>
      <c r="DQ28" s="355">
        <v>1017</v>
      </c>
      <c r="DR28" s="304" t="s">
        <v>134</v>
      </c>
      <c r="DS28" s="355">
        <v>1</v>
      </c>
      <c r="DT28" s="355">
        <v>5</v>
      </c>
      <c r="DU28" s="355">
        <v>5</v>
      </c>
      <c r="DV28" s="355">
        <v>23</v>
      </c>
      <c r="DW28" s="355">
        <v>11</v>
      </c>
      <c r="DX28" s="355">
        <v>11</v>
      </c>
      <c r="DY28" s="304" t="s">
        <v>134</v>
      </c>
    </row>
    <row r="29" spans="1:256" s="26" customFormat="1" ht="21" customHeight="1">
      <c r="A29" s="101" t="s">
        <v>787</v>
      </c>
      <c r="B29" s="303">
        <v>231</v>
      </c>
      <c r="C29" s="304">
        <v>4356</v>
      </c>
      <c r="D29" s="304" t="s">
        <v>134</v>
      </c>
      <c r="E29" s="304" t="s">
        <v>134</v>
      </c>
      <c r="F29" s="355" t="s">
        <v>134</v>
      </c>
      <c r="G29" s="355" t="s">
        <v>134</v>
      </c>
      <c r="H29" s="355" t="s">
        <v>134</v>
      </c>
      <c r="I29" s="355" t="s">
        <v>134</v>
      </c>
      <c r="J29" s="304">
        <v>12</v>
      </c>
      <c r="K29" s="304">
        <v>602</v>
      </c>
      <c r="L29" s="304">
        <v>3</v>
      </c>
      <c r="M29" s="304">
        <v>5</v>
      </c>
      <c r="N29" s="304">
        <v>4</v>
      </c>
      <c r="O29" s="304">
        <v>11</v>
      </c>
      <c r="P29" s="304">
        <v>457</v>
      </c>
      <c r="Q29" s="304">
        <v>1</v>
      </c>
      <c r="R29" s="304" t="s">
        <v>134</v>
      </c>
      <c r="S29" s="304">
        <v>1</v>
      </c>
      <c r="T29" s="304" t="s">
        <v>134</v>
      </c>
      <c r="U29" s="304" t="s">
        <v>134</v>
      </c>
      <c r="V29" s="304" t="s">
        <v>134</v>
      </c>
      <c r="W29" s="304">
        <v>1</v>
      </c>
      <c r="X29" s="304">
        <v>1</v>
      </c>
      <c r="Y29" s="304" t="s">
        <v>134</v>
      </c>
      <c r="Z29" s="304">
        <v>1</v>
      </c>
      <c r="AA29" s="304" t="s">
        <v>134</v>
      </c>
      <c r="AB29" s="304" t="s">
        <v>134</v>
      </c>
      <c r="AC29" s="304" t="s">
        <v>134</v>
      </c>
      <c r="AD29" s="304" t="s">
        <v>134</v>
      </c>
      <c r="AE29" s="304" t="s">
        <v>134</v>
      </c>
      <c r="AF29" s="304" t="s">
        <v>134</v>
      </c>
      <c r="AG29" s="304" t="s">
        <v>134</v>
      </c>
      <c r="AH29" s="304" t="s">
        <v>134</v>
      </c>
      <c r="AI29" s="304" t="s">
        <v>134</v>
      </c>
      <c r="AJ29" s="304" t="s">
        <v>134</v>
      </c>
      <c r="AK29" s="304" t="s">
        <v>134</v>
      </c>
      <c r="AL29" s="304">
        <v>1</v>
      </c>
      <c r="AM29" s="304">
        <v>1</v>
      </c>
      <c r="AN29" s="304">
        <v>4</v>
      </c>
      <c r="AO29" s="304" t="s">
        <v>134</v>
      </c>
      <c r="AP29" s="304" t="s">
        <v>134</v>
      </c>
      <c r="AQ29" s="355" t="s">
        <v>134</v>
      </c>
      <c r="AR29" s="355" t="s">
        <v>134</v>
      </c>
      <c r="AS29" s="355" t="s">
        <v>134</v>
      </c>
      <c r="AT29" s="304" t="s">
        <v>134</v>
      </c>
      <c r="AU29" s="304">
        <v>16</v>
      </c>
      <c r="AV29" s="304">
        <v>467</v>
      </c>
      <c r="AW29" s="304" t="s">
        <v>134</v>
      </c>
      <c r="AX29" s="304" t="s">
        <v>134</v>
      </c>
      <c r="AY29" s="304">
        <v>11</v>
      </c>
      <c r="AZ29" s="304" t="s">
        <v>134</v>
      </c>
      <c r="BA29" s="304">
        <v>5</v>
      </c>
      <c r="BB29" s="304">
        <v>2</v>
      </c>
      <c r="BC29" s="304">
        <v>6</v>
      </c>
      <c r="BD29" s="304" t="s">
        <v>134</v>
      </c>
      <c r="BE29" s="304" t="s">
        <v>134</v>
      </c>
      <c r="BF29" s="304">
        <v>2</v>
      </c>
      <c r="BG29" s="355" t="s">
        <v>134</v>
      </c>
      <c r="BH29" s="355" t="s">
        <v>134</v>
      </c>
      <c r="BI29" s="304" t="s">
        <v>134</v>
      </c>
      <c r="BJ29" s="304" t="s">
        <v>134</v>
      </c>
      <c r="BK29" s="304" t="s">
        <v>134</v>
      </c>
      <c r="BL29" s="304">
        <v>40</v>
      </c>
      <c r="BM29" s="304">
        <v>973</v>
      </c>
      <c r="BN29" s="304" t="s">
        <v>134</v>
      </c>
      <c r="BO29" s="304">
        <v>1</v>
      </c>
      <c r="BP29" s="304">
        <v>5</v>
      </c>
      <c r="BQ29" s="304">
        <v>3</v>
      </c>
      <c r="BR29" s="304">
        <v>4</v>
      </c>
      <c r="BS29" s="304">
        <v>7</v>
      </c>
      <c r="BT29" s="304" t="s">
        <v>134</v>
      </c>
      <c r="BU29" s="304">
        <v>1</v>
      </c>
      <c r="BV29" s="304">
        <v>6</v>
      </c>
      <c r="BW29" s="304">
        <v>2</v>
      </c>
      <c r="BX29" s="304">
        <v>10</v>
      </c>
      <c r="BY29" s="304">
        <v>1</v>
      </c>
      <c r="BZ29" s="304">
        <v>3</v>
      </c>
      <c r="CA29" s="304">
        <v>463</v>
      </c>
      <c r="CB29" s="304" t="s">
        <v>134</v>
      </c>
      <c r="CC29" s="304" t="s">
        <v>134</v>
      </c>
      <c r="CD29" s="304">
        <v>1</v>
      </c>
      <c r="CE29" s="304" t="s">
        <v>134</v>
      </c>
      <c r="CF29" s="304">
        <v>2</v>
      </c>
      <c r="CG29" s="304" t="s">
        <v>134</v>
      </c>
      <c r="CH29" s="304">
        <v>38</v>
      </c>
      <c r="CI29" s="304">
        <v>176</v>
      </c>
      <c r="CJ29" s="304">
        <v>11</v>
      </c>
      <c r="CK29" s="304">
        <v>26</v>
      </c>
      <c r="CL29" s="304">
        <v>1</v>
      </c>
      <c r="CM29" s="304">
        <v>23</v>
      </c>
      <c r="CN29" s="304">
        <v>197</v>
      </c>
      <c r="CO29" s="304">
        <v>1</v>
      </c>
      <c r="CP29" s="304">
        <v>9</v>
      </c>
      <c r="CQ29" s="304">
        <v>2</v>
      </c>
      <c r="CR29" s="304">
        <v>11</v>
      </c>
      <c r="CS29" s="304">
        <v>33</v>
      </c>
      <c r="CT29" s="304">
        <v>239</v>
      </c>
      <c r="CU29" s="304" t="s">
        <v>134</v>
      </c>
      <c r="CV29" s="304">
        <v>30</v>
      </c>
      <c r="CW29" s="304">
        <v>3</v>
      </c>
      <c r="CX29" s="304">
        <v>16</v>
      </c>
      <c r="CY29" s="304">
        <v>149</v>
      </c>
      <c r="CZ29" s="304">
        <v>13</v>
      </c>
      <c r="DA29" s="304">
        <v>2</v>
      </c>
      <c r="DB29" s="304">
        <v>1</v>
      </c>
      <c r="DC29" s="304">
        <v>1</v>
      </c>
      <c r="DD29" s="304">
        <v>28</v>
      </c>
      <c r="DE29" s="304" t="s">
        <v>134</v>
      </c>
      <c r="DF29" s="304">
        <v>1</v>
      </c>
      <c r="DG29" s="304">
        <v>21</v>
      </c>
      <c r="DH29" s="304">
        <v>272</v>
      </c>
      <c r="DI29" s="304">
        <v>8</v>
      </c>
      <c r="DJ29" s="304">
        <v>1</v>
      </c>
      <c r="DK29" s="304">
        <v>12</v>
      </c>
      <c r="DL29" s="304" t="s">
        <v>134</v>
      </c>
      <c r="DM29" s="304" t="s">
        <v>134</v>
      </c>
      <c r="DN29" s="304" t="s">
        <v>134</v>
      </c>
      <c r="DO29" s="304" t="s">
        <v>134</v>
      </c>
      <c r="DP29" s="304">
        <v>15</v>
      </c>
      <c r="DQ29" s="304">
        <v>327</v>
      </c>
      <c r="DR29" s="304" t="s">
        <v>134</v>
      </c>
      <c r="DS29" s="304" t="s">
        <v>134</v>
      </c>
      <c r="DT29" s="304">
        <v>2</v>
      </c>
      <c r="DU29" s="304">
        <v>3</v>
      </c>
      <c r="DV29" s="304">
        <v>5</v>
      </c>
      <c r="DW29" s="304">
        <v>3</v>
      </c>
      <c r="DX29" s="304">
        <v>2</v>
      </c>
      <c r="DY29" s="304" t="s">
        <v>134</v>
      </c>
    </row>
    <row r="30" spans="1:256" s="26" customFormat="1" ht="21" customHeight="1">
      <c r="A30" s="101" t="s">
        <v>702</v>
      </c>
      <c r="B30" s="303">
        <v>237</v>
      </c>
      <c r="C30" s="304">
        <v>2478</v>
      </c>
      <c r="D30" s="304" t="s">
        <v>134</v>
      </c>
      <c r="E30" s="304" t="s">
        <v>134</v>
      </c>
      <c r="F30" s="355" t="s">
        <v>134</v>
      </c>
      <c r="G30" s="355" t="s">
        <v>134</v>
      </c>
      <c r="H30" s="355" t="s">
        <v>134</v>
      </c>
      <c r="I30" s="355" t="s">
        <v>134</v>
      </c>
      <c r="J30" s="304">
        <v>15</v>
      </c>
      <c r="K30" s="304">
        <v>137</v>
      </c>
      <c r="L30" s="304">
        <v>4</v>
      </c>
      <c r="M30" s="304">
        <v>7</v>
      </c>
      <c r="N30" s="304">
        <v>4</v>
      </c>
      <c r="O30" s="304">
        <v>7</v>
      </c>
      <c r="P30" s="304">
        <v>200</v>
      </c>
      <c r="Q30" s="304" t="s">
        <v>134</v>
      </c>
      <c r="R30" s="304" t="s">
        <v>134</v>
      </c>
      <c r="S30" s="304" t="s">
        <v>134</v>
      </c>
      <c r="T30" s="304" t="s">
        <v>134</v>
      </c>
      <c r="U30" s="304" t="s">
        <v>134</v>
      </c>
      <c r="V30" s="304" t="s">
        <v>134</v>
      </c>
      <c r="W30" s="304">
        <v>2</v>
      </c>
      <c r="X30" s="304">
        <v>1</v>
      </c>
      <c r="Y30" s="304" t="s">
        <v>134</v>
      </c>
      <c r="Z30" s="304" t="s">
        <v>134</v>
      </c>
      <c r="AA30" s="304" t="s">
        <v>134</v>
      </c>
      <c r="AB30" s="304" t="s">
        <v>134</v>
      </c>
      <c r="AC30" s="304" t="s">
        <v>134</v>
      </c>
      <c r="AD30" s="304" t="s">
        <v>134</v>
      </c>
      <c r="AE30" s="304" t="s">
        <v>134</v>
      </c>
      <c r="AF30" s="304">
        <v>1</v>
      </c>
      <c r="AG30" s="304" t="s">
        <v>134</v>
      </c>
      <c r="AH30" s="304" t="s">
        <v>134</v>
      </c>
      <c r="AI30" s="304">
        <v>1</v>
      </c>
      <c r="AJ30" s="304" t="s">
        <v>134</v>
      </c>
      <c r="AK30" s="304">
        <v>1</v>
      </c>
      <c r="AL30" s="304">
        <v>1</v>
      </c>
      <c r="AM30" s="304" t="s">
        <v>134</v>
      </c>
      <c r="AN30" s="304" t="s">
        <v>134</v>
      </c>
      <c r="AO30" s="304" t="s">
        <v>134</v>
      </c>
      <c r="AP30" s="304" t="s">
        <v>134</v>
      </c>
      <c r="AQ30" s="355" t="s">
        <v>134</v>
      </c>
      <c r="AR30" s="355" t="s">
        <v>134</v>
      </c>
      <c r="AS30" s="355" t="s">
        <v>134</v>
      </c>
      <c r="AT30" s="304" t="s">
        <v>134</v>
      </c>
      <c r="AU30" s="304">
        <v>9</v>
      </c>
      <c r="AV30" s="304">
        <v>80</v>
      </c>
      <c r="AW30" s="304" t="s">
        <v>134</v>
      </c>
      <c r="AX30" s="304" t="s">
        <v>134</v>
      </c>
      <c r="AY30" s="304">
        <v>5</v>
      </c>
      <c r="AZ30" s="304">
        <v>1</v>
      </c>
      <c r="BA30" s="304">
        <v>3</v>
      </c>
      <c r="BB30" s="304">
        <v>2</v>
      </c>
      <c r="BC30" s="304">
        <v>12</v>
      </c>
      <c r="BD30" s="304" t="s">
        <v>134</v>
      </c>
      <c r="BE30" s="304">
        <v>1</v>
      </c>
      <c r="BF30" s="304" t="s">
        <v>134</v>
      </c>
      <c r="BG30" s="355" t="s">
        <v>134</v>
      </c>
      <c r="BH30" s="355" t="s">
        <v>134</v>
      </c>
      <c r="BI30" s="304" t="s">
        <v>134</v>
      </c>
      <c r="BJ30" s="304">
        <v>1</v>
      </c>
      <c r="BK30" s="304" t="s">
        <v>134</v>
      </c>
      <c r="BL30" s="304">
        <v>52</v>
      </c>
      <c r="BM30" s="304">
        <v>532</v>
      </c>
      <c r="BN30" s="304" t="s">
        <v>134</v>
      </c>
      <c r="BO30" s="304">
        <v>1</v>
      </c>
      <c r="BP30" s="304">
        <v>2</v>
      </c>
      <c r="BQ30" s="304">
        <v>1</v>
      </c>
      <c r="BR30" s="304">
        <v>5</v>
      </c>
      <c r="BS30" s="304">
        <v>5</v>
      </c>
      <c r="BT30" s="304" t="s">
        <v>134</v>
      </c>
      <c r="BU30" s="304">
        <v>3</v>
      </c>
      <c r="BV30" s="304">
        <v>12</v>
      </c>
      <c r="BW30" s="304">
        <v>6</v>
      </c>
      <c r="BX30" s="304">
        <v>16</v>
      </c>
      <c r="BY30" s="304">
        <v>1</v>
      </c>
      <c r="BZ30" s="304">
        <v>2</v>
      </c>
      <c r="CA30" s="304">
        <v>48</v>
      </c>
      <c r="CB30" s="304">
        <v>1</v>
      </c>
      <c r="CC30" s="304">
        <v>1</v>
      </c>
      <c r="CD30" s="304" t="s">
        <v>134</v>
      </c>
      <c r="CE30" s="304" t="s">
        <v>134</v>
      </c>
      <c r="CF30" s="304" t="s">
        <v>134</v>
      </c>
      <c r="CG30" s="304" t="s">
        <v>134</v>
      </c>
      <c r="CH30" s="304">
        <v>35</v>
      </c>
      <c r="CI30" s="304">
        <v>179</v>
      </c>
      <c r="CJ30" s="304">
        <v>6</v>
      </c>
      <c r="CK30" s="304">
        <v>28</v>
      </c>
      <c r="CL30" s="304">
        <v>1</v>
      </c>
      <c r="CM30" s="304">
        <v>8</v>
      </c>
      <c r="CN30" s="304">
        <v>44</v>
      </c>
      <c r="CO30" s="304">
        <v>1</v>
      </c>
      <c r="CP30" s="304">
        <v>1</v>
      </c>
      <c r="CQ30" s="304" t="s">
        <v>134</v>
      </c>
      <c r="CR30" s="304">
        <v>6</v>
      </c>
      <c r="CS30" s="304">
        <v>31</v>
      </c>
      <c r="CT30" s="304">
        <v>157</v>
      </c>
      <c r="CU30" s="304">
        <v>1</v>
      </c>
      <c r="CV30" s="304">
        <v>25</v>
      </c>
      <c r="CW30" s="304">
        <v>5</v>
      </c>
      <c r="CX30" s="304">
        <v>27</v>
      </c>
      <c r="CY30" s="304">
        <v>160</v>
      </c>
      <c r="CZ30" s="304">
        <v>16</v>
      </c>
      <c r="DA30" s="304">
        <v>7</v>
      </c>
      <c r="DB30" s="304">
        <v>4</v>
      </c>
      <c r="DC30" s="304">
        <v>15</v>
      </c>
      <c r="DD30" s="304">
        <v>628</v>
      </c>
      <c r="DE30" s="304">
        <v>9</v>
      </c>
      <c r="DF30" s="304">
        <v>6</v>
      </c>
      <c r="DG30" s="304">
        <v>23</v>
      </c>
      <c r="DH30" s="304">
        <v>132</v>
      </c>
      <c r="DI30" s="304">
        <v>20</v>
      </c>
      <c r="DJ30" s="304" t="s">
        <v>134</v>
      </c>
      <c r="DK30" s="304">
        <v>3</v>
      </c>
      <c r="DL30" s="304" t="s">
        <v>134</v>
      </c>
      <c r="DM30" s="304" t="s">
        <v>134</v>
      </c>
      <c r="DN30" s="304" t="s">
        <v>134</v>
      </c>
      <c r="DO30" s="304" t="s">
        <v>134</v>
      </c>
      <c r="DP30" s="304">
        <v>11</v>
      </c>
      <c r="DQ30" s="304">
        <v>169</v>
      </c>
      <c r="DR30" s="304" t="s">
        <v>134</v>
      </c>
      <c r="DS30" s="304" t="s">
        <v>134</v>
      </c>
      <c r="DT30" s="304">
        <v>1</v>
      </c>
      <c r="DU30" s="304">
        <v>1</v>
      </c>
      <c r="DV30" s="304">
        <v>6</v>
      </c>
      <c r="DW30" s="304" t="s">
        <v>134</v>
      </c>
      <c r="DX30" s="304">
        <v>3</v>
      </c>
      <c r="DY30" s="304" t="s">
        <v>134</v>
      </c>
    </row>
    <row r="31" spans="1:256" s="26" customFormat="1" ht="21" customHeight="1">
      <c r="A31" s="101" t="s">
        <v>878</v>
      </c>
      <c r="B31" s="303">
        <v>197</v>
      </c>
      <c r="C31" s="304">
        <v>1708</v>
      </c>
      <c r="D31" s="304" t="s">
        <v>134</v>
      </c>
      <c r="E31" s="304" t="s">
        <v>134</v>
      </c>
      <c r="F31" s="355" t="s">
        <v>134</v>
      </c>
      <c r="G31" s="355" t="s">
        <v>134</v>
      </c>
      <c r="H31" s="355" t="s">
        <v>134</v>
      </c>
      <c r="I31" s="355" t="s">
        <v>134</v>
      </c>
      <c r="J31" s="304">
        <v>16</v>
      </c>
      <c r="K31" s="304">
        <v>108</v>
      </c>
      <c r="L31" s="304">
        <v>7</v>
      </c>
      <c r="M31" s="304">
        <v>5</v>
      </c>
      <c r="N31" s="304">
        <v>4</v>
      </c>
      <c r="O31" s="304">
        <v>6</v>
      </c>
      <c r="P31" s="304">
        <v>23</v>
      </c>
      <c r="Q31" s="304">
        <v>1</v>
      </c>
      <c r="R31" s="304" t="s">
        <v>134</v>
      </c>
      <c r="S31" s="304" t="s">
        <v>134</v>
      </c>
      <c r="T31" s="304" t="s">
        <v>134</v>
      </c>
      <c r="U31" s="304">
        <v>1</v>
      </c>
      <c r="V31" s="304" t="s">
        <v>134</v>
      </c>
      <c r="W31" s="304">
        <v>1</v>
      </c>
      <c r="X31" s="304" t="s">
        <v>134</v>
      </c>
      <c r="Y31" s="304" t="s">
        <v>134</v>
      </c>
      <c r="Z31" s="304" t="s">
        <v>134</v>
      </c>
      <c r="AA31" s="304" t="s">
        <v>134</v>
      </c>
      <c r="AB31" s="304" t="s">
        <v>134</v>
      </c>
      <c r="AC31" s="304" t="s">
        <v>134</v>
      </c>
      <c r="AD31" s="304" t="s">
        <v>134</v>
      </c>
      <c r="AE31" s="304" t="s">
        <v>134</v>
      </c>
      <c r="AF31" s="304" t="s">
        <v>134</v>
      </c>
      <c r="AG31" s="304">
        <v>1</v>
      </c>
      <c r="AH31" s="304" t="s">
        <v>134</v>
      </c>
      <c r="AI31" s="304" t="s">
        <v>134</v>
      </c>
      <c r="AJ31" s="304" t="s">
        <v>134</v>
      </c>
      <c r="AK31" s="304">
        <v>1</v>
      </c>
      <c r="AL31" s="304" t="s">
        <v>134</v>
      </c>
      <c r="AM31" s="304" t="s">
        <v>134</v>
      </c>
      <c r="AN31" s="304">
        <v>1</v>
      </c>
      <c r="AO31" s="304" t="s">
        <v>134</v>
      </c>
      <c r="AP31" s="304" t="s">
        <v>134</v>
      </c>
      <c r="AQ31" s="355" t="s">
        <v>134</v>
      </c>
      <c r="AR31" s="355" t="s">
        <v>134</v>
      </c>
      <c r="AS31" s="355" t="s">
        <v>134</v>
      </c>
      <c r="AT31" s="304" t="s">
        <v>134</v>
      </c>
      <c r="AU31" s="304">
        <v>3</v>
      </c>
      <c r="AV31" s="304">
        <v>463</v>
      </c>
      <c r="AW31" s="304" t="s">
        <v>134</v>
      </c>
      <c r="AX31" s="304" t="s">
        <v>134</v>
      </c>
      <c r="AY31" s="304">
        <v>1</v>
      </c>
      <c r="AZ31" s="304" t="s">
        <v>134</v>
      </c>
      <c r="BA31" s="304">
        <v>2</v>
      </c>
      <c r="BB31" s="304">
        <v>4</v>
      </c>
      <c r="BC31" s="304">
        <v>35</v>
      </c>
      <c r="BD31" s="304" t="s">
        <v>134</v>
      </c>
      <c r="BE31" s="304">
        <v>1</v>
      </c>
      <c r="BF31" s="304">
        <v>2</v>
      </c>
      <c r="BG31" s="355" t="s">
        <v>134</v>
      </c>
      <c r="BH31" s="355" t="s">
        <v>134</v>
      </c>
      <c r="BI31" s="304" t="s">
        <v>134</v>
      </c>
      <c r="BJ31" s="304">
        <v>1</v>
      </c>
      <c r="BK31" s="304" t="s">
        <v>134</v>
      </c>
      <c r="BL31" s="304">
        <v>44</v>
      </c>
      <c r="BM31" s="304">
        <v>365</v>
      </c>
      <c r="BN31" s="304" t="s">
        <v>134</v>
      </c>
      <c r="BO31" s="304">
        <v>1</v>
      </c>
      <c r="BP31" s="304">
        <v>4</v>
      </c>
      <c r="BQ31" s="304">
        <v>1</v>
      </c>
      <c r="BR31" s="304">
        <v>5</v>
      </c>
      <c r="BS31" s="304">
        <v>6</v>
      </c>
      <c r="BT31" s="304" t="s">
        <v>134</v>
      </c>
      <c r="BU31" s="304">
        <v>5</v>
      </c>
      <c r="BV31" s="304">
        <v>8</v>
      </c>
      <c r="BW31" s="304">
        <v>1</v>
      </c>
      <c r="BX31" s="304">
        <v>11</v>
      </c>
      <c r="BY31" s="304">
        <v>2</v>
      </c>
      <c r="BZ31" s="304">
        <v>2</v>
      </c>
      <c r="CA31" s="304">
        <v>16</v>
      </c>
      <c r="CB31" s="304" t="s">
        <v>134</v>
      </c>
      <c r="CC31" s="304">
        <v>1</v>
      </c>
      <c r="CD31" s="304">
        <v>1</v>
      </c>
      <c r="CE31" s="304" t="s">
        <v>134</v>
      </c>
      <c r="CF31" s="304" t="s">
        <v>134</v>
      </c>
      <c r="CG31" s="304" t="s">
        <v>134</v>
      </c>
      <c r="CH31" s="304">
        <v>38</v>
      </c>
      <c r="CI31" s="304">
        <v>190</v>
      </c>
      <c r="CJ31" s="304">
        <v>3</v>
      </c>
      <c r="CK31" s="304">
        <v>32</v>
      </c>
      <c r="CL31" s="304">
        <v>3</v>
      </c>
      <c r="CM31" s="304">
        <v>13</v>
      </c>
      <c r="CN31" s="304">
        <v>59</v>
      </c>
      <c r="CO31" s="304">
        <v>1</v>
      </c>
      <c r="CP31" s="304">
        <v>5</v>
      </c>
      <c r="CQ31" s="304">
        <v>2</v>
      </c>
      <c r="CR31" s="304">
        <v>5</v>
      </c>
      <c r="CS31" s="304">
        <v>21</v>
      </c>
      <c r="CT31" s="304">
        <v>117</v>
      </c>
      <c r="CU31" s="304" t="s">
        <v>134</v>
      </c>
      <c r="CV31" s="304">
        <v>19</v>
      </c>
      <c r="CW31" s="304">
        <v>2</v>
      </c>
      <c r="CX31" s="304">
        <v>20</v>
      </c>
      <c r="CY31" s="304">
        <v>61</v>
      </c>
      <c r="CZ31" s="304">
        <v>15</v>
      </c>
      <c r="DA31" s="304">
        <v>3</v>
      </c>
      <c r="DB31" s="304">
        <v>2</v>
      </c>
      <c r="DC31" s="304">
        <v>3</v>
      </c>
      <c r="DD31" s="304">
        <v>7</v>
      </c>
      <c r="DE31" s="304" t="s">
        <v>134</v>
      </c>
      <c r="DF31" s="304">
        <v>3</v>
      </c>
      <c r="DG31" s="304">
        <v>19</v>
      </c>
      <c r="DH31" s="304">
        <v>196</v>
      </c>
      <c r="DI31" s="304">
        <v>10</v>
      </c>
      <c r="DJ31" s="304">
        <v>1</v>
      </c>
      <c r="DK31" s="304">
        <v>8</v>
      </c>
      <c r="DL31" s="304" t="s">
        <v>134</v>
      </c>
      <c r="DM31" s="304" t="s">
        <v>134</v>
      </c>
      <c r="DN31" s="304" t="s">
        <v>134</v>
      </c>
      <c r="DO31" s="304" t="s">
        <v>134</v>
      </c>
      <c r="DP31" s="304">
        <v>8</v>
      </c>
      <c r="DQ31" s="304">
        <v>68</v>
      </c>
      <c r="DR31" s="304" t="s">
        <v>134</v>
      </c>
      <c r="DS31" s="304" t="s">
        <v>134</v>
      </c>
      <c r="DT31" s="304">
        <v>1</v>
      </c>
      <c r="DU31" s="304" t="s">
        <v>134</v>
      </c>
      <c r="DV31" s="26">
        <v>4</v>
      </c>
      <c r="DW31" s="26">
        <v>1</v>
      </c>
      <c r="DX31" s="26">
        <v>2</v>
      </c>
      <c r="DY31" s="304" t="s">
        <v>134</v>
      </c>
    </row>
    <row r="32" spans="1:256" s="26" customFormat="1" ht="21" customHeight="1">
      <c r="A32" s="101" t="s">
        <v>874</v>
      </c>
      <c r="B32" s="303">
        <v>278</v>
      </c>
      <c r="C32" s="304">
        <v>2206</v>
      </c>
      <c r="D32" s="304" t="s">
        <v>134</v>
      </c>
      <c r="E32" s="304" t="s">
        <v>134</v>
      </c>
      <c r="F32" s="355" t="s">
        <v>134</v>
      </c>
      <c r="G32" s="355" t="s">
        <v>134</v>
      </c>
      <c r="H32" s="355" t="s">
        <v>134</v>
      </c>
      <c r="I32" s="355" t="s">
        <v>134</v>
      </c>
      <c r="J32" s="304">
        <v>13</v>
      </c>
      <c r="K32" s="304">
        <v>96</v>
      </c>
      <c r="L32" s="304">
        <v>7</v>
      </c>
      <c r="M32" s="304">
        <v>5</v>
      </c>
      <c r="N32" s="304">
        <v>1</v>
      </c>
      <c r="O32" s="304">
        <v>8</v>
      </c>
      <c r="P32" s="304">
        <v>35</v>
      </c>
      <c r="Q32" s="304">
        <v>1</v>
      </c>
      <c r="R32" s="304">
        <v>1</v>
      </c>
      <c r="S32" s="304">
        <v>1</v>
      </c>
      <c r="T32" s="304" t="s">
        <v>134</v>
      </c>
      <c r="U32" s="304">
        <v>1</v>
      </c>
      <c r="V32" s="304" t="s">
        <v>134</v>
      </c>
      <c r="W32" s="304">
        <v>1</v>
      </c>
      <c r="X32" s="304" t="s">
        <v>134</v>
      </c>
      <c r="Y32" s="304" t="s">
        <v>134</v>
      </c>
      <c r="Z32" s="304" t="s">
        <v>134</v>
      </c>
      <c r="AA32" s="304" t="s">
        <v>134</v>
      </c>
      <c r="AB32" s="304" t="s">
        <v>134</v>
      </c>
      <c r="AC32" s="304" t="s">
        <v>134</v>
      </c>
      <c r="AD32" s="304" t="s">
        <v>134</v>
      </c>
      <c r="AE32" s="304" t="s">
        <v>134</v>
      </c>
      <c r="AF32" s="304" t="s">
        <v>134</v>
      </c>
      <c r="AG32" s="304" t="s">
        <v>134</v>
      </c>
      <c r="AH32" s="304" t="s">
        <v>134</v>
      </c>
      <c r="AI32" s="304" t="s">
        <v>134</v>
      </c>
      <c r="AJ32" s="304" t="s">
        <v>134</v>
      </c>
      <c r="AK32" s="304">
        <v>1</v>
      </c>
      <c r="AL32" s="304" t="s">
        <v>134</v>
      </c>
      <c r="AM32" s="304" t="s">
        <v>134</v>
      </c>
      <c r="AN32" s="304">
        <v>2</v>
      </c>
      <c r="AO32" s="304" t="s">
        <v>134</v>
      </c>
      <c r="AP32" s="304" t="s">
        <v>134</v>
      </c>
      <c r="AQ32" s="355" t="s">
        <v>134</v>
      </c>
      <c r="AR32" s="355" t="s">
        <v>134</v>
      </c>
      <c r="AS32" s="355" t="s">
        <v>134</v>
      </c>
      <c r="AT32" s="304" t="s">
        <v>134</v>
      </c>
      <c r="AU32" s="304">
        <v>16</v>
      </c>
      <c r="AV32" s="304">
        <v>332</v>
      </c>
      <c r="AW32" s="304" t="s">
        <v>134</v>
      </c>
      <c r="AX32" s="304" t="s">
        <v>134</v>
      </c>
      <c r="AY32" s="304">
        <v>8</v>
      </c>
      <c r="AZ32" s="304">
        <v>2</v>
      </c>
      <c r="BA32" s="304">
        <v>6</v>
      </c>
      <c r="BB32" s="304">
        <v>1</v>
      </c>
      <c r="BC32" s="304">
        <v>9</v>
      </c>
      <c r="BD32" s="304" t="s">
        <v>134</v>
      </c>
      <c r="BE32" s="304" t="s">
        <v>134</v>
      </c>
      <c r="BF32" s="304">
        <v>1</v>
      </c>
      <c r="BG32" s="355" t="s">
        <v>134</v>
      </c>
      <c r="BH32" s="355" t="s">
        <v>134</v>
      </c>
      <c r="BI32" s="304" t="s">
        <v>134</v>
      </c>
      <c r="BJ32" s="304" t="s">
        <v>134</v>
      </c>
      <c r="BK32" s="304" t="s">
        <v>134</v>
      </c>
      <c r="BL32" s="304">
        <v>50</v>
      </c>
      <c r="BM32" s="304">
        <v>306</v>
      </c>
      <c r="BN32" s="304" t="s">
        <v>134</v>
      </c>
      <c r="BO32" s="304">
        <v>1</v>
      </c>
      <c r="BP32" s="304">
        <v>4</v>
      </c>
      <c r="BQ32" s="304">
        <v>5</v>
      </c>
      <c r="BR32" s="304">
        <v>6</v>
      </c>
      <c r="BS32" s="304">
        <v>4</v>
      </c>
      <c r="BT32" s="304" t="s">
        <v>134</v>
      </c>
      <c r="BU32" s="304">
        <v>3</v>
      </c>
      <c r="BV32" s="304">
        <v>10</v>
      </c>
      <c r="BW32" s="304">
        <v>5</v>
      </c>
      <c r="BX32" s="304">
        <v>10</v>
      </c>
      <c r="BY32" s="304">
        <v>2</v>
      </c>
      <c r="BZ32" s="304">
        <v>1</v>
      </c>
      <c r="CA32" s="304">
        <v>9</v>
      </c>
      <c r="CB32" s="304" t="s">
        <v>134</v>
      </c>
      <c r="CC32" s="304" t="s">
        <v>134</v>
      </c>
      <c r="CD32" s="304" t="s">
        <v>134</v>
      </c>
      <c r="CE32" s="304" t="s">
        <v>134</v>
      </c>
      <c r="CF32" s="304" t="s">
        <v>134</v>
      </c>
      <c r="CG32" s="304">
        <v>1</v>
      </c>
      <c r="CH32" s="304">
        <v>42</v>
      </c>
      <c r="CI32" s="304">
        <v>127</v>
      </c>
      <c r="CJ32" s="304">
        <v>9</v>
      </c>
      <c r="CK32" s="304">
        <v>31</v>
      </c>
      <c r="CL32" s="304">
        <v>2</v>
      </c>
      <c r="CM32" s="304">
        <v>28</v>
      </c>
      <c r="CN32" s="304">
        <v>473</v>
      </c>
      <c r="CO32" s="304">
        <v>1</v>
      </c>
      <c r="CP32" s="304">
        <v>18</v>
      </c>
      <c r="CQ32" s="304">
        <v>5</v>
      </c>
      <c r="CR32" s="304">
        <v>4</v>
      </c>
      <c r="CS32" s="304">
        <v>53</v>
      </c>
      <c r="CT32" s="304">
        <v>364</v>
      </c>
      <c r="CU32" s="304" t="s">
        <v>134</v>
      </c>
      <c r="CV32" s="304">
        <v>51</v>
      </c>
      <c r="CW32" s="304">
        <v>2</v>
      </c>
      <c r="CX32" s="304">
        <v>30</v>
      </c>
      <c r="CY32" s="304">
        <v>113</v>
      </c>
      <c r="CZ32" s="304">
        <v>20</v>
      </c>
      <c r="DA32" s="304">
        <v>3</v>
      </c>
      <c r="DB32" s="304">
        <v>7</v>
      </c>
      <c r="DC32" s="304">
        <v>4</v>
      </c>
      <c r="DD32" s="304">
        <v>32</v>
      </c>
      <c r="DE32" s="304" t="s">
        <v>134</v>
      </c>
      <c r="DF32" s="304">
        <v>4</v>
      </c>
      <c r="DG32" s="304">
        <v>24</v>
      </c>
      <c r="DH32" s="304">
        <v>262</v>
      </c>
      <c r="DI32" s="304">
        <v>20</v>
      </c>
      <c r="DJ32" s="304" t="s">
        <v>134</v>
      </c>
      <c r="DK32" s="304">
        <v>4</v>
      </c>
      <c r="DL32" s="304" t="s">
        <v>134</v>
      </c>
      <c r="DM32" s="304" t="s">
        <v>134</v>
      </c>
      <c r="DN32" s="304" t="s">
        <v>134</v>
      </c>
      <c r="DO32" s="304" t="s">
        <v>134</v>
      </c>
      <c r="DP32" s="304">
        <v>8</v>
      </c>
      <c r="DQ32" s="304">
        <v>48</v>
      </c>
      <c r="DR32" s="304" t="s">
        <v>134</v>
      </c>
      <c r="DS32" s="304" t="s">
        <v>134</v>
      </c>
      <c r="DT32" s="304" t="s">
        <v>134</v>
      </c>
      <c r="DU32" s="304" t="s">
        <v>134</v>
      </c>
      <c r="DV32" s="304">
        <v>3</v>
      </c>
      <c r="DW32" s="304">
        <v>2</v>
      </c>
      <c r="DX32" s="304">
        <v>3</v>
      </c>
      <c r="DY32" s="304" t="s">
        <v>134</v>
      </c>
    </row>
    <row r="33" spans="1:256" s="26" customFormat="1" ht="21" customHeight="1">
      <c r="A33" s="101" t="s">
        <v>872</v>
      </c>
      <c r="B33" s="303">
        <v>235</v>
      </c>
      <c r="C33" s="304">
        <v>2362</v>
      </c>
      <c r="D33" s="304" t="s">
        <v>134</v>
      </c>
      <c r="E33" s="304" t="s">
        <v>134</v>
      </c>
      <c r="F33" s="355" t="s">
        <v>134</v>
      </c>
      <c r="G33" s="355" t="s">
        <v>134</v>
      </c>
      <c r="H33" s="355" t="s">
        <v>134</v>
      </c>
      <c r="I33" s="355" t="s">
        <v>134</v>
      </c>
      <c r="J33" s="304">
        <v>9</v>
      </c>
      <c r="K33" s="304">
        <v>94</v>
      </c>
      <c r="L33" s="304">
        <v>2</v>
      </c>
      <c r="M33" s="304">
        <v>6</v>
      </c>
      <c r="N33" s="304">
        <v>1</v>
      </c>
      <c r="O33" s="304">
        <v>6</v>
      </c>
      <c r="P33" s="304">
        <v>121</v>
      </c>
      <c r="Q33" s="304" t="s">
        <v>134</v>
      </c>
      <c r="R33" s="304" t="s">
        <v>134</v>
      </c>
      <c r="S33" s="304" t="s">
        <v>134</v>
      </c>
      <c r="T33" s="304" t="s">
        <v>134</v>
      </c>
      <c r="U33" s="304">
        <v>1</v>
      </c>
      <c r="V33" s="304" t="s">
        <v>134</v>
      </c>
      <c r="W33" s="304" t="s">
        <v>134</v>
      </c>
      <c r="X33" s="304">
        <v>1</v>
      </c>
      <c r="Y33" s="304" t="s">
        <v>134</v>
      </c>
      <c r="Z33" s="304">
        <v>1</v>
      </c>
      <c r="AA33" s="304" t="s">
        <v>134</v>
      </c>
      <c r="AB33" s="304" t="s">
        <v>134</v>
      </c>
      <c r="AC33" s="304" t="s">
        <v>134</v>
      </c>
      <c r="AD33" s="304" t="s">
        <v>134</v>
      </c>
      <c r="AE33" s="304" t="s">
        <v>134</v>
      </c>
      <c r="AF33" s="304">
        <v>1</v>
      </c>
      <c r="AG33" s="304" t="s">
        <v>134</v>
      </c>
      <c r="AH33" s="304">
        <v>1</v>
      </c>
      <c r="AI33" s="304">
        <v>1</v>
      </c>
      <c r="AJ33" s="304" t="s">
        <v>134</v>
      </c>
      <c r="AK33" s="304" t="s">
        <v>134</v>
      </c>
      <c r="AL33" s="304" t="s">
        <v>134</v>
      </c>
      <c r="AM33" s="304" t="s">
        <v>134</v>
      </c>
      <c r="AN33" s="304" t="s">
        <v>134</v>
      </c>
      <c r="AO33" s="304" t="s">
        <v>134</v>
      </c>
      <c r="AP33" s="304" t="s">
        <v>134</v>
      </c>
      <c r="AQ33" s="355" t="s">
        <v>134</v>
      </c>
      <c r="AR33" s="355" t="s">
        <v>134</v>
      </c>
      <c r="AS33" s="355" t="s">
        <v>134</v>
      </c>
      <c r="AT33" s="304" t="s">
        <v>134</v>
      </c>
      <c r="AU33" s="304">
        <v>14</v>
      </c>
      <c r="AV33" s="304">
        <v>198</v>
      </c>
      <c r="AW33" s="304" t="s">
        <v>134</v>
      </c>
      <c r="AX33" s="304" t="s">
        <v>134</v>
      </c>
      <c r="AY33" s="304">
        <v>7</v>
      </c>
      <c r="AZ33" s="304" t="s">
        <v>134</v>
      </c>
      <c r="BA33" s="304">
        <v>6</v>
      </c>
      <c r="BB33" s="304">
        <v>3</v>
      </c>
      <c r="BC33" s="304">
        <v>33</v>
      </c>
      <c r="BD33" s="304" t="s">
        <v>134</v>
      </c>
      <c r="BE33" s="304">
        <v>1</v>
      </c>
      <c r="BF33" s="304">
        <v>1</v>
      </c>
      <c r="BG33" s="355" t="s">
        <v>134</v>
      </c>
      <c r="BH33" s="355" t="s">
        <v>134</v>
      </c>
      <c r="BI33" s="304" t="s">
        <v>134</v>
      </c>
      <c r="BJ33" s="304">
        <v>1</v>
      </c>
      <c r="BK33" s="304" t="s">
        <v>134</v>
      </c>
      <c r="BL33" s="304">
        <v>60</v>
      </c>
      <c r="BM33" s="304">
        <v>878</v>
      </c>
      <c r="BN33" s="304" t="s">
        <v>134</v>
      </c>
      <c r="BO33" s="304">
        <v>3</v>
      </c>
      <c r="BP33" s="304">
        <v>4</v>
      </c>
      <c r="BQ33" s="304">
        <v>4</v>
      </c>
      <c r="BR33" s="304">
        <v>5</v>
      </c>
      <c r="BS33" s="304">
        <v>11</v>
      </c>
      <c r="BT33" s="304" t="s">
        <v>134</v>
      </c>
      <c r="BU33" s="304">
        <v>3</v>
      </c>
      <c r="BV33" s="304">
        <v>17</v>
      </c>
      <c r="BW33" s="304">
        <v>4</v>
      </c>
      <c r="BX33" s="304">
        <v>7</v>
      </c>
      <c r="BY33" s="304">
        <v>2</v>
      </c>
      <c r="BZ33" s="304">
        <v>6</v>
      </c>
      <c r="CA33" s="304">
        <v>53</v>
      </c>
      <c r="CB33" s="304">
        <v>1</v>
      </c>
      <c r="CC33" s="304">
        <v>1</v>
      </c>
      <c r="CD33" s="304" t="s">
        <v>134</v>
      </c>
      <c r="CE33" s="304">
        <v>1</v>
      </c>
      <c r="CF33" s="304" t="s">
        <v>134</v>
      </c>
      <c r="CG33" s="304">
        <v>3</v>
      </c>
      <c r="CH33" s="304">
        <v>29</v>
      </c>
      <c r="CI33" s="304">
        <v>121</v>
      </c>
      <c r="CJ33" s="304">
        <v>7</v>
      </c>
      <c r="CK33" s="304">
        <v>19</v>
      </c>
      <c r="CL33" s="304">
        <v>3</v>
      </c>
      <c r="CM33" s="304">
        <v>31</v>
      </c>
      <c r="CN33" s="304">
        <v>158</v>
      </c>
      <c r="CO33" s="304" t="s">
        <v>134</v>
      </c>
      <c r="CP33" s="304">
        <v>22</v>
      </c>
      <c r="CQ33" s="304" t="s">
        <v>134</v>
      </c>
      <c r="CR33" s="304">
        <v>9</v>
      </c>
      <c r="CS33" s="304">
        <v>17</v>
      </c>
      <c r="CT33" s="304">
        <v>49</v>
      </c>
      <c r="CU33" s="304" t="s">
        <v>134</v>
      </c>
      <c r="CV33" s="304">
        <v>16</v>
      </c>
      <c r="CW33" s="304">
        <v>1</v>
      </c>
      <c r="CX33" s="304">
        <v>20</v>
      </c>
      <c r="CY33" s="304">
        <v>65</v>
      </c>
      <c r="CZ33" s="304">
        <v>14</v>
      </c>
      <c r="DA33" s="304">
        <v>4</v>
      </c>
      <c r="DB33" s="304">
        <v>2</v>
      </c>
      <c r="DC33" s="304">
        <v>5</v>
      </c>
      <c r="DD33" s="304">
        <v>29</v>
      </c>
      <c r="DE33" s="304">
        <v>1</v>
      </c>
      <c r="DF33" s="304">
        <v>4</v>
      </c>
      <c r="DG33" s="304">
        <v>20</v>
      </c>
      <c r="DH33" s="304">
        <v>148</v>
      </c>
      <c r="DI33" s="304">
        <v>13</v>
      </c>
      <c r="DJ33" s="304" t="s">
        <v>134</v>
      </c>
      <c r="DK33" s="304">
        <v>7</v>
      </c>
      <c r="DL33" s="304">
        <v>1</v>
      </c>
      <c r="DM33" s="304">
        <v>10</v>
      </c>
      <c r="DN33" s="304">
        <v>1</v>
      </c>
      <c r="DO33" s="304" t="s">
        <v>134</v>
      </c>
      <c r="DP33" s="304">
        <v>14</v>
      </c>
      <c r="DQ33" s="304">
        <v>405</v>
      </c>
      <c r="DR33" s="304" t="s">
        <v>134</v>
      </c>
      <c r="DS33" s="304">
        <v>1</v>
      </c>
      <c r="DT33" s="304">
        <v>1</v>
      </c>
      <c r="DU33" s="304">
        <v>1</v>
      </c>
      <c r="DV33" s="304">
        <v>5</v>
      </c>
      <c r="DW33" s="304">
        <v>5</v>
      </c>
      <c r="DX33" s="304">
        <v>1</v>
      </c>
      <c r="DY33" s="304" t="s">
        <v>134</v>
      </c>
    </row>
    <row r="34" spans="1:256" s="27" customFormat="1" ht="21" customHeight="1">
      <c r="A34" s="170" t="s">
        <v>642</v>
      </c>
      <c r="B34" s="353">
        <v>961</v>
      </c>
      <c r="C34" s="355">
        <v>7858</v>
      </c>
      <c r="D34" s="304" t="s">
        <v>134</v>
      </c>
      <c r="E34" s="304" t="s">
        <v>134</v>
      </c>
      <c r="F34" s="355" t="s">
        <v>134</v>
      </c>
      <c r="G34" s="355" t="s">
        <v>134</v>
      </c>
      <c r="H34" s="355" t="s">
        <v>134</v>
      </c>
      <c r="I34" s="355" t="s">
        <v>134</v>
      </c>
      <c r="J34" s="355">
        <v>39</v>
      </c>
      <c r="K34" s="355">
        <v>455</v>
      </c>
      <c r="L34" s="355">
        <v>15</v>
      </c>
      <c r="M34" s="355">
        <v>12</v>
      </c>
      <c r="N34" s="355">
        <v>12</v>
      </c>
      <c r="O34" s="355">
        <v>20</v>
      </c>
      <c r="P34" s="355">
        <v>129</v>
      </c>
      <c r="Q34" s="355">
        <v>4</v>
      </c>
      <c r="R34" s="355" t="s">
        <v>134</v>
      </c>
      <c r="S34" s="355">
        <v>5</v>
      </c>
      <c r="T34" s="355" t="s">
        <v>134</v>
      </c>
      <c r="U34" s="355" t="s">
        <v>134</v>
      </c>
      <c r="V34" s="355" t="s">
        <v>134</v>
      </c>
      <c r="W34" s="355">
        <v>7</v>
      </c>
      <c r="X34" s="355">
        <v>1</v>
      </c>
      <c r="Y34" s="355" t="s">
        <v>134</v>
      </c>
      <c r="Z34" s="355" t="s">
        <v>134</v>
      </c>
      <c r="AA34" s="355" t="s">
        <v>134</v>
      </c>
      <c r="AB34" s="355" t="s">
        <v>134</v>
      </c>
      <c r="AC34" s="355" t="s">
        <v>134</v>
      </c>
      <c r="AD34" s="355" t="s">
        <v>134</v>
      </c>
      <c r="AE34" s="355" t="s">
        <v>134</v>
      </c>
      <c r="AF34" s="355" t="s">
        <v>134</v>
      </c>
      <c r="AG34" s="355" t="s">
        <v>134</v>
      </c>
      <c r="AH34" s="355" t="s">
        <v>134</v>
      </c>
      <c r="AI34" s="355">
        <v>1</v>
      </c>
      <c r="AJ34" s="355">
        <v>2</v>
      </c>
      <c r="AK34" s="355" t="s">
        <v>134</v>
      </c>
      <c r="AL34" s="355" t="s">
        <v>134</v>
      </c>
      <c r="AM34" s="355" t="s">
        <v>134</v>
      </c>
      <c r="AN34" s="355" t="s">
        <v>134</v>
      </c>
      <c r="AO34" s="355" t="s">
        <v>134</v>
      </c>
      <c r="AP34" s="355" t="s">
        <v>134</v>
      </c>
      <c r="AQ34" s="355" t="s">
        <v>134</v>
      </c>
      <c r="AR34" s="355" t="s">
        <v>134</v>
      </c>
      <c r="AS34" s="355" t="s">
        <v>134</v>
      </c>
      <c r="AT34" s="355" t="s">
        <v>134</v>
      </c>
      <c r="AU34" s="355">
        <v>26</v>
      </c>
      <c r="AV34" s="355">
        <v>588</v>
      </c>
      <c r="AW34" s="355" t="s">
        <v>134</v>
      </c>
      <c r="AX34" s="355" t="s">
        <v>134</v>
      </c>
      <c r="AY34" s="355">
        <v>9</v>
      </c>
      <c r="AZ34" s="355">
        <v>1</v>
      </c>
      <c r="BA34" s="355">
        <v>16</v>
      </c>
      <c r="BB34" s="355">
        <v>8</v>
      </c>
      <c r="BC34" s="355">
        <v>121</v>
      </c>
      <c r="BD34" s="355">
        <v>1</v>
      </c>
      <c r="BE34" s="355">
        <v>1</v>
      </c>
      <c r="BF34" s="355">
        <v>5</v>
      </c>
      <c r="BG34" s="355" t="s">
        <v>134</v>
      </c>
      <c r="BH34" s="355" t="s">
        <v>134</v>
      </c>
      <c r="BI34" s="355" t="s">
        <v>134</v>
      </c>
      <c r="BJ34" s="355">
        <v>1</v>
      </c>
      <c r="BK34" s="355" t="s">
        <v>134</v>
      </c>
      <c r="BL34" s="355">
        <v>182</v>
      </c>
      <c r="BM34" s="355">
        <v>1779</v>
      </c>
      <c r="BN34" s="355" t="s">
        <v>134</v>
      </c>
      <c r="BO34" s="355">
        <v>3</v>
      </c>
      <c r="BP34" s="355">
        <v>5</v>
      </c>
      <c r="BQ34" s="355">
        <v>10</v>
      </c>
      <c r="BR34" s="355">
        <v>11</v>
      </c>
      <c r="BS34" s="355">
        <v>13</v>
      </c>
      <c r="BT34" s="355" t="s">
        <v>134</v>
      </c>
      <c r="BU34" s="355">
        <v>14</v>
      </c>
      <c r="BV34" s="355">
        <v>49</v>
      </c>
      <c r="BW34" s="355">
        <v>8</v>
      </c>
      <c r="BX34" s="355">
        <v>59</v>
      </c>
      <c r="BY34" s="355">
        <v>10</v>
      </c>
      <c r="BZ34" s="355">
        <v>10</v>
      </c>
      <c r="CA34" s="355">
        <v>203</v>
      </c>
      <c r="CB34" s="355">
        <v>2</v>
      </c>
      <c r="CC34" s="355">
        <v>2</v>
      </c>
      <c r="CD34" s="355" t="s">
        <v>134</v>
      </c>
      <c r="CE34" s="355">
        <v>1</v>
      </c>
      <c r="CF34" s="355" t="s">
        <v>134</v>
      </c>
      <c r="CG34" s="355">
        <v>5</v>
      </c>
      <c r="CH34" s="355">
        <v>131</v>
      </c>
      <c r="CI34" s="355">
        <v>540</v>
      </c>
      <c r="CJ34" s="355">
        <v>39</v>
      </c>
      <c r="CK34" s="355">
        <v>90</v>
      </c>
      <c r="CL34" s="355">
        <v>2</v>
      </c>
      <c r="CM34" s="355">
        <v>70</v>
      </c>
      <c r="CN34" s="355">
        <v>298</v>
      </c>
      <c r="CO34" s="355" t="s">
        <v>134</v>
      </c>
      <c r="CP34" s="355">
        <v>39</v>
      </c>
      <c r="CQ34" s="355">
        <v>4</v>
      </c>
      <c r="CR34" s="355">
        <v>26</v>
      </c>
      <c r="CS34" s="355">
        <v>159</v>
      </c>
      <c r="CT34" s="355">
        <v>887</v>
      </c>
      <c r="CU34" s="355">
        <v>5</v>
      </c>
      <c r="CV34" s="355">
        <v>144</v>
      </c>
      <c r="CW34" s="355">
        <v>10</v>
      </c>
      <c r="CX34" s="355">
        <v>107</v>
      </c>
      <c r="CY34" s="355">
        <v>593</v>
      </c>
      <c r="CZ34" s="355">
        <v>74</v>
      </c>
      <c r="DA34" s="355">
        <v>13</v>
      </c>
      <c r="DB34" s="355">
        <v>20</v>
      </c>
      <c r="DC34" s="355">
        <v>47</v>
      </c>
      <c r="DD34" s="355">
        <v>691</v>
      </c>
      <c r="DE34" s="355">
        <v>9</v>
      </c>
      <c r="DF34" s="355">
        <v>38</v>
      </c>
      <c r="DG34" s="355">
        <v>119</v>
      </c>
      <c r="DH34" s="355">
        <v>972</v>
      </c>
      <c r="DI34" s="355">
        <v>102</v>
      </c>
      <c r="DJ34" s="355" t="s">
        <v>134</v>
      </c>
      <c r="DK34" s="355">
        <v>17</v>
      </c>
      <c r="DL34" s="355">
        <v>3</v>
      </c>
      <c r="DM34" s="355">
        <v>190</v>
      </c>
      <c r="DN34" s="355">
        <v>3</v>
      </c>
      <c r="DO34" s="355" t="s">
        <v>134</v>
      </c>
      <c r="DP34" s="355">
        <v>40</v>
      </c>
      <c r="DQ34" s="355">
        <v>412</v>
      </c>
      <c r="DR34" s="355" t="s">
        <v>134</v>
      </c>
      <c r="DS34" s="355" t="s">
        <v>134</v>
      </c>
      <c r="DT34" s="355">
        <v>3</v>
      </c>
      <c r="DU34" s="355">
        <v>4</v>
      </c>
      <c r="DV34" s="355">
        <v>19</v>
      </c>
      <c r="DW34" s="355">
        <v>3</v>
      </c>
      <c r="DX34" s="355">
        <v>11</v>
      </c>
      <c r="DY34" s="355" t="s">
        <v>134</v>
      </c>
    </row>
    <row r="35" spans="1:256" s="26" customFormat="1" ht="21" customHeight="1">
      <c r="A35" s="101" t="s">
        <v>867</v>
      </c>
      <c r="B35" s="303">
        <v>297</v>
      </c>
      <c r="C35" s="304">
        <v>1610</v>
      </c>
      <c r="D35" s="304" t="s">
        <v>134</v>
      </c>
      <c r="E35" s="304" t="s">
        <v>134</v>
      </c>
      <c r="F35" s="355" t="s">
        <v>134</v>
      </c>
      <c r="G35" s="355" t="s">
        <v>134</v>
      </c>
      <c r="H35" s="355" t="s">
        <v>134</v>
      </c>
      <c r="I35" s="355" t="s">
        <v>134</v>
      </c>
      <c r="J35" s="304">
        <v>18</v>
      </c>
      <c r="K35" s="304">
        <v>149</v>
      </c>
      <c r="L35" s="304">
        <v>8</v>
      </c>
      <c r="M35" s="304">
        <v>8</v>
      </c>
      <c r="N35" s="304">
        <v>2</v>
      </c>
      <c r="O35" s="304">
        <v>13</v>
      </c>
      <c r="P35" s="304">
        <v>95</v>
      </c>
      <c r="Q35" s="304">
        <v>4</v>
      </c>
      <c r="R35" s="304" t="s">
        <v>134</v>
      </c>
      <c r="S35" s="304">
        <v>2</v>
      </c>
      <c r="T35" s="304" t="s">
        <v>134</v>
      </c>
      <c r="U35" s="304" t="s">
        <v>134</v>
      </c>
      <c r="V35" s="304" t="s">
        <v>134</v>
      </c>
      <c r="W35" s="304">
        <v>4</v>
      </c>
      <c r="X35" s="304">
        <v>1</v>
      </c>
      <c r="Y35" s="304" t="s">
        <v>134</v>
      </c>
      <c r="Z35" s="304" t="s">
        <v>134</v>
      </c>
      <c r="AA35" s="304" t="s">
        <v>134</v>
      </c>
      <c r="AB35" s="304" t="s">
        <v>134</v>
      </c>
      <c r="AC35" s="304" t="s">
        <v>134</v>
      </c>
      <c r="AD35" s="304" t="s">
        <v>134</v>
      </c>
      <c r="AE35" s="304" t="s">
        <v>134</v>
      </c>
      <c r="AF35" s="304" t="s">
        <v>134</v>
      </c>
      <c r="AG35" s="304" t="s">
        <v>134</v>
      </c>
      <c r="AH35" s="304" t="s">
        <v>134</v>
      </c>
      <c r="AI35" s="304" t="s">
        <v>134</v>
      </c>
      <c r="AJ35" s="304">
        <v>2</v>
      </c>
      <c r="AK35" s="304" t="s">
        <v>134</v>
      </c>
      <c r="AL35" s="304" t="s">
        <v>134</v>
      </c>
      <c r="AM35" s="304" t="s">
        <v>134</v>
      </c>
      <c r="AN35" s="304" t="s">
        <v>134</v>
      </c>
      <c r="AO35" s="304" t="s">
        <v>134</v>
      </c>
      <c r="AP35" s="304" t="s">
        <v>134</v>
      </c>
      <c r="AQ35" s="355" t="s">
        <v>134</v>
      </c>
      <c r="AR35" s="355" t="s">
        <v>134</v>
      </c>
      <c r="AS35" s="355" t="s">
        <v>134</v>
      </c>
      <c r="AT35" s="304" t="s">
        <v>134</v>
      </c>
      <c r="AU35" s="304">
        <v>8</v>
      </c>
      <c r="AV35" s="304">
        <v>28</v>
      </c>
      <c r="AW35" s="304" t="s">
        <v>134</v>
      </c>
      <c r="AX35" s="304" t="s">
        <v>134</v>
      </c>
      <c r="AY35" s="304">
        <v>2</v>
      </c>
      <c r="AZ35" s="304" t="s">
        <v>134</v>
      </c>
      <c r="BA35" s="304">
        <v>6</v>
      </c>
      <c r="BB35" s="304">
        <v>1</v>
      </c>
      <c r="BC35" s="304">
        <v>1</v>
      </c>
      <c r="BD35" s="304" t="s">
        <v>134</v>
      </c>
      <c r="BE35" s="304" t="s">
        <v>134</v>
      </c>
      <c r="BF35" s="304">
        <v>1</v>
      </c>
      <c r="BG35" s="355" t="s">
        <v>134</v>
      </c>
      <c r="BH35" s="355" t="s">
        <v>134</v>
      </c>
      <c r="BI35" s="304" t="s">
        <v>134</v>
      </c>
      <c r="BJ35" s="304" t="s">
        <v>134</v>
      </c>
      <c r="BK35" s="304" t="s">
        <v>134</v>
      </c>
      <c r="BL35" s="304">
        <v>48</v>
      </c>
      <c r="BM35" s="304">
        <v>226</v>
      </c>
      <c r="BN35" s="355" t="s">
        <v>134</v>
      </c>
      <c r="BO35" s="304">
        <v>1</v>
      </c>
      <c r="BP35" s="304">
        <v>1</v>
      </c>
      <c r="BQ35" s="304">
        <v>2</v>
      </c>
      <c r="BR35" s="304">
        <v>1</v>
      </c>
      <c r="BS35" s="304">
        <v>5</v>
      </c>
      <c r="BT35" s="355" t="s">
        <v>134</v>
      </c>
      <c r="BU35" s="304">
        <v>5</v>
      </c>
      <c r="BV35" s="304">
        <v>8</v>
      </c>
      <c r="BW35" s="304">
        <v>4</v>
      </c>
      <c r="BX35" s="304">
        <v>18</v>
      </c>
      <c r="BY35" s="304">
        <v>3</v>
      </c>
      <c r="BZ35" s="304">
        <v>1</v>
      </c>
      <c r="CA35" s="304">
        <v>5</v>
      </c>
      <c r="CB35" s="355" t="s">
        <v>134</v>
      </c>
      <c r="CC35" s="355" t="s">
        <v>134</v>
      </c>
      <c r="CD35" s="355" t="s">
        <v>134</v>
      </c>
      <c r="CE35" s="355" t="s">
        <v>134</v>
      </c>
      <c r="CF35" s="355" t="s">
        <v>134</v>
      </c>
      <c r="CG35" s="304">
        <v>1</v>
      </c>
      <c r="CH35" s="304">
        <v>37</v>
      </c>
      <c r="CI35" s="304">
        <v>138</v>
      </c>
      <c r="CJ35" s="304">
        <v>18</v>
      </c>
      <c r="CK35" s="304">
        <v>19</v>
      </c>
      <c r="CL35" s="355" t="s">
        <v>134</v>
      </c>
      <c r="CM35" s="304">
        <v>21</v>
      </c>
      <c r="CN35" s="304">
        <v>69</v>
      </c>
      <c r="CO35" s="355" t="s">
        <v>134</v>
      </c>
      <c r="CP35" s="304">
        <v>14</v>
      </c>
      <c r="CQ35" s="355" t="s">
        <v>134</v>
      </c>
      <c r="CR35" s="304">
        <v>7</v>
      </c>
      <c r="CS35" s="304">
        <v>56</v>
      </c>
      <c r="CT35" s="304">
        <v>274</v>
      </c>
      <c r="CU35" s="304">
        <v>1</v>
      </c>
      <c r="CV35" s="304">
        <v>51</v>
      </c>
      <c r="CW35" s="304">
        <v>4</v>
      </c>
      <c r="CX35" s="304">
        <v>32</v>
      </c>
      <c r="CY35" s="304">
        <v>124</v>
      </c>
      <c r="CZ35" s="304">
        <v>21</v>
      </c>
      <c r="DA35" s="304">
        <v>4</v>
      </c>
      <c r="DB35" s="304">
        <v>7</v>
      </c>
      <c r="DC35" s="304">
        <v>12</v>
      </c>
      <c r="DD35" s="304">
        <v>92</v>
      </c>
      <c r="DE35" s="355" t="s">
        <v>134</v>
      </c>
      <c r="DF35" s="304">
        <v>12</v>
      </c>
      <c r="DG35" s="304">
        <v>34</v>
      </c>
      <c r="DH35" s="304">
        <v>318</v>
      </c>
      <c r="DI35" s="304">
        <v>29</v>
      </c>
      <c r="DJ35" s="355" t="s">
        <v>134</v>
      </c>
      <c r="DK35" s="304">
        <v>5</v>
      </c>
      <c r="DL35" s="304">
        <v>1</v>
      </c>
      <c r="DM35" s="304">
        <v>7</v>
      </c>
      <c r="DN35" s="304">
        <v>1</v>
      </c>
      <c r="DO35" s="355" t="s">
        <v>134</v>
      </c>
      <c r="DP35" s="304">
        <v>15</v>
      </c>
      <c r="DQ35" s="304">
        <v>84</v>
      </c>
      <c r="DR35" s="355" t="s">
        <v>134</v>
      </c>
      <c r="DS35" s="355" t="s">
        <v>134</v>
      </c>
      <c r="DT35" s="304">
        <v>1</v>
      </c>
      <c r="DU35" s="304">
        <v>2</v>
      </c>
      <c r="DV35" s="304">
        <v>8</v>
      </c>
      <c r="DW35" s="304">
        <v>1</v>
      </c>
      <c r="DX35" s="304">
        <v>3</v>
      </c>
      <c r="DY35" s="355" t="s">
        <v>134</v>
      </c>
    </row>
    <row r="36" spans="1:256" s="26" customFormat="1" ht="21" customHeight="1">
      <c r="A36" s="101" t="s">
        <v>297</v>
      </c>
      <c r="B36" s="303">
        <v>92</v>
      </c>
      <c r="C36" s="304">
        <v>948</v>
      </c>
      <c r="D36" s="304" t="s">
        <v>134</v>
      </c>
      <c r="E36" s="304" t="s">
        <v>134</v>
      </c>
      <c r="F36" s="355" t="s">
        <v>134</v>
      </c>
      <c r="G36" s="355" t="s">
        <v>134</v>
      </c>
      <c r="H36" s="355" t="s">
        <v>134</v>
      </c>
      <c r="I36" s="355" t="s">
        <v>134</v>
      </c>
      <c r="J36" s="304">
        <v>2</v>
      </c>
      <c r="K36" s="304">
        <v>13</v>
      </c>
      <c r="L36" s="304" t="s">
        <v>134</v>
      </c>
      <c r="M36" s="304" t="s">
        <v>134</v>
      </c>
      <c r="N36" s="304">
        <v>2</v>
      </c>
      <c r="O36" s="304">
        <v>2</v>
      </c>
      <c r="P36" s="304">
        <v>12</v>
      </c>
      <c r="Q36" s="304" t="s">
        <v>134</v>
      </c>
      <c r="R36" s="304" t="s">
        <v>134</v>
      </c>
      <c r="S36" s="304">
        <v>1</v>
      </c>
      <c r="T36" s="304" t="s">
        <v>134</v>
      </c>
      <c r="U36" s="304" t="s">
        <v>134</v>
      </c>
      <c r="V36" s="304" t="s">
        <v>134</v>
      </c>
      <c r="W36" s="304">
        <v>1</v>
      </c>
      <c r="X36" s="304" t="s">
        <v>134</v>
      </c>
      <c r="Y36" s="304" t="s">
        <v>134</v>
      </c>
      <c r="Z36" s="304" t="s">
        <v>134</v>
      </c>
      <c r="AA36" s="304" t="s">
        <v>134</v>
      </c>
      <c r="AB36" s="304" t="s">
        <v>134</v>
      </c>
      <c r="AC36" s="304" t="s">
        <v>134</v>
      </c>
      <c r="AD36" s="304" t="s">
        <v>134</v>
      </c>
      <c r="AE36" s="304" t="s">
        <v>134</v>
      </c>
      <c r="AF36" s="304" t="s">
        <v>134</v>
      </c>
      <c r="AG36" s="304" t="s">
        <v>134</v>
      </c>
      <c r="AH36" s="304" t="s">
        <v>134</v>
      </c>
      <c r="AI36" s="304" t="s">
        <v>134</v>
      </c>
      <c r="AJ36" s="304" t="s">
        <v>134</v>
      </c>
      <c r="AK36" s="304" t="s">
        <v>134</v>
      </c>
      <c r="AL36" s="304" t="s">
        <v>134</v>
      </c>
      <c r="AM36" s="304" t="s">
        <v>134</v>
      </c>
      <c r="AN36" s="304" t="s">
        <v>134</v>
      </c>
      <c r="AO36" s="304" t="s">
        <v>134</v>
      </c>
      <c r="AP36" s="304" t="s">
        <v>134</v>
      </c>
      <c r="AQ36" s="355" t="s">
        <v>134</v>
      </c>
      <c r="AR36" s="355" t="s">
        <v>134</v>
      </c>
      <c r="AS36" s="355" t="s">
        <v>134</v>
      </c>
      <c r="AT36" s="304" t="s">
        <v>134</v>
      </c>
      <c r="AU36" s="304">
        <v>5</v>
      </c>
      <c r="AV36" s="304">
        <v>362</v>
      </c>
      <c r="AW36" s="304" t="s">
        <v>134</v>
      </c>
      <c r="AX36" s="304" t="s">
        <v>134</v>
      </c>
      <c r="AY36" s="304">
        <v>4</v>
      </c>
      <c r="AZ36" s="304" t="s">
        <v>134</v>
      </c>
      <c r="BA36" s="304">
        <v>1</v>
      </c>
      <c r="BB36" s="304">
        <v>2</v>
      </c>
      <c r="BC36" s="304">
        <v>22</v>
      </c>
      <c r="BD36" s="304" t="s">
        <v>134</v>
      </c>
      <c r="BE36" s="304" t="s">
        <v>134</v>
      </c>
      <c r="BF36" s="304">
        <v>2</v>
      </c>
      <c r="BG36" s="355" t="s">
        <v>134</v>
      </c>
      <c r="BH36" s="355" t="s">
        <v>134</v>
      </c>
      <c r="BI36" s="304" t="s">
        <v>134</v>
      </c>
      <c r="BJ36" s="304" t="s">
        <v>134</v>
      </c>
      <c r="BK36" s="304" t="s">
        <v>134</v>
      </c>
      <c r="BL36" s="304">
        <v>17</v>
      </c>
      <c r="BM36" s="304">
        <v>245</v>
      </c>
      <c r="BN36" s="355" t="s">
        <v>134</v>
      </c>
      <c r="BO36" s="355" t="s">
        <v>134</v>
      </c>
      <c r="BP36" s="304">
        <v>2</v>
      </c>
      <c r="BQ36" s="304">
        <v>2</v>
      </c>
      <c r="BR36" s="304">
        <v>4</v>
      </c>
      <c r="BS36" s="355" t="s">
        <v>134</v>
      </c>
      <c r="BT36" s="355" t="s">
        <v>134</v>
      </c>
      <c r="BU36" s="355" t="s">
        <v>134</v>
      </c>
      <c r="BV36" s="304">
        <v>4</v>
      </c>
      <c r="BW36" s="355" t="s">
        <v>134</v>
      </c>
      <c r="BX36" s="304">
        <v>3</v>
      </c>
      <c r="BY36" s="304">
        <v>2</v>
      </c>
      <c r="BZ36" s="304">
        <v>1</v>
      </c>
      <c r="CA36" s="304">
        <v>4</v>
      </c>
      <c r="CB36" s="355" t="s">
        <v>134</v>
      </c>
      <c r="CC36" s="355" t="s">
        <v>134</v>
      </c>
      <c r="CD36" s="355" t="s">
        <v>134</v>
      </c>
      <c r="CE36" s="304">
        <v>1</v>
      </c>
      <c r="CF36" s="355" t="s">
        <v>134</v>
      </c>
      <c r="CG36" s="355" t="s">
        <v>134</v>
      </c>
      <c r="CH36" s="304">
        <v>14</v>
      </c>
      <c r="CI36" s="304">
        <v>37</v>
      </c>
      <c r="CJ36" s="355" t="s">
        <v>134</v>
      </c>
      <c r="CK36" s="304">
        <v>14</v>
      </c>
      <c r="CL36" s="355" t="s">
        <v>134</v>
      </c>
      <c r="CM36" s="304">
        <v>14</v>
      </c>
      <c r="CN36" s="304">
        <v>29</v>
      </c>
      <c r="CO36" s="355" t="s">
        <v>134</v>
      </c>
      <c r="CP36" s="304">
        <v>10</v>
      </c>
      <c r="CQ36" s="304">
        <v>1</v>
      </c>
      <c r="CR36" s="304">
        <v>2</v>
      </c>
      <c r="CS36" s="304">
        <v>6</v>
      </c>
      <c r="CT36" s="304">
        <v>47</v>
      </c>
      <c r="CU36" s="304">
        <v>1</v>
      </c>
      <c r="CV36" s="304">
        <v>4</v>
      </c>
      <c r="CW36" s="304">
        <v>1</v>
      </c>
      <c r="CX36" s="304">
        <v>5</v>
      </c>
      <c r="CY36" s="304">
        <v>10</v>
      </c>
      <c r="CZ36" s="304">
        <v>3</v>
      </c>
      <c r="DA36" s="355" t="s">
        <v>134</v>
      </c>
      <c r="DB36" s="304">
        <v>2</v>
      </c>
      <c r="DC36" s="304">
        <v>6</v>
      </c>
      <c r="DD36" s="304">
        <v>52</v>
      </c>
      <c r="DE36" s="304">
        <v>2</v>
      </c>
      <c r="DF36" s="304">
        <v>4</v>
      </c>
      <c r="DG36" s="304">
        <v>13</v>
      </c>
      <c r="DH36" s="304">
        <v>90</v>
      </c>
      <c r="DI36" s="304">
        <v>11</v>
      </c>
      <c r="DJ36" s="304" t="s">
        <v>134</v>
      </c>
      <c r="DK36" s="304">
        <v>2</v>
      </c>
      <c r="DL36" s="355" t="s">
        <v>134</v>
      </c>
      <c r="DM36" s="355" t="s">
        <v>134</v>
      </c>
      <c r="DN36" s="355" t="s">
        <v>134</v>
      </c>
      <c r="DO36" s="355" t="s">
        <v>134</v>
      </c>
      <c r="DP36" s="304">
        <v>5</v>
      </c>
      <c r="DQ36" s="304">
        <v>25</v>
      </c>
      <c r="DR36" s="355" t="s">
        <v>134</v>
      </c>
      <c r="DS36" s="355" t="s">
        <v>134</v>
      </c>
      <c r="DT36" s="304">
        <v>1</v>
      </c>
      <c r="DU36" s="304">
        <v>1</v>
      </c>
      <c r="DV36" s="304">
        <v>1</v>
      </c>
      <c r="DW36" s="355" t="s">
        <v>134</v>
      </c>
      <c r="DX36" s="304">
        <v>2</v>
      </c>
      <c r="DY36" s="355" t="s">
        <v>134</v>
      </c>
    </row>
    <row r="37" spans="1:256" s="26" customFormat="1" ht="21" customHeight="1">
      <c r="A37" s="101" t="s">
        <v>233</v>
      </c>
      <c r="B37" s="303">
        <v>207</v>
      </c>
      <c r="C37" s="304">
        <v>2063</v>
      </c>
      <c r="D37" s="304" t="s">
        <v>134</v>
      </c>
      <c r="E37" s="304" t="s">
        <v>134</v>
      </c>
      <c r="F37" s="355" t="s">
        <v>134</v>
      </c>
      <c r="G37" s="355" t="s">
        <v>134</v>
      </c>
      <c r="H37" s="355" t="s">
        <v>134</v>
      </c>
      <c r="I37" s="355" t="s">
        <v>134</v>
      </c>
      <c r="J37" s="304">
        <v>7</v>
      </c>
      <c r="K37" s="304">
        <v>96</v>
      </c>
      <c r="L37" s="304">
        <v>3</v>
      </c>
      <c r="M37" s="304">
        <v>1</v>
      </c>
      <c r="N37" s="304">
        <v>3</v>
      </c>
      <c r="O37" s="304">
        <v>1</v>
      </c>
      <c r="P37" s="304">
        <v>1</v>
      </c>
      <c r="Q37" s="304" t="s">
        <v>134</v>
      </c>
      <c r="R37" s="304" t="s">
        <v>134</v>
      </c>
      <c r="S37" s="304" t="s">
        <v>134</v>
      </c>
      <c r="T37" s="304" t="s">
        <v>134</v>
      </c>
      <c r="U37" s="304" t="s">
        <v>134</v>
      </c>
      <c r="V37" s="304" t="s">
        <v>134</v>
      </c>
      <c r="W37" s="304" t="s">
        <v>134</v>
      </c>
      <c r="X37" s="304" t="s">
        <v>134</v>
      </c>
      <c r="Y37" s="304" t="s">
        <v>134</v>
      </c>
      <c r="Z37" s="304" t="s">
        <v>134</v>
      </c>
      <c r="AA37" s="304" t="s">
        <v>134</v>
      </c>
      <c r="AB37" s="304" t="s">
        <v>134</v>
      </c>
      <c r="AC37" s="304" t="s">
        <v>134</v>
      </c>
      <c r="AD37" s="304" t="s">
        <v>134</v>
      </c>
      <c r="AE37" s="304" t="s">
        <v>134</v>
      </c>
      <c r="AF37" s="304" t="s">
        <v>134</v>
      </c>
      <c r="AG37" s="304" t="s">
        <v>134</v>
      </c>
      <c r="AH37" s="304" t="s">
        <v>134</v>
      </c>
      <c r="AI37" s="304">
        <v>1</v>
      </c>
      <c r="AJ37" s="304" t="s">
        <v>134</v>
      </c>
      <c r="AK37" s="304" t="s">
        <v>134</v>
      </c>
      <c r="AL37" s="304" t="s">
        <v>134</v>
      </c>
      <c r="AM37" s="304" t="s">
        <v>134</v>
      </c>
      <c r="AN37" s="304" t="s">
        <v>134</v>
      </c>
      <c r="AO37" s="304" t="s">
        <v>134</v>
      </c>
      <c r="AP37" s="304" t="s">
        <v>134</v>
      </c>
      <c r="AQ37" s="355" t="s">
        <v>134</v>
      </c>
      <c r="AR37" s="355" t="s">
        <v>134</v>
      </c>
      <c r="AS37" s="355" t="s">
        <v>134</v>
      </c>
      <c r="AT37" s="304" t="s">
        <v>134</v>
      </c>
      <c r="AU37" s="304">
        <v>2</v>
      </c>
      <c r="AV37" s="304">
        <v>127</v>
      </c>
      <c r="AW37" s="304" t="s">
        <v>134</v>
      </c>
      <c r="AX37" s="304" t="s">
        <v>134</v>
      </c>
      <c r="AY37" s="304">
        <v>1</v>
      </c>
      <c r="AZ37" s="304" t="s">
        <v>134</v>
      </c>
      <c r="BA37" s="304">
        <v>1</v>
      </c>
      <c r="BB37" s="304" t="s">
        <v>134</v>
      </c>
      <c r="BC37" s="304" t="s">
        <v>134</v>
      </c>
      <c r="BD37" s="304" t="s">
        <v>134</v>
      </c>
      <c r="BE37" s="304" t="s">
        <v>134</v>
      </c>
      <c r="BF37" s="304" t="s">
        <v>134</v>
      </c>
      <c r="BG37" s="355" t="s">
        <v>134</v>
      </c>
      <c r="BH37" s="355" t="s">
        <v>134</v>
      </c>
      <c r="BI37" s="304" t="s">
        <v>134</v>
      </c>
      <c r="BJ37" s="304" t="s">
        <v>134</v>
      </c>
      <c r="BK37" s="304" t="s">
        <v>134</v>
      </c>
      <c r="BL37" s="304">
        <v>45</v>
      </c>
      <c r="BM37" s="304">
        <v>561</v>
      </c>
      <c r="BN37" s="355" t="s">
        <v>134</v>
      </c>
      <c r="BO37" s="355" t="s">
        <v>134</v>
      </c>
      <c r="BP37" s="304">
        <v>1</v>
      </c>
      <c r="BQ37" s="355" t="s">
        <v>134</v>
      </c>
      <c r="BR37" s="304">
        <v>2</v>
      </c>
      <c r="BS37" s="304">
        <v>5</v>
      </c>
      <c r="BT37" s="355" t="s">
        <v>134</v>
      </c>
      <c r="BU37" s="304">
        <v>4</v>
      </c>
      <c r="BV37" s="304">
        <v>14</v>
      </c>
      <c r="BW37" s="304">
        <v>4</v>
      </c>
      <c r="BX37" s="304">
        <v>13</v>
      </c>
      <c r="BY37" s="304">
        <v>2</v>
      </c>
      <c r="BZ37" s="304">
        <v>3</v>
      </c>
      <c r="CA37" s="304">
        <v>21</v>
      </c>
      <c r="CB37" s="355" t="s">
        <v>134</v>
      </c>
      <c r="CC37" s="304">
        <v>1</v>
      </c>
      <c r="CD37" s="355" t="s">
        <v>134</v>
      </c>
      <c r="CE37" s="355" t="s">
        <v>134</v>
      </c>
      <c r="CF37" s="355" t="s">
        <v>134</v>
      </c>
      <c r="CG37" s="304">
        <v>2</v>
      </c>
      <c r="CH37" s="304">
        <v>28</v>
      </c>
      <c r="CI37" s="304">
        <v>120</v>
      </c>
      <c r="CJ37" s="304">
        <v>11</v>
      </c>
      <c r="CK37" s="304">
        <v>16</v>
      </c>
      <c r="CL37" s="304">
        <v>1</v>
      </c>
      <c r="CM37" s="304">
        <v>13</v>
      </c>
      <c r="CN37" s="304">
        <v>97</v>
      </c>
      <c r="CO37" s="355" t="s">
        <v>134</v>
      </c>
      <c r="CP37" s="304">
        <v>6</v>
      </c>
      <c r="CQ37" s="304">
        <v>2</v>
      </c>
      <c r="CR37" s="304">
        <v>5</v>
      </c>
      <c r="CS37" s="304">
        <v>28</v>
      </c>
      <c r="CT37" s="304">
        <v>164</v>
      </c>
      <c r="CU37" s="355" t="s">
        <v>134</v>
      </c>
      <c r="CV37" s="304">
        <v>28</v>
      </c>
      <c r="CW37" s="355" t="s">
        <v>134</v>
      </c>
      <c r="CX37" s="304">
        <v>30</v>
      </c>
      <c r="CY37" s="304">
        <v>254</v>
      </c>
      <c r="CZ37" s="304">
        <v>18</v>
      </c>
      <c r="DA37" s="304">
        <v>6</v>
      </c>
      <c r="DB37" s="304">
        <v>6</v>
      </c>
      <c r="DC37" s="304">
        <v>15</v>
      </c>
      <c r="DD37" s="304">
        <v>325</v>
      </c>
      <c r="DE37" s="304">
        <v>6</v>
      </c>
      <c r="DF37" s="304">
        <v>9</v>
      </c>
      <c r="DG37" s="304">
        <v>28</v>
      </c>
      <c r="DH37" s="304">
        <v>141</v>
      </c>
      <c r="DI37" s="304">
        <v>28</v>
      </c>
      <c r="DJ37" s="355" t="s">
        <v>134</v>
      </c>
      <c r="DK37" s="355" t="s">
        <v>134</v>
      </c>
      <c r="DL37" s="355" t="s">
        <v>134</v>
      </c>
      <c r="DM37" s="355" t="s">
        <v>134</v>
      </c>
      <c r="DN37" s="355" t="s">
        <v>134</v>
      </c>
      <c r="DO37" s="355" t="s">
        <v>134</v>
      </c>
      <c r="DP37" s="304">
        <v>7</v>
      </c>
      <c r="DQ37" s="304">
        <v>156</v>
      </c>
      <c r="DR37" s="355" t="s">
        <v>134</v>
      </c>
      <c r="DS37" s="355" t="s">
        <v>134</v>
      </c>
      <c r="DT37" s="355" t="s">
        <v>134</v>
      </c>
      <c r="DU37" s="355" t="s">
        <v>134</v>
      </c>
      <c r="DV37" s="304">
        <v>4</v>
      </c>
      <c r="DW37" s="304">
        <v>1</v>
      </c>
      <c r="DX37" s="304">
        <v>2</v>
      </c>
      <c r="DY37" s="355" t="s">
        <v>134</v>
      </c>
    </row>
    <row r="38" spans="1:256" s="26" customFormat="1" ht="21" customHeight="1">
      <c r="A38" s="101" t="s">
        <v>863</v>
      </c>
      <c r="B38" s="303">
        <v>239</v>
      </c>
      <c r="C38" s="304">
        <v>2332</v>
      </c>
      <c r="D38" s="304" t="s">
        <v>134</v>
      </c>
      <c r="E38" s="304" t="s">
        <v>134</v>
      </c>
      <c r="F38" s="355" t="s">
        <v>134</v>
      </c>
      <c r="G38" s="355" t="s">
        <v>134</v>
      </c>
      <c r="H38" s="355" t="s">
        <v>134</v>
      </c>
      <c r="I38" s="355" t="s">
        <v>134</v>
      </c>
      <c r="J38" s="304">
        <v>8</v>
      </c>
      <c r="K38" s="304">
        <v>158</v>
      </c>
      <c r="L38" s="304">
        <v>3</v>
      </c>
      <c r="M38" s="304">
        <v>2</v>
      </c>
      <c r="N38" s="304">
        <v>3</v>
      </c>
      <c r="O38" s="304">
        <v>4</v>
      </c>
      <c r="P38" s="304">
        <v>21</v>
      </c>
      <c r="Q38" s="304" t="s">
        <v>134</v>
      </c>
      <c r="R38" s="304" t="s">
        <v>134</v>
      </c>
      <c r="S38" s="304">
        <v>2</v>
      </c>
      <c r="T38" s="304" t="s">
        <v>134</v>
      </c>
      <c r="U38" s="304" t="s">
        <v>134</v>
      </c>
      <c r="V38" s="304" t="s">
        <v>134</v>
      </c>
      <c r="W38" s="304">
        <v>2</v>
      </c>
      <c r="X38" s="304" t="s">
        <v>134</v>
      </c>
      <c r="Y38" s="304" t="s">
        <v>134</v>
      </c>
      <c r="Z38" s="304" t="s">
        <v>134</v>
      </c>
      <c r="AA38" s="304" t="s">
        <v>134</v>
      </c>
      <c r="AB38" s="304" t="s">
        <v>134</v>
      </c>
      <c r="AC38" s="304" t="s">
        <v>134</v>
      </c>
      <c r="AD38" s="304" t="s">
        <v>134</v>
      </c>
      <c r="AE38" s="304" t="s">
        <v>134</v>
      </c>
      <c r="AF38" s="304" t="s">
        <v>134</v>
      </c>
      <c r="AG38" s="304" t="s">
        <v>134</v>
      </c>
      <c r="AH38" s="304" t="s">
        <v>134</v>
      </c>
      <c r="AI38" s="304" t="s">
        <v>134</v>
      </c>
      <c r="AJ38" s="304" t="s">
        <v>134</v>
      </c>
      <c r="AK38" s="304" t="s">
        <v>134</v>
      </c>
      <c r="AL38" s="304" t="s">
        <v>134</v>
      </c>
      <c r="AM38" s="304" t="s">
        <v>134</v>
      </c>
      <c r="AN38" s="304" t="s">
        <v>134</v>
      </c>
      <c r="AO38" s="304" t="s">
        <v>134</v>
      </c>
      <c r="AP38" s="304" t="s">
        <v>134</v>
      </c>
      <c r="AQ38" s="355" t="s">
        <v>134</v>
      </c>
      <c r="AR38" s="355" t="s">
        <v>134</v>
      </c>
      <c r="AS38" s="355" t="s">
        <v>134</v>
      </c>
      <c r="AT38" s="304" t="s">
        <v>134</v>
      </c>
      <c r="AU38" s="304">
        <v>9</v>
      </c>
      <c r="AV38" s="304">
        <v>62</v>
      </c>
      <c r="AW38" s="304" t="s">
        <v>134</v>
      </c>
      <c r="AX38" s="304" t="s">
        <v>134</v>
      </c>
      <c r="AY38" s="304">
        <v>2</v>
      </c>
      <c r="AZ38" s="304">
        <v>1</v>
      </c>
      <c r="BA38" s="304">
        <v>6</v>
      </c>
      <c r="BB38" s="304">
        <v>3</v>
      </c>
      <c r="BC38" s="304">
        <v>37</v>
      </c>
      <c r="BD38" s="304">
        <v>1</v>
      </c>
      <c r="BE38" s="304" t="s">
        <v>134</v>
      </c>
      <c r="BF38" s="304">
        <v>2</v>
      </c>
      <c r="BG38" s="355" t="s">
        <v>134</v>
      </c>
      <c r="BH38" s="355" t="s">
        <v>134</v>
      </c>
      <c r="BI38" s="304" t="s">
        <v>134</v>
      </c>
      <c r="BJ38" s="304" t="s">
        <v>134</v>
      </c>
      <c r="BK38" s="304" t="s">
        <v>134</v>
      </c>
      <c r="BL38" s="304">
        <v>47</v>
      </c>
      <c r="BM38" s="304">
        <v>516</v>
      </c>
      <c r="BN38" s="355" t="s">
        <v>134</v>
      </c>
      <c r="BO38" s="304">
        <v>1</v>
      </c>
      <c r="BP38" s="304">
        <v>1</v>
      </c>
      <c r="BQ38" s="304">
        <v>5</v>
      </c>
      <c r="BR38" s="304">
        <v>2</v>
      </c>
      <c r="BS38" s="304">
        <v>1</v>
      </c>
      <c r="BT38" s="355" t="s">
        <v>134</v>
      </c>
      <c r="BU38" s="304">
        <v>3</v>
      </c>
      <c r="BV38" s="304">
        <v>16</v>
      </c>
      <c r="BW38" s="355" t="s">
        <v>134</v>
      </c>
      <c r="BX38" s="304">
        <v>15</v>
      </c>
      <c r="BY38" s="304">
        <v>3</v>
      </c>
      <c r="BZ38" s="304">
        <v>3</v>
      </c>
      <c r="CA38" s="304">
        <v>152</v>
      </c>
      <c r="CB38" s="304">
        <v>2</v>
      </c>
      <c r="CC38" s="355" t="s">
        <v>134</v>
      </c>
      <c r="CD38" s="355" t="s">
        <v>134</v>
      </c>
      <c r="CE38" s="355" t="s">
        <v>134</v>
      </c>
      <c r="CF38" s="355" t="s">
        <v>134</v>
      </c>
      <c r="CG38" s="304">
        <v>1</v>
      </c>
      <c r="CH38" s="304">
        <v>30</v>
      </c>
      <c r="CI38" s="304">
        <v>197</v>
      </c>
      <c r="CJ38" s="304">
        <v>10</v>
      </c>
      <c r="CK38" s="304">
        <v>19</v>
      </c>
      <c r="CL38" s="304">
        <v>1</v>
      </c>
      <c r="CM38" s="304">
        <v>15</v>
      </c>
      <c r="CN38" s="304">
        <v>60</v>
      </c>
      <c r="CO38" s="355" t="s">
        <v>134</v>
      </c>
      <c r="CP38" s="304">
        <v>7</v>
      </c>
      <c r="CQ38" s="304">
        <v>1</v>
      </c>
      <c r="CR38" s="304">
        <v>7</v>
      </c>
      <c r="CS38" s="304">
        <v>46</v>
      </c>
      <c r="CT38" s="304">
        <v>316</v>
      </c>
      <c r="CU38" s="355" t="s">
        <v>134</v>
      </c>
      <c r="CV38" s="304">
        <v>44</v>
      </c>
      <c r="CW38" s="304">
        <v>2</v>
      </c>
      <c r="CX38" s="304">
        <v>28</v>
      </c>
      <c r="CY38" s="304">
        <v>90</v>
      </c>
      <c r="CZ38" s="304">
        <v>23</v>
      </c>
      <c r="DA38" s="304">
        <v>2</v>
      </c>
      <c r="DB38" s="304">
        <v>3</v>
      </c>
      <c r="DC38" s="304">
        <v>10</v>
      </c>
      <c r="DD38" s="304">
        <v>167</v>
      </c>
      <c r="DE38" s="304">
        <v>1</v>
      </c>
      <c r="DF38" s="304">
        <v>9</v>
      </c>
      <c r="DG38" s="304">
        <v>25</v>
      </c>
      <c r="DH38" s="304">
        <v>240</v>
      </c>
      <c r="DI38" s="304">
        <v>17</v>
      </c>
      <c r="DJ38" s="355" t="s">
        <v>134</v>
      </c>
      <c r="DK38" s="304">
        <v>8</v>
      </c>
      <c r="DL38" s="304">
        <v>1</v>
      </c>
      <c r="DM38" s="304">
        <v>177</v>
      </c>
      <c r="DN38" s="304">
        <v>1</v>
      </c>
      <c r="DO38" s="355" t="s">
        <v>134</v>
      </c>
      <c r="DP38" s="304">
        <v>10</v>
      </c>
      <c r="DQ38" s="304">
        <v>139</v>
      </c>
      <c r="DR38" s="355" t="s">
        <v>134</v>
      </c>
      <c r="DS38" s="355" t="s">
        <v>134</v>
      </c>
      <c r="DT38" s="304">
        <v>1</v>
      </c>
      <c r="DU38" s="304">
        <v>1</v>
      </c>
      <c r="DV38" s="304">
        <v>6</v>
      </c>
      <c r="DW38" s="355" t="s">
        <v>134</v>
      </c>
      <c r="DX38" s="304">
        <v>2</v>
      </c>
      <c r="DY38" s="355" t="s">
        <v>134</v>
      </c>
    </row>
    <row r="39" spans="1:256" s="26" customFormat="1" ht="21" customHeight="1">
      <c r="A39" s="101" t="s">
        <v>859</v>
      </c>
      <c r="B39" s="303">
        <v>126</v>
      </c>
      <c r="C39" s="304">
        <v>905</v>
      </c>
      <c r="D39" s="304" t="s">
        <v>134</v>
      </c>
      <c r="E39" s="304" t="s">
        <v>134</v>
      </c>
      <c r="F39" s="355" t="s">
        <v>134</v>
      </c>
      <c r="G39" s="355" t="s">
        <v>134</v>
      </c>
      <c r="H39" s="355" t="s">
        <v>134</v>
      </c>
      <c r="I39" s="355" t="s">
        <v>134</v>
      </c>
      <c r="J39" s="304">
        <v>4</v>
      </c>
      <c r="K39" s="304">
        <v>39</v>
      </c>
      <c r="L39" s="304">
        <v>1</v>
      </c>
      <c r="M39" s="304">
        <v>1</v>
      </c>
      <c r="N39" s="304">
        <v>2</v>
      </c>
      <c r="O39" s="304" t="s">
        <v>134</v>
      </c>
      <c r="P39" s="304" t="s">
        <v>134</v>
      </c>
      <c r="Q39" s="304" t="s">
        <v>134</v>
      </c>
      <c r="R39" s="304" t="s">
        <v>134</v>
      </c>
      <c r="S39" s="304" t="s">
        <v>134</v>
      </c>
      <c r="T39" s="304" t="s">
        <v>134</v>
      </c>
      <c r="U39" s="304" t="s">
        <v>134</v>
      </c>
      <c r="V39" s="304" t="s">
        <v>134</v>
      </c>
      <c r="W39" s="304" t="s">
        <v>134</v>
      </c>
      <c r="X39" s="304" t="s">
        <v>134</v>
      </c>
      <c r="Y39" s="304" t="s">
        <v>134</v>
      </c>
      <c r="Z39" s="304" t="s">
        <v>134</v>
      </c>
      <c r="AA39" s="304" t="s">
        <v>134</v>
      </c>
      <c r="AB39" s="304" t="s">
        <v>134</v>
      </c>
      <c r="AC39" s="304" t="s">
        <v>134</v>
      </c>
      <c r="AD39" s="304" t="s">
        <v>134</v>
      </c>
      <c r="AE39" s="304" t="s">
        <v>134</v>
      </c>
      <c r="AF39" s="304" t="s">
        <v>134</v>
      </c>
      <c r="AG39" s="304" t="s">
        <v>134</v>
      </c>
      <c r="AH39" s="304" t="s">
        <v>134</v>
      </c>
      <c r="AI39" s="304" t="s">
        <v>134</v>
      </c>
      <c r="AJ39" s="304" t="s">
        <v>134</v>
      </c>
      <c r="AK39" s="304" t="s">
        <v>134</v>
      </c>
      <c r="AL39" s="304" t="s">
        <v>134</v>
      </c>
      <c r="AM39" s="304" t="s">
        <v>134</v>
      </c>
      <c r="AN39" s="304" t="s">
        <v>134</v>
      </c>
      <c r="AO39" s="304" t="s">
        <v>134</v>
      </c>
      <c r="AP39" s="304" t="s">
        <v>134</v>
      </c>
      <c r="AQ39" s="355" t="s">
        <v>134</v>
      </c>
      <c r="AR39" s="355" t="s">
        <v>134</v>
      </c>
      <c r="AS39" s="355" t="s">
        <v>134</v>
      </c>
      <c r="AT39" s="304" t="s">
        <v>134</v>
      </c>
      <c r="AU39" s="304">
        <v>2</v>
      </c>
      <c r="AV39" s="304">
        <v>9</v>
      </c>
      <c r="AW39" s="304" t="s">
        <v>134</v>
      </c>
      <c r="AX39" s="304" t="s">
        <v>134</v>
      </c>
      <c r="AY39" s="304" t="s">
        <v>134</v>
      </c>
      <c r="AZ39" s="304" t="s">
        <v>134</v>
      </c>
      <c r="BA39" s="304">
        <v>2</v>
      </c>
      <c r="BB39" s="304">
        <v>2</v>
      </c>
      <c r="BC39" s="304">
        <v>61</v>
      </c>
      <c r="BD39" s="304" t="s">
        <v>134</v>
      </c>
      <c r="BE39" s="304">
        <v>1</v>
      </c>
      <c r="BF39" s="304" t="s">
        <v>134</v>
      </c>
      <c r="BG39" s="355" t="s">
        <v>134</v>
      </c>
      <c r="BH39" s="355" t="s">
        <v>134</v>
      </c>
      <c r="BI39" s="304" t="s">
        <v>134</v>
      </c>
      <c r="BJ39" s="304">
        <v>1</v>
      </c>
      <c r="BK39" s="304" t="s">
        <v>134</v>
      </c>
      <c r="BL39" s="304">
        <v>25</v>
      </c>
      <c r="BM39" s="304">
        <v>231</v>
      </c>
      <c r="BN39" s="355" t="s">
        <v>134</v>
      </c>
      <c r="BO39" s="304">
        <v>1</v>
      </c>
      <c r="BP39" s="355" t="s">
        <v>134</v>
      </c>
      <c r="BQ39" s="304">
        <v>1</v>
      </c>
      <c r="BR39" s="304">
        <v>2</v>
      </c>
      <c r="BS39" s="304">
        <v>2</v>
      </c>
      <c r="BT39" s="355" t="s">
        <v>134</v>
      </c>
      <c r="BU39" s="304">
        <v>2</v>
      </c>
      <c r="BV39" s="304">
        <v>7</v>
      </c>
      <c r="BW39" s="355" t="s">
        <v>134</v>
      </c>
      <c r="BX39" s="304">
        <v>10</v>
      </c>
      <c r="BY39" s="355" t="s">
        <v>134</v>
      </c>
      <c r="BZ39" s="304">
        <v>2</v>
      </c>
      <c r="CA39" s="304">
        <v>21</v>
      </c>
      <c r="CB39" s="355" t="s">
        <v>134</v>
      </c>
      <c r="CC39" s="304">
        <v>1</v>
      </c>
      <c r="CD39" s="355" t="s">
        <v>134</v>
      </c>
      <c r="CE39" s="355" t="s">
        <v>134</v>
      </c>
      <c r="CF39" s="355" t="s">
        <v>134</v>
      </c>
      <c r="CG39" s="304">
        <v>1</v>
      </c>
      <c r="CH39" s="304">
        <v>22</v>
      </c>
      <c r="CI39" s="304">
        <v>48</v>
      </c>
      <c r="CJ39" s="355" t="s">
        <v>134</v>
      </c>
      <c r="CK39" s="304">
        <v>22</v>
      </c>
      <c r="CL39" s="355" t="s">
        <v>134</v>
      </c>
      <c r="CM39" s="304">
        <v>7</v>
      </c>
      <c r="CN39" s="304">
        <v>43</v>
      </c>
      <c r="CO39" s="355" t="s">
        <v>134</v>
      </c>
      <c r="CP39" s="304">
        <v>2</v>
      </c>
      <c r="CQ39" s="355" t="s">
        <v>134</v>
      </c>
      <c r="CR39" s="304">
        <v>5</v>
      </c>
      <c r="CS39" s="304">
        <v>23</v>
      </c>
      <c r="CT39" s="304">
        <v>86</v>
      </c>
      <c r="CU39" s="304">
        <v>3</v>
      </c>
      <c r="CV39" s="304">
        <v>17</v>
      </c>
      <c r="CW39" s="304">
        <v>3</v>
      </c>
      <c r="CX39" s="304">
        <v>12</v>
      </c>
      <c r="CY39" s="304">
        <v>115</v>
      </c>
      <c r="CZ39" s="304">
        <v>9</v>
      </c>
      <c r="DA39" s="304">
        <v>1</v>
      </c>
      <c r="DB39" s="304">
        <v>2</v>
      </c>
      <c r="DC39" s="304">
        <v>4</v>
      </c>
      <c r="DD39" s="304">
        <v>55</v>
      </c>
      <c r="DE39" s="355" t="s">
        <v>134</v>
      </c>
      <c r="DF39" s="304">
        <v>4</v>
      </c>
      <c r="DG39" s="304">
        <v>19</v>
      </c>
      <c r="DH39" s="304">
        <v>183</v>
      </c>
      <c r="DI39" s="304">
        <v>17</v>
      </c>
      <c r="DJ39" s="355" t="s">
        <v>134</v>
      </c>
      <c r="DK39" s="304">
        <v>2</v>
      </c>
      <c r="DL39" s="304">
        <v>1</v>
      </c>
      <c r="DM39" s="304">
        <v>6</v>
      </c>
      <c r="DN39" s="304">
        <v>1</v>
      </c>
      <c r="DO39" s="355" t="s">
        <v>134</v>
      </c>
      <c r="DP39" s="304">
        <v>3</v>
      </c>
      <c r="DQ39" s="304">
        <v>8</v>
      </c>
      <c r="DR39" s="355" t="s">
        <v>134</v>
      </c>
      <c r="DS39" s="355" t="s">
        <v>134</v>
      </c>
      <c r="DT39" s="355" t="s">
        <v>134</v>
      </c>
      <c r="DU39" s="355" t="s">
        <v>134</v>
      </c>
      <c r="DV39" s="355" t="s">
        <v>134</v>
      </c>
      <c r="DW39" s="304">
        <v>1</v>
      </c>
      <c r="DX39" s="304">
        <v>2</v>
      </c>
      <c r="DY39" s="355" t="s">
        <v>134</v>
      </c>
    </row>
    <row r="40" spans="1:256" s="27" customFormat="1" ht="21" customHeight="1">
      <c r="A40" s="170" t="s">
        <v>847</v>
      </c>
      <c r="B40" s="353">
        <v>2194</v>
      </c>
      <c r="C40" s="355">
        <v>37452</v>
      </c>
      <c r="D40" s="304" t="s">
        <v>134</v>
      </c>
      <c r="E40" s="304" t="s">
        <v>134</v>
      </c>
      <c r="F40" s="355" t="s">
        <v>134</v>
      </c>
      <c r="G40" s="355" t="s">
        <v>134</v>
      </c>
      <c r="H40" s="355" t="s">
        <v>134</v>
      </c>
      <c r="I40" s="355" t="s">
        <v>134</v>
      </c>
      <c r="J40" s="355">
        <v>57</v>
      </c>
      <c r="K40" s="355">
        <v>696</v>
      </c>
      <c r="L40" s="355">
        <v>21</v>
      </c>
      <c r="M40" s="355">
        <v>22</v>
      </c>
      <c r="N40" s="355">
        <v>14</v>
      </c>
      <c r="O40" s="355">
        <v>40</v>
      </c>
      <c r="P40" s="355">
        <v>3142</v>
      </c>
      <c r="Q40" s="355">
        <v>4</v>
      </c>
      <c r="R40" s="355">
        <v>5</v>
      </c>
      <c r="S40" s="355">
        <v>4</v>
      </c>
      <c r="T40" s="355" t="s">
        <v>134</v>
      </c>
      <c r="U40" s="355">
        <v>1</v>
      </c>
      <c r="V40" s="355">
        <v>1</v>
      </c>
      <c r="W40" s="355">
        <v>6</v>
      </c>
      <c r="X40" s="355">
        <v>3</v>
      </c>
      <c r="Y40" s="355" t="s">
        <v>134</v>
      </c>
      <c r="Z40" s="355">
        <v>2</v>
      </c>
      <c r="AA40" s="355" t="s">
        <v>134</v>
      </c>
      <c r="AB40" s="355" t="s">
        <v>134</v>
      </c>
      <c r="AC40" s="355">
        <v>3</v>
      </c>
      <c r="AD40" s="355" t="s">
        <v>134</v>
      </c>
      <c r="AE40" s="355" t="s">
        <v>134</v>
      </c>
      <c r="AF40" s="355" t="s">
        <v>134</v>
      </c>
      <c r="AG40" s="355">
        <v>1</v>
      </c>
      <c r="AH40" s="355" t="s">
        <v>134</v>
      </c>
      <c r="AI40" s="355">
        <v>1</v>
      </c>
      <c r="AJ40" s="355">
        <v>1</v>
      </c>
      <c r="AK40" s="355">
        <v>1</v>
      </c>
      <c r="AL40" s="355" t="s">
        <v>134</v>
      </c>
      <c r="AM40" s="355" t="s">
        <v>134</v>
      </c>
      <c r="AN40" s="355">
        <v>7</v>
      </c>
      <c r="AO40" s="355">
        <v>1</v>
      </c>
      <c r="AP40" s="355">
        <v>6</v>
      </c>
      <c r="AQ40" s="355" t="s">
        <v>134</v>
      </c>
      <c r="AR40" s="355" t="s">
        <v>134</v>
      </c>
      <c r="AS40" s="355" t="s">
        <v>134</v>
      </c>
      <c r="AT40" s="355">
        <v>1</v>
      </c>
      <c r="AU40" s="355">
        <v>66</v>
      </c>
      <c r="AV40" s="355">
        <v>3101</v>
      </c>
      <c r="AW40" s="355" t="s">
        <v>134</v>
      </c>
      <c r="AX40" s="355">
        <v>2</v>
      </c>
      <c r="AY40" s="355">
        <v>34</v>
      </c>
      <c r="AZ40" s="355">
        <v>2</v>
      </c>
      <c r="BA40" s="355">
        <v>28</v>
      </c>
      <c r="BB40" s="355">
        <v>15</v>
      </c>
      <c r="BC40" s="355">
        <v>986</v>
      </c>
      <c r="BD40" s="355">
        <v>3</v>
      </c>
      <c r="BE40" s="355" t="s">
        <v>134</v>
      </c>
      <c r="BF40" s="355">
        <v>5</v>
      </c>
      <c r="BG40" s="355" t="s">
        <v>134</v>
      </c>
      <c r="BH40" s="355" t="s">
        <v>134</v>
      </c>
      <c r="BI40" s="355">
        <v>1</v>
      </c>
      <c r="BJ40" s="355">
        <v>5</v>
      </c>
      <c r="BK40" s="355">
        <v>1</v>
      </c>
      <c r="BL40" s="355">
        <v>529</v>
      </c>
      <c r="BM40" s="355">
        <v>7745</v>
      </c>
      <c r="BN40" s="304" t="s">
        <v>134</v>
      </c>
      <c r="BO40" s="355">
        <v>6</v>
      </c>
      <c r="BP40" s="355">
        <v>17</v>
      </c>
      <c r="BQ40" s="355">
        <v>7</v>
      </c>
      <c r="BR40" s="355">
        <v>23</v>
      </c>
      <c r="BS40" s="355">
        <v>23</v>
      </c>
      <c r="BT40" s="355">
        <v>2</v>
      </c>
      <c r="BU40" s="355">
        <v>108</v>
      </c>
      <c r="BV40" s="355">
        <v>96</v>
      </c>
      <c r="BW40" s="355">
        <v>23</v>
      </c>
      <c r="BX40" s="355">
        <v>210</v>
      </c>
      <c r="BY40" s="355">
        <v>13</v>
      </c>
      <c r="BZ40" s="355">
        <v>28</v>
      </c>
      <c r="CA40" s="355">
        <v>3509</v>
      </c>
      <c r="CB40" s="355">
        <v>7</v>
      </c>
      <c r="CC40" s="355">
        <v>3</v>
      </c>
      <c r="CD40" s="355">
        <v>3</v>
      </c>
      <c r="CE40" s="355">
        <v>4</v>
      </c>
      <c r="CF40" s="355">
        <v>1</v>
      </c>
      <c r="CG40" s="355">
        <v>10</v>
      </c>
      <c r="CH40" s="355">
        <v>240</v>
      </c>
      <c r="CI40" s="355">
        <v>1118</v>
      </c>
      <c r="CJ40" s="355">
        <v>66</v>
      </c>
      <c r="CK40" s="355">
        <v>168</v>
      </c>
      <c r="CL40" s="355">
        <v>6</v>
      </c>
      <c r="CM40" s="355">
        <v>127</v>
      </c>
      <c r="CN40" s="355">
        <v>1175</v>
      </c>
      <c r="CO40" s="355">
        <v>2</v>
      </c>
      <c r="CP40" s="355">
        <v>72</v>
      </c>
      <c r="CQ40" s="355">
        <v>6</v>
      </c>
      <c r="CR40" s="355">
        <v>47</v>
      </c>
      <c r="CS40" s="355">
        <v>544</v>
      </c>
      <c r="CT40" s="355">
        <v>4915</v>
      </c>
      <c r="CU40" s="355">
        <v>9</v>
      </c>
      <c r="CV40" s="355">
        <v>520</v>
      </c>
      <c r="CW40" s="355">
        <v>15</v>
      </c>
      <c r="CX40" s="355">
        <v>188</v>
      </c>
      <c r="CY40" s="355">
        <v>1424</v>
      </c>
      <c r="CZ40" s="355">
        <v>110</v>
      </c>
      <c r="DA40" s="355">
        <v>28</v>
      </c>
      <c r="DB40" s="355">
        <v>50</v>
      </c>
      <c r="DC40" s="355">
        <v>76</v>
      </c>
      <c r="DD40" s="355">
        <v>2842</v>
      </c>
      <c r="DE40" s="355">
        <v>19</v>
      </c>
      <c r="DF40" s="355">
        <v>57</v>
      </c>
      <c r="DG40" s="355">
        <v>169</v>
      </c>
      <c r="DH40" s="355">
        <v>3423</v>
      </c>
      <c r="DI40" s="355">
        <v>122</v>
      </c>
      <c r="DJ40" s="355">
        <v>1</v>
      </c>
      <c r="DK40" s="355">
        <v>46</v>
      </c>
      <c r="DL40" s="355">
        <v>3</v>
      </c>
      <c r="DM40" s="355">
        <v>24</v>
      </c>
      <c r="DN40" s="355">
        <v>3</v>
      </c>
      <c r="DO40" s="304" t="s">
        <v>134</v>
      </c>
      <c r="DP40" s="355">
        <v>111</v>
      </c>
      <c r="DQ40" s="355">
        <v>3346</v>
      </c>
      <c r="DR40" s="304" t="s">
        <v>134</v>
      </c>
      <c r="DS40" s="355">
        <v>2</v>
      </c>
      <c r="DT40" s="355">
        <v>5</v>
      </c>
      <c r="DU40" s="355">
        <v>5</v>
      </c>
      <c r="DV40" s="355">
        <v>70</v>
      </c>
      <c r="DW40" s="355">
        <v>19</v>
      </c>
      <c r="DX40" s="355">
        <v>7</v>
      </c>
      <c r="DY40" s="355">
        <v>2</v>
      </c>
    </row>
    <row r="41" spans="1:256" s="26" customFormat="1" ht="21" customHeight="1">
      <c r="A41" s="101" t="s">
        <v>439</v>
      </c>
      <c r="B41" s="303">
        <v>166</v>
      </c>
      <c r="C41" s="304">
        <v>1170</v>
      </c>
      <c r="D41" s="304" t="s">
        <v>134</v>
      </c>
      <c r="E41" s="304" t="s">
        <v>134</v>
      </c>
      <c r="F41" s="355" t="s">
        <v>134</v>
      </c>
      <c r="G41" s="355" t="s">
        <v>134</v>
      </c>
      <c r="H41" s="355" t="s">
        <v>134</v>
      </c>
      <c r="I41" s="355" t="s">
        <v>134</v>
      </c>
      <c r="J41" s="304">
        <v>15</v>
      </c>
      <c r="K41" s="304">
        <v>48</v>
      </c>
      <c r="L41" s="304">
        <v>7</v>
      </c>
      <c r="M41" s="304">
        <v>6</v>
      </c>
      <c r="N41" s="304">
        <v>2</v>
      </c>
      <c r="O41" s="304">
        <v>6</v>
      </c>
      <c r="P41" s="304">
        <v>29</v>
      </c>
      <c r="Q41" s="304" t="s">
        <v>134</v>
      </c>
      <c r="R41" s="304" t="s">
        <v>134</v>
      </c>
      <c r="S41" s="304">
        <v>1</v>
      </c>
      <c r="T41" s="304" t="s">
        <v>134</v>
      </c>
      <c r="U41" s="304" t="s">
        <v>134</v>
      </c>
      <c r="V41" s="304">
        <v>1</v>
      </c>
      <c r="W41" s="304" t="s">
        <v>134</v>
      </c>
      <c r="X41" s="304" t="s">
        <v>134</v>
      </c>
      <c r="Y41" s="304" t="s">
        <v>134</v>
      </c>
      <c r="Z41" s="304" t="s">
        <v>134</v>
      </c>
      <c r="AA41" s="304" t="s">
        <v>134</v>
      </c>
      <c r="AB41" s="304" t="s">
        <v>134</v>
      </c>
      <c r="AC41" s="304">
        <v>2</v>
      </c>
      <c r="AD41" s="304" t="s">
        <v>134</v>
      </c>
      <c r="AE41" s="304" t="s">
        <v>134</v>
      </c>
      <c r="AF41" s="304" t="s">
        <v>134</v>
      </c>
      <c r="AG41" s="304" t="s">
        <v>134</v>
      </c>
      <c r="AH41" s="304" t="s">
        <v>134</v>
      </c>
      <c r="AI41" s="304" t="s">
        <v>134</v>
      </c>
      <c r="AJ41" s="304" t="s">
        <v>134</v>
      </c>
      <c r="AK41" s="304" t="s">
        <v>134</v>
      </c>
      <c r="AL41" s="304" t="s">
        <v>134</v>
      </c>
      <c r="AM41" s="304" t="s">
        <v>134</v>
      </c>
      <c r="AN41" s="304">
        <v>2</v>
      </c>
      <c r="AO41" s="304" t="s">
        <v>134</v>
      </c>
      <c r="AP41" s="304" t="s">
        <v>134</v>
      </c>
      <c r="AQ41" s="355" t="s">
        <v>134</v>
      </c>
      <c r="AR41" s="355" t="s">
        <v>134</v>
      </c>
      <c r="AS41" s="355" t="s">
        <v>134</v>
      </c>
      <c r="AT41" s="304" t="s">
        <v>134</v>
      </c>
      <c r="AU41" s="304">
        <v>2</v>
      </c>
      <c r="AV41" s="304">
        <v>33</v>
      </c>
      <c r="AW41" s="304" t="s">
        <v>134</v>
      </c>
      <c r="AX41" s="304" t="s">
        <v>134</v>
      </c>
      <c r="AY41" s="304">
        <v>2</v>
      </c>
      <c r="AZ41" s="304" t="s">
        <v>134</v>
      </c>
      <c r="BA41" s="304" t="s">
        <v>134</v>
      </c>
      <c r="BB41" s="304" t="s">
        <v>134</v>
      </c>
      <c r="BC41" s="304" t="s">
        <v>134</v>
      </c>
      <c r="BD41" s="304" t="s">
        <v>134</v>
      </c>
      <c r="BE41" s="304" t="s">
        <v>134</v>
      </c>
      <c r="BF41" s="304" t="s">
        <v>134</v>
      </c>
      <c r="BG41" s="355" t="s">
        <v>134</v>
      </c>
      <c r="BH41" s="355" t="s">
        <v>134</v>
      </c>
      <c r="BI41" s="304" t="s">
        <v>134</v>
      </c>
      <c r="BJ41" s="304" t="s">
        <v>134</v>
      </c>
      <c r="BK41" s="304" t="s">
        <v>134</v>
      </c>
      <c r="BL41" s="304">
        <v>23</v>
      </c>
      <c r="BM41" s="304">
        <v>287</v>
      </c>
      <c r="BN41" s="304" t="s">
        <v>134</v>
      </c>
      <c r="BO41" s="304" t="s">
        <v>134</v>
      </c>
      <c r="BP41" s="304">
        <v>4</v>
      </c>
      <c r="BQ41" s="304">
        <v>1</v>
      </c>
      <c r="BR41" s="304">
        <v>1</v>
      </c>
      <c r="BS41" s="304">
        <v>1</v>
      </c>
      <c r="BT41" s="304" t="s">
        <v>134</v>
      </c>
      <c r="BU41" s="304">
        <v>1</v>
      </c>
      <c r="BV41" s="304">
        <v>9</v>
      </c>
      <c r="BW41" s="304" t="s">
        <v>134</v>
      </c>
      <c r="BX41" s="304">
        <v>5</v>
      </c>
      <c r="BY41" s="304">
        <v>1</v>
      </c>
      <c r="BZ41" s="304">
        <v>1</v>
      </c>
      <c r="CA41" s="304">
        <v>2</v>
      </c>
      <c r="CB41" s="304" t="s">
        <v>134</v>
      </c>
      <c r="CC41" s="304" t="s">
        <v>134</v>
      </c>
      <c r="CD41" s="304" t="s">
        <v>134</v>
      </c>
      <c r="CE41" s="304" t="s">
        <v>134</v>
      </c>
      <c r="CF41" s="304" t="s">
        <v>134</v>
      </c>
      <c r="CG41" s="304">
        <v>1</v>
      </c>
      <c r="CH41" s="304">
        <v>54</v>
      </c>
      <c r="CI41" s="304">
        <v>87</v>
      </c>
      <c r="CJ41" s="304">
        <v>2</v>
      </c>
      <c r="CK41" s="304">
        <v>51</v>
      </c>
      <c r="CL41" s="304">
        <v>1</v>
      </c>
      <c r="CM41" s="304">
        <v>10</v>
      </c>
      <c r="CN41" s="304">
        <v>53</v>
      </c>
      <c r="CO41" s="304" t="s">
        <v>134</v>
      </c>
      <c r="CP41" s="304">
        <v>3</v>
      </c>
      <c r="CQ41" s="304" t="s">
        <v>134</v>
      </c>
      <c r="CR41" s="304">
        <v>7</v>
      </c>
      <c r="CS41" s="304">
        <v>12</v>
      </c>
      <c r="CT41" s="304">
        <v>69</v>
      </c>
      <c r="CU41" s="304" t="s">
        <v>134</v>
      </c>
      <c r="CV41" s="304">
        <v>9</v>
      </c>
      <c r="CW41" s="304">
        <v>3</v>
      </c>
      <c r="CX41" s="304">
        <v>14</v>
      </c>
      <c r="CY41" s="304">
        <v>42</v>
      </c>
      <c r="CZ41" s="304">
        <v>12</v>
      </c>
      <c r="DA41" s="304">
        <v>1</v>
      </c>
      <c r="DB41" s="304">
        <v>1</v>
      </c>
      <c r="DC41" s="304">
        <v>5</v>
      </c>
      <c r="DD41" s="304">
        <v>15</v>
      </c>
      <c r="DE41" s="304" t="s">
        <v>134</v>
      </c>
      <c r="DF41" s="304">
        <v>5</v>
      </c>
      <c r="DG41" s="304">
        <v>13</v>
      </c>
      <c r="DH41" s="304">
        <v>92</v>
      </c>
      <c r="DI41" s="304">
        <v>6</v>
      </c>
      <c r="DJ41" s="304" t="s">
        <v>134</v>
      </c>
      <c r="DK41" s="304">
        <v>7</v>
      </c>
      <c r="DL41" s="304" t="s">
        <v>134</v>
      </c>
      <c r="DM41" s="304" t="s">
        <v>134</v>
      </c>
      <c r="DN41" s="304" t="s">
        <v>134</v>
      </c>
      <c r="DO41" s="304" t="s">
        <v>134</v>
      </c>
      <c r="DP41" s="304">
        <v>11</v>
      </c>
      <c r="DQ41" s="304">
        <v>413</v>
      </c>
      <c r="DR41" s="304" t="s">
        <v>134</v>
      </c>
      <c r="DS41" s="304" t="s">
        <v>134</v>
      </c>
      <c r="DT41" s="304" t="s">
        <v>134</v>
      </c>
      <c r="DU41" s="304" t="s">
        <v>134</v>
      </c>
      <c r="DV41" s="304">
        <v>8</v>
      </c>
      <c r="DW41" s="304">
        <v>1</v>
      </c>
      <c r="DX41" s="304">
        <v>2</v>
      </c>
      <c r="DY41" s="304" t="s">
        <v>134</v>
      </c>
    </row>
    <row r="42" spans="1:256" s="26" customFormat="1" ht="21" customHeight="1">
      <c r="A42" s="101" t="s">
        <v>845</v>
      </c>
      <c r="B42" s="303">
        <v>287</v>
      </c>
      <c r="C42" s="304">
        <v>3968</v>
      </c>
      <c r="D42" s="304" t="s">
        <v>134</v>
      </c>
      <c r="E42" s="304" t="s">
        <v>134</v>
      </c>
      <c r="F42" s="355" t="s">
        <v>134</v>
      </c>
      <c r="G42" s="355" t="s">
        <v>134</v>
      </c>
      <c r="H42" s="355" t="s">
        <v>134</v>
      </c>
      <c r="I42" s="355" t="s">
        <v>134</v>
      </c>
      <c r="J42" s="304">
        <v>12</v>
      </c>
      <c r="K42" s="304">
        <v>132</v>
      </c>
      <c r="L42" s="304">
        <v>7</v>
      </c>
      <c r="M42" s="304">
        <v>4</v>
      </c>
      <c r="N42" s="304">
        <v>1</v>
      </c>
      <c r="O42" s="304">
        <v>3</v>
      </c>
      <c r="P42" s="304">
        <v>9</v>
      </c>
      <c r="Q42" s="304">
        <v>1</v>
      </c>
      <c r="R42" s="304">
        <v>1</v>
      </c>
      <c r="S42" s="304" t="s">
        <v>134</v>
      </c>
      <c r="T42" s="304" t="s">
        <v>134</v>
      </c>
      <c r="U42" s="304" t="s">
        <v>134</v>
      </c>
      <c r="V42" s="304" t="s">
        <v>134</v>
      </c>
      <c r="W42" s="304" t="s">
        <v>134</v>
      </c>
      <c r="X42" s="304" t="s">
        <v>134</v>
      </c>
      <c r="Y42" s="304" t="s">
        <v>134</v>
      </c>
      <c r="Z42" s="304">
        <v>1</v>
      </c>
      <c r="AA42" s="304" t="s">
        <v>134</v>
      </c>
      <c r="AB42" s="304" t="s">
        <v>134</v>
      </c>
      <c r="AC42" s="304" t="s">
        <v>134</v>
      </c>
      <c r="AD42" s="304" t="s">
        <v>134</v>
      </c>
      <c r="AE42" s="304" t="s">
        <v>134</v>
      </c>
      <c r="AF42" s="304" t="s">
        <v>134</v>
      </c>
      <c r="AG42" s="304" t="s">
        <v>134</v>
      </c>
      <c r="AH42" s="304" t="s">
        <v>134</v>
      </c>
      <c r="AI42" s="304" t="s">
        <v>134</v>
      </c>
      <c r="AJ42" s="304" t="s">
        <v>134</v>
      </c>
      <c r="AK42" s="304" t="s">
        <v>134</v>
      </c>
      <c r="AL42" s="304" t="s">
        <v>134</v>
      </c>
      <c r="AM42" s="304" t="s">
        <v>134</v>
      </c>
      <c r="AN42" s="304" t="s">
        <v>134</v>
      </c>
      <c r="AO42" s="304" t="s">
        <v>134</v>
      </c>
      <c r="AP42" s="304" t="s">
        <v>134</v>
      </c>
      <c r="AQ42" s="355" t="s">
        <v>134</v>
      </c>
      <c r="AR42" s="355" t="s">
        <v>134</v>
      </c>
      <c r="AS42" s="355" t="s">
        <v>134</v>
      </c>
      <c r="AT42" s="304" t="s">
        <v>134</v>
      </c>
      <c r="AU42" s="304">
        <v>13</v>
      </c>
      <c r="AV42" s="304">
        <v>222</v>
      </c>
      <c r="AW42" s="304" t="s">
        <v>134</v>
      </c>
      <c r="AX42" s="304">
        <v>2</v>
      </c>
      <c r="AY42" s="304">
        <v>4</v>
      </c>
      <c r="AZ42" s="304" t="s">
        <v>134</v>
      </c>
      <c r="BA42" s="304">
        <v>7</v>
      </c>
      <c r="BB42" s="304">
        <v>3</v>
      </c>
      <c r="BC42" s="304">
        <v>619</v>
      </c>
      <c r="BD42" s="304">
        <v>1</v>
      </c>
      <c r="BE42" s="304" t="s">
        <v>134</v>
      </c>
      <c r="BF42" s="304" t="s">
        <v>134</v>
      </c>
      <c r="BG42" s="355" t="s">
        <v>134</v>
      </c>
      <c r="BH42" s="355" t="s">
        <v>134</v>
      </c>
      <c r="BI42" s="304" t="s">
        <v>134</v>
      </c>
      <c r="BJ42" s="304">
        <v>1</v>
      </c>
      <c r="BK42" s="304">
        <v>1</v>
      </c>
      <c r="BL42" s="304">
        <v>42</v>
      </c>
      <c r="BM42" s="304">
        <v>491</v>
      </c>
      <c r="BN42" s="304" t="s">
        <v>134</v>
      </c>
      <c r="BO42" s="304">
        <v>2</v>
      </c>
      <c r="BP42" s="304">
        <v>1</v>
      </c>
      <c r="BQ42" s="304" t="s">
        <v>134</v>
      </c>
      <c r="BR42" s="304">
        <v>3</v>
      </c>
      <c r="BS42" s="304">
        <v>3</v>
      </c>
      <c r="BT42" s="304" t="s">
        <v>134</v>
      </c>
      <c r="BU42" s="304">
        <v>3</v>
      </c>
      <c r="BV42" s="304">
        <v>10</v>
      </c>
      <c r="BW42" s="304">
        <v>2</v>
      </c>
      <c r="BX42" s="304">
        <v>15</v>
      </c>
      <c r="BY42" s="304">
        <v>3</v>
      </c>
      <c r="BZ42" s="304">
        <v>10</v>
      </c>
      <c r="CA42" s="304">
        <v>505</v>
      </c>
      <c r="CB42" s="304">
        <v>3</v>
      </c>
      <c r="CC42" s="304">
        <v>2</v>
      </c>
      <c r="CD42" s="304" t="s">
        <v>134</v>
      </c>
      <c r="CE42" s="304">
        <v>2</v>
      </c>
      <c r="CF42" s="304" t="s">
        <v>134</v>
      </c>
      <c r="CG42" s="304">
        <v>3</v>
      </c>
      <c r="CH42" s="304">
        <v>27</v>
      </c>
      <c r="CI42" s="304">
        <v>118</v>
      </c>
      <c r="CJ42" s="304">
        <v>15</v>
      </c>
      <c r="CK42" s="304">
        <v>11</v>
      </c>
      <c r="CL42" s="304">
        <v>1</v>
      </c>
      <c r="CM42" s="304">
        <v>24</v>
      </c>
      <c r="CN42" s="304">
        <v>176</v>
      </c>
      <c r="CO42" s="304">
        <v>1</v>
      </c>
      <c r="CP42" s="304">
        <v>12</v>
      </c>
      <c r="CQ42" s="304">
        <v>3</v>
      </c>
      <c r="CR42" s="304">
        <v>8</v>
      </c>
      <c r="CS42" s="304">
        <v>53</v>
      </c>
      <c r="CT42" s="304">
        <v>479</v>
      </c>
      <c r="CU42" s="304">
        <v>2</v>
      </c>
      <c r="CV42" s="304">
        <v>49</v>
      </c>
      <c r="CW42" s="304">
        <v>2</v>
      </c>
      <c r="CX42" s="304">
        <v>33</v>
      </c>
      <c r="CY42" s="304">
        <v>486</v>
      </c>
      <c r="CZ42" s="304">
        <v>21</v>
      </c>
      <c r="DA42" s="304">
        <v>2</v>
      </c>
      <c r="DB42" s="304">
        <v>10</v>
      </c>
      <c r="DC42" s="304">
        <v>15</v>
      </c>
      <c r="DD42" s="304">
        <v>201</v>
      </c>
      <c r="DE42" s="304">
        <v>4</v>
      </c>
      <c r="DF42" s="304">
        <v>11</v>
      </c>
      <c r="DG42" s="304">
        <v>34</v>
      </c>
      <c r="DH42" s="304">
        <v>309</v>
      </c>
      <c r="DI42" s="304">
        <v>24</v>
      </c>
      <c r="DJ42" s="304" t="s">
        <v>134</v>
      </c>
      <c r="DK42" s="304">
        <v>10</v>
      </c>
      <c r="DL42" s="304" t="s">
        <v>134</v>
      </c>
      <c r="DM42" s="304" t="s">
        <v>134</v>
      </c>
      <c r="DN42" s="304" t="s">
        <v>134</v>
      </c>
      <c r="DO42" s="304" t="s">
        <v>134</v>
      </c>
      <c r="DP42" s="304">
        <v>18</v>
      </c>
      <c r="DQ42" s="304">
        <v>221</v>
      </c>
      <c r="DR42" s="304" t="s">
        <v>134</v>
      </c>
      <c r="DS42" s="304" t="s">
        <v>134</v>
      </c>
      <c r="DT42" s="304" t="s">
        <v>134</v>
      </c>
      <c r="DU42" s="304" t="s">
        <v>134</v>
      </c>
      <c r="DV42" s="304">
        <v>9</v>
      </c>
      <c r="DW42" s="304">
        <v>5</v>
      </c>
      <c r="DX42" s="304">
        <v>1</v>
      </c>
      <c r="DY42" s="304">
        <v>2</v>
      </c>
    </row>
    <row r="43" spans="1:256" s="26" customFormat="1" ht="21" customHeight="1">
      <c r="A43" s="101" t="s">
        <v>840</v>
      </c>
      <c r="B43" s="303">
        <v>376</v>
      </c>
      <c r="C43" s="304">
        <v>4705</v>
      </c>
      <c r="D43" s="304" t="s">
        <v>134</v>
      </c>
      <c r="E43" s="304" t="s">
        <v>134</v>
      </c>
      <c r="F43" s="355" t="s">
        <v>134</v>
      </c>
      <c r="G43" s="355" t="s">
        <v>134</v>
      </c>
      <c r="H43" s="355" t="s">
        <v>134</v>
      </c>
      <c r="I43" s="355" t="s">
        <v>134</v>
      </c>
      <c r="J43" s="304">
        <v>9</v>
      </c>
      <c r="K43" s="304">
        <v>388</v>
      </c>
      <c r="L43" s="304">
        <v>3</v>
      </c>
      <c r="M43" s="304">
        <v>2</v>
      </c>
      <c r="N43" s="304">
        <v>4</v>
      </c>
      <c r="O43" s="304">
        <v>10</v>
      </c>
      <c r="P43" s="304">
        <v>68</v>
      </c>
      <c r="Q43" s="304">
        <v>1</v>
      </c>
      <c r="R43" s="304" t="s">
        <v>134</v>
      </c>
      <c r="S43" s="304">
        <v>1</v>
      </c>
      <c r="T43" s="304" t="s">
        <v>134</v>
      </c>
      <c r="U43" s="304">
        <v>1</v>
      </c>
      <c r="V43" s="304" t="s">
        <v>134</v>
      </c>
      <c r="W43" s="304">
        <v>3</v>
      </c>
      <c r="X43" s="304">
        <v>2</v>
      </c>
      <c r="Y43" s="304" t="s">
        <v>134</v>
      </c>
      <c r="Z43" s="304" t="s">
        <v>134</v>
      </c>
      <c r="AA43" s="304" t="s">
        <v>134</v>
      </c>
      <c r="AB43" s="304" t="s">
        <v>134</v>
      </c>
      <c r="AC43" s="304">
        <v>1</v>
      </c>
      <c r="AD43" s="304" t="s">
        <v>134</v>
      </c>
      <c r="AE43" s="304" t="s">
        <v>134</v>
      </c>
      <c r="AF43" s="304" t="s">
        <v>134</v>
      </c>
      <c r="AG43" s="304" t="s">
        <v>134</v>
      </c>
      <c r="AH43" s="304" t="s">
        <v>134</v>
      </c>
      <c r="AI43" s="304" t="s">
        <v>134</v>
      </c>
      <c r="AJ43" s="304" t="s">
        <v>134</v>
      </c>
      <c r="AK43" s="304" t="s">
        <v>134</v>
      </c>
      <c r="AL43" s="304" t="s">
        <v>134</v>
      </c>
      <c r="AM43" s="304" t="s">
        <v>134</v>
      </c>
      <c r="AN43" s="304">
        <v>1</v>
      </c>
      <c r="AO43" s="304">
        <v>1</v>
      </c>
      <c r="AP43" s="304">
        <v>6</v>
      </c>
      <c r="AQ43" s="355" t="s">
        <v>134</v>
      </c>
      <c r="AR43" s="355" t="s">
        <v>134</v>
      </c>
      <c r="AS43" s="355" t="s">
        <v>134</v>
      </c>
      <c r="AT43" s="304">
        <v>1</v>
      </c>
      <c r="AU43" s="304">
        <v>13</v>
      </c>
      <c r="AV43" s="304">
        <v>371</v>
      </c>
      <c r="AW43" s="304" t="s">
        <v>134</v>
      </c>
      <c r="AX43" s="304" t="s">
        <v>134</v>
      </c>
      <c r="AY43" s="304">
        <v>4</v>
      </c>
      <c r="AZ43" s="304" t="s">
        <v>134</v>
      </c>
      <c r="BA43" s="304">
        <v>9</v>
      </c>
      <c r="BB43" s="304">
        <v>1</v>
      </c>
      <c r="BC43" s="304">
        <v>1</v>
      </c>
      <c r="BD43" s="304" t="s">
        <v>134</v>
      </c>
      <c r="BE43" s="304" t="s">
        <v>134</v>
      </c>
      <c r="BF43" s="304">
        <v>1</v>
      </c>
      <c r="BG43" s="355" t="s">
        <v>134</v>
      </c>
      <c r="BH43" s="355" t="s">
        <v>134</v>
      </c>
      <c r="BI43" s="304" t="s">
        <v>134</v>
      </c>
      <c r="BJ43" s="304" t="s">
        <v>134</v>
      </c>
      <c r="BK43" s="304" t="s">
        <v>134</v>
      </c>
      <c r="BL43" s="304">
        <v>78</v>
      </c>
      <c r="BM43" s="304">
        <v>716</v>
      </c>
      <c r="BN43" s="304" t="s">
        <v>134</v>
      </c>
      <c r="BO43" s="304">
        <v>2</v>
      </c>
      <c r="BP43" s="304">
        <v>4</v>
      </c>
      <c r="BQ43" s="304">
        <v>2</v>
      </c>
      <c r="BR43" s="304">
        <v>5</v>
      </c>
      <c r="BS43" s="304">
        <v>3</v>
      </c>
      <c r="BT43" s="304">
        <v>1</v>
      </c>
      <c r="BU43" s="304">
        <v>11</v>
      </c>
      <c r="BV43" s="304">
        <v>21</v>
      </c>
      <c r="BW43" s="304">
        <v>4</v>
      </c>
      <c r="BX43" s="304">
        <v>23</v>
      </c>
      <c r="BY43" s="304">
        <v>2</v>
      </c>
      <c r="BZ43" s="304">
        <v>5</v>
      </c>
      <c r="CA43" s="304">
        <v>384</v>
      </c>
      <c r="CB43" s="304">
        <v>1</v>
      </c>
      <c r="CC43" s="304" t="s">
        <v>134</v>
      </c>
      <c r="CD43" s="304">
        <v>1</v>
      </c>
      <c r="CE43" s="304">
        <v>1</v>
      </c>
      <c r="CF43" s="304">
        <v>1</v>
      </c>
      <c r="CG43" s="304">
        <v>1</v>
      </c>
      <c r="CH43" s="304">
        <v>55</v>
      </c>
      <c r="CI43" s="304">
        <v>274</v>
      </c>
      <c r="CJ43" s="304">
        <v>11</v>
      </c>
      <c r="CK43" s="304">
        <v>43</v>
      </c>
      <c r="CL43" s="304">
        <v>1</v>
      </c>
      <c r="CM43" s="304">
        <v>30</v>
      </c>
      <c r="CN43" s="304">
        <v>107</v>
      </c>
      <c r="CO43" s="304">
        <v>1</v>
      </c>
      <c r="CP43" s="304">
        <v>17</v>
      </c>
      <c r="CQ43" s="304">
        <v>2</v>
      </c>
      <c r="CR43" s="304">
        <v>10</v>
      </c>
      <c r="CS43" s="304">
        <v>65</v>
      </c>
      <c r="CT43" s="304">
        <v>563</v>
      </c>
      <c r="CU43" s="304">
        <v>3</v>
      </c>
      <c r="CV43" s="304">
        <v>58</v>
      </c>
      <c r="CW43" s="304">
        <v>4</v>
      </c>
      <c r="CX43" s="304">
        <v>37</v>
      </c>
      <c r="CY43" s="304">
        <v>226</v>
      </c>
      <c r="CZ43" s="304">
        <v>26</v>
      </c>
      <c r="DA43" s="304">
        <v>3</v>
      </c>
      <c r="DB43" s="304">
        <v>8</v>
      </c>
      <c r="DC43" s="304">
        <v>16</v>
      </c>
      <c r="DD43" s="304">
        <v>298</v>
      </c>
      <c r="DE43" s="304">
        <v>3</v>
      </c>
      <c r="DF43" s="304">
        <v>13</v>
      </c>
      <c r="DG43" s="304">
        <v>35</v>
      </c>
      <c r="DH43" s="304">
        <v>290</v>
      </c>
      <c r="DI43" s="304">
        <v>25</v>
      </c>
      <c r="DJ43" s="304">
        <v>1</v>
      </c>
      <c r="DK43" s="304">
        <v>9</v>
      </c>
      <c r="DL43" s="304">
        <v>1</v>
      </c>
      <c r="DM43" s="304">
        <v>6</v>
      </c>
      <c r="DN43" s="304">
        <v>1</v>
      </c>
      <c r="DO43" s="304" t="s">
        <v>134</v>
      </c>
      <c r="DP43" s="304">
        <v>20</v>
      </c>
      <c r="DQ43" s="304">
        <v>1007</v>
      </c>
      <c r="DR43" s="304" t="s">
        <v>134</v>
      </c>
      <c r="DS43" s="304">
        <v>1</v>
      </c>
      <c r="DT43" s="304">
        <v>1</v>
      </c>
      <c r="DU43" s="304">
        <v>2</v>
      </c>
      <c r="DV43" s="304">
        <v>14</v>
      </c>
      <c r="DW43" s="304">
        <v>1</v>
      </c>
      <c r="DX43" s="304">
        <v>1</v>
      </c>
      <c r="DY43" s="304" t="s">
        <v>134</v>
      </c>
    </row>
    <row r="44" spans="1:256" s="26" customFormat="1" ht="21" customHeight="1">
      <c r="A44" s="101" t="s">
        <v>51</v>
      </c>
      <c r="B44" s="303">
        <v>225</v>
      </c>
      <c r="C44" s="304">
        <v>17305</v>
      </c>
      <c r="D44" s="304" t="s">
        <v>134</v>
      </c>
      <c r="E44" s="304" t="s">
        <v>134</v>
      </c>
      <c r="F44" s="355" t="s">
        <v>134</v>
      </c>
      <c r="G44" s="355" t="s">
        <v>134</v>
      </c>
      <c r="H44" s="355" t="s">
        <v>134</v>
      </c>
      <c r="I44" s="355" t="s">
        <v>134</v>
      </c>
      <c r="J44" s="304">
        <v>2</v>
      </c>
      <c r="K44" s="304">
        <v>7</v>
      </c>
      <c r="L44" s="304">
        <v>1</v>
      </c>
      <c r="M44" s="304">
        <v>1</v>
      </c>
      <c r="N44" s="304" t="s">
        <v>134</v>
      </c>
      <c r="O44" s="304">
        <v>10</v>
      </c>
      <c r="P44" s="304">
        <v>2979</v>
      </c>
      <c r="Q44" s="304">
        <v>1</v>
      </c>
      <c r="R44" s="304">
        <v>4</v>
      </c>
      <c r="S44" s="304" t="s">
        <v>134</v>
      </c>
      <c r="T44" s="304" t="s">
        <v>134</v>
      </c>
      <c r="U44" s="304" t="s">
        <v>134</v>
      </c>
      <c r="V44" s="304" t="s">
        <v>134</v>
      </c>
      <c r="W44" s="304">
        <v>1</v>
      </c>
      <c r="X44" s="304" t="s">
        <v>134</v>
      </c>
      <c r="Y44" s="304" t="s">
        <v>134</v>
      </c>
      <c r="Z44" s="304" t="s">
        <v>134</v>
      </c>
      <c r="AA44" s="304" t="s">
        <v>134</v>
      </c>
      <c r="AB44" s="304" t="s">
        <v>134</v>
      </c>
      <c r="AC44" s="304" t="s">
        <v>134</v>
      </c>
      <c r="AD44" s="304" t="s">
        <v>134</v>
      </c>
      <c r="AE44" s="304" t="s">
        <v>134</v>
      </c>
      <c r="AF44" s="304" t="s">
        <v>134</v>
      </c>
      <c r="AG44" s="304">
        <v>1</v>
      </c>
      <c r="AH44" s="304" t="s">
        <v>134</v>
      </c>
      <c r="AI44" s="304">
        <v>1</v>
      </c>
      <c r="AJ44" s="304">
        <v>1</v>
      </c>
      <c r="AK44" s="304" t="s">
        <v>134</v>
      </c>
      <c r="AL44" s="304" t="s">
        <v>134</v>
      </c>
      <c r="AM44" s="304" t="s">
        <v>134</v>
      </c>
      <c r="AN44" s="304">
        <v>1</v>
      </c>
      <c r="AO44" s="304" t="s">
        <v>134</v>
      </c>
      <c r="AP44" s="304" t="s">
        <v>134</v>
      </c>
      <c r="AQ44" s="355" t="s">
        <v>134</v>
      </c>
      <c r="AR44" s="355" t="s">
        <v>134</v>
      </c>
      <c r="AS44" s="355" t="s">
        <v>134</v>
      </c>
      <c r="AT44" s="304" t="s">
        <v>134</v>
      </c>
      <c r="AU44" s="304">
        <v>15</v>
      </c>
      <c r="AV44" s="304">
        <v>1846</v>
      </c>
      <c r="AW44" s="304" t="s">
        <v>134</v>
      </c>
      <c r="AX44" s="304" t="s">
        <v>134</v>
      </c>
      <c r="AY44" s="304">
        <v>10</v>
      </c>
      <c r="AZ44" s="304" t="s">
        <v>134</v>
      </c>
      <c r="BA44" s="304">
        <v>5</v>
      </c>
      <c r="BB44" s="304">
        <v>3</v>
      </c>
      <c r="BC44" s="304">
        <v>35</v>
      </c>
      <c r="BD44" s="304" t="s">
        <v>134</v>
      </c>
      <c r="BE44" s="304" t="s">
        <v>134</v>
      </c>
      <c r="BF44" s="304">
        <v>2</v>
      </c>
      <c r="BG44" s="355" t="s">
        <v>134</v>
      </c>
      <c r="BH44" s="355" t="s">
        <v>134</v>
      </c>
      <c r="BI44" s="304" t="s">
        <v>134</v>
      </c>
      <c r="BJ44" s="304">
        <v>1</v>
      </c>
      <c r="BK44" s="304" t="s">
        <v>134</v>
      </c>
      <c r="BL44" s="304">
        <v>46</v>
      </c>
      <c r="BM44" s="304">
        <v>3772</v>
      </c>
      <c r="BN44" s="304" t="s">
        <v>134</v>
      </c>
      <c r="BO44" s="304" t="s">
        <v>134</v>
      </c>
      <c r="BP44" s="304">
        <v>4</v>
      </c>
      <c r="BQ44" s="304" t="s">
        <v>134</v>
      </c>
      <c r="BR44" s="304">
        <v>8</v>
      </c>
      <c r="BS44" s="304">
        <v>4</v>
      </c>
      <c r="BT44" s="304" t="s">
        <v>134</v>
      </c>
      <c r="BU44" s="304">
        <v>4</v>
      </c>
      <c r="BV44" s="304">
        <v>10</v>
      </c>
      <c r="BW44" s="304">
        <v>1</v>
      </c>
      <c r="BX44" s="304">
        <v>12</v>
      </c>
      <c r="BY44" s="304">
        <v>3</v>
      </c>
      <c r="BZ44" s="304">
        <v>4</v>
      </c>
      <c r="CA44" s="304">
        <v>2441</v>
      </c>
      <c r="CB44" s="304" t="s">
        <v>134</v>
      </c>
      <c r="CC44" s="304">
        <v>1</v>
      </c>
      <c r="CD44" s="304">
        <v>1</v>
      </c>
      <c r="CE44" s="304" t="s">
        <v>134</v>
      </c>
      <c r="CF44" s="304" t="s">
        <v>134</v>
      </c>
      <c r="CG44" s="304">
        <v>2</v>
      </c>
      <c r="CH44" s="304">
        <v>16</v>
      </c>
      <c r="CI44" s="304">
        <v>263</v>
      </c>
      <c r="CJ44" s="304">
        <v>6</v>
      </c>
      <c r="CK44" s="304">
        <v>8</v>
      </c>
      <c r="CL44" s="304">
        <v>2</v>
      </c>
      <c r="CM44" s="304">
        <v>20</v>
      </c>
      <c r="CN44" s="304">
        <v>403</v>
      </c>
      <c r="CO44" s="304" t="s">
        <v>134</v>
      </c>
      <c r="CP44" s="304">
        <v>14</v>
      </c>
      <c r="CQ44" s="304" t="s">
        <v>134</v>
      </c>
      <c r="CR44" s="304">
        <v>6</v>
      </c>
      <c r="CS44" s="304">
        <v>28</v>
      </c>
      <c r="CT44" s="304">
        <v>549</v>
      </c>
      <c r="CU44" s="304">
        <v>1</v>
      </c>
      <c r="CV44" s="304">
        <v>23</v>
      </c>
      <c r="CW44" s="304">
        <v>4</v>
      </c>
      <c r="CX44" s="304">
        <v>8</v>
      </c>
      <c r="CY44" s="304">
        <v>63</v>
      </c>
      <c r="CZ44" s="304">
        <v>3</v>
      </c>
      <c r="DA44" s="304">
        <v>3</v>
      </c>
      <c r="DB44" s="304">
        <v>2</v>
      </c>
      <c r="DC44" s="304">
        <v>18</v>
      </c>
      <c r="DD44" s="304">
        <v>1820</v>
      </c>
      <c r="DE44" s="304">
        <v>3</v>
      </c>
      <c r="DF44" s="304">
        <v>15</v>
      </c>
      <c r="DG44" s="304">
        <v>17</v>
      </c>
      <c r="DH44" s="304">
        <v>1599</v>
      </c>
      <c r="DI44" s="304">
        <v>8</v>
      </c>
      <c r="DJ44" s="304" t="s">
        <v>134</v>
      </c>
      <c r="DK44" s="304">
        <v>9</v>
      </c>
      <c r="DL44" s="304">
        <v>1</v>
      </c>
      <c r="DM44" s="304">
        <v>10</v>
      </c>
      <c r="DN44" s="304">
        <v>1</v>
      </c>
      <c r="DO44" s="304" t="s">
        <v>134</v>
      </c>
      <c r="DP44" s="304">
        <v>37</v>
      </c>
      <c r="DQ44" s="304">
        <v>1518</v>
      </c>
      <c r="DR44" s="304" t="s">
        <v>134</v>
      </c>
      <c r="DS44" s="304" t="s">
        <v>134</v>
      </c>
      <c r="DT44" s="304" t="s">
        <v>134</v>
      </c>
      <c r="DU44" s="304" t="s">
        <v>134</v>
      </c>
      <c r="DV44" s="304">
        <v>30</v>
      </c>
      <c r="DW44" s="304">
        <v>7</v>
      </c>
      <c r="DX44" s="304" t="s">
        <v>134</v>
      </c>
      <c r="DY44" s="304" t="s">
        <v>134</v>
      </c>
    </row>
    <row r="45" spans="1:256" s="26" customFormat="1" ht="21" customHeight="1">
      <c r="A45" s="101" t="s">
        <v>754</v>
      </c>
      <c r="B45" s="303">
        <v>1077</v>
      </c>
      <c r="C45" s="304">
        <v>9897</v>
      </c>
      <c r="D45" s="304" t="s">
        <v>134</v>
      </c>
      <c r="E45" s="304" t="s">
        <v>134</v>
      </c>
      <c r="F45" s="355" t="s">
        <v>134</v>
      </c>
      <c r="G45" s="355" t="s">
        <v>134</v>
      </c>
      <c r="H45" s="355" t="s">
        <v>134</v>
      </c>
      <c r="I45" s="355" t="s">
        <v>134</v>
      </c>
      <c r="J45" s="304">
        <v>14</v>
      </c>
      <c r="K45" s="304">
        <v>76</v>
      </c>
      <c r="L45" s="304">
        <v>1</v>
      </c>
      <c r="M45" s="304">
        <v>7</v>
      </c>
      <c r="N45" s="304">
        <v>6</v>
      </c>
      <c r="O45" s="304">
        <v>9</v>
      </c>
      <c r="P45" s="304">
        <v>47</v>
      </c>
      <c r="Q45" s="304">
        <v>1</v>
      </c>
      <c r="R45" s="304" t="s">
        <v>134</v>
      </c>
      <c r="S45" s="304">
        <v>2</v>
      </c>
      <c r="T45" s="304" t="s">
        <v>134</v>
      </c>
      <c r="U45" s="304" t="s">
        <v>134</v>
      </c>
      <c r="V45" s="304" t="s">
        <v>134</v>
      </c>
      <c r="W45" s="304">
        <v>2</v>
      </c>
      <c r="X45" s="304" t="s">
        <v>134</v>
      </c>
      <c r="Y45" s="304" t="s">
        <v>134</v>
      </c>
      <c r="Z45" s="304" t="s">
        <v>134</v>
      </c>
      <c r="AA45" s="304" t="s">
        <v>134</v>
      </c>
      <c r="AB45" s="304" t="s">
        <v>134</v>
      </c>
      <c r="AC45" s="304" t="s">
        <v>134</v>
      </c>
      <c r="AD45" s="304" t="s">
        <v>134</v>
      </c>
      <c r="AE45" s="304" t="s">
        <v>134</v>
      </c>
      <c r="AF45" s="304" t="s">
        <v>134</v>
      </c>
      <c r="AG45" s="304" t="s">
        <v>134</v>
      </c>
      <c r="AH45" s="304" t="s">
        <v>134</v>
      </c>
      <c r="AI45" s="304" t="s">
        <v>134</v>
      </c>
      <c r="AJ45" s="304" t="s">
        <v>134</v>
      </c>
      <c r="AK45" s="304">
        <v>1</v>
      </c>
      <c r="AL45" s="304" t="s">
        <v>134</v>
      </c>
      <c r="AM45" s="304" t="s">
        <v>134</v>
      </c>
      <c r="AN45" s="304">
        <v>3</v>
      </c>
      <c r="AO45" s="304" t="s">
        <v>134</v>
      </c>
      <c r="AP45" s="304" t="s">
        <v>134</v>
      </c>
      <c r="AQ45" s="355" t="s">
        <v>134</v>
      </c>
      <c r="AR45" s="355" t="s">
        <v>134</v>
      </c>
      <c r="AS45" s="355" t="s">
        <v>134</v>
      </c>
      <c r="AT45" s="304" t="s">
        <v>134</v>
      </c>
      <c r="AU45" s="304">
        <v>22</v>
      </c>
      <c r="AV45" s="304">
        <v>628</v>
      </c>
      <c r="AW45" s="304" t="s">
        <v>134</v>
      </c>
      <c r="AX45" s="304" t="s">
        <v>134</v>
      </c>
      <c r="AY45" s="304">
        <v>13</v>
      </c>
      <c r="AZ45" s="304">
        <v>2</v>
      </c>
      <c r="BA45" s="304">
        <v>7</v>
      </c>
      <c r="BB45" s="304">
        <v>7</v>
      </c>
      <c r="BC45" s="304">
        <v>312</v>
      </c>
      <c r="BD45" s="304">
        <v>2</v>
      </c>
      <c r="BE45" s="304" t="s">
        <v>134</v>
      </c>
      <c r="BF45" s="304">
        <v>1</v>
      </c>
      <c r="BG45" s="355" t="s">
        <v>134</v>
      </c>
      <c r="BH45" s="355" t="s">
        <v>134</v>
      </c>
      <c r="BI45" s="304">
        <v>1</v>
      </c>
      <c r="BJ45" s="304">
        <v>3</v>
      </c>
      <c r="BK45" s="304" t="s">
        <v>134</v>
      </c>
      <c r="BL45" s="304">
        <v>327</v>
      </c>
      <c r="BM45" s="304">
        <v>2371</v>
      </c>
      <c r="BN45" s="304" t="s">
        <v>134</v>
      </c>
      <c r="BO45" s="304" t="s">
        <v>134</v>
      </c>
      <c r="BP45" s="304">
        <v>3</v>
      </c>
      <c r="BQ45" s="304">
        <v>3</v>
      </c>
      <c r="BR45" s="304">
        <v>5</v>
      </c>
      <c r="BS45" s="304">
        <v>8</v>
      </c>
      <c r="BT45" s="304">
        <v>1</v>
      </c>
      <c r="BU45" s="304">
        <v>89</v>
      </c>
      <c r="BV45" s="304">
        <v>44</v>
      </c>
      <c r="BW45" s="304">
        <v>16</v>
      </c>
      <c r="BX45" s="304">
        <v>153</v>
      </c>
      <c r="BY45" s="304">
        <v>4</v>
      </c>
      <c r="BZ45" s="304">
        <v>8</v>
      </c>
      <c r="CA45" s="304">
        <v>177</v>
      </c>
      <c r="CB45" s="304">
        <v>3</v>
      </c>
      <c r="CC45" s="304" t="s">
        <v>134</v>
      </c>
      <c r="CD45" s="304">
        <v>1</v>
      </c>
      <c r="CE45" s="304">
        <v>1</v>
      </c>
      <c r="CF45" s="304" t="s">
        <v>134</v>
      </c>
      <c r="CG45" s="304">
        <v>3</v>
      </c>
      <c r="CH45" s="304">
        <v>76</v>
      </c>
      <c r="CI45" s="304">
        <v>345</v>
      </c>
      <c r="CJ45" s="304">
        <v>30</v>
      </c>
      <c r="CK45" s="304">
        <v>45</v>
      </c>
      <c r="CL45" s="304">
        <v>1</v>
      </c>
      <c r="CM45" s="304">
        <v>38</v>
      </c>
      <c r="CN45" s="304">
        <v>419</v>
      </c>
      <c r="CO45" s="304" t="s">
        <v>134</v>
      </c>
      <c r="CP45" s="304">
        <v>25</v>
      </c>
      <c r="CQ45" s="304">
        <v>1</v>
      </c>
      <c r="CR45" s="304">
        <v>12</v>
      </c>
      <c r="CS45" s="304">
        <v>382</v>
      </c>
      <c r="CT45" s="304">
        <v>3195</v>
      </c>
      <c r="CU45" s="304">
        <v>3</v>
      </c>
      <c r="CV45" s="304">
        <v>377</v>
      </c>
      <c r="CW45" s="304">
        <v>2</v>
      </c>
      <c r="CX45" s="304">
        <v>89</v>
      </c>
      <c r="CY45" s="304">
        <v>591</v>
      </c>
      <c r="CZ45" s="304">
        <v>42</v>
      </c>
      <c r="DA45" s="304">
        <v>18</v>
      </c>
      <c r="DB45" s="304">
        <v>29</v>
      </c>
      <c r="DC45" s="304">
        <v>19</v>
      </c>
      <c r="DD45" s="304">
        <v>465</v>
      </c>
      <c r="DE45" s="304">
        <v>8</v>
      </c>
      <c r="DF45" s="304">
        <v>11</v>
      </c>
      <c r="DG45" s="304">
        <v>64</v>
      </c>
      <c r="DH45" s="304">
        <v>1101</v>
      </c>
      <c r="DI45" s="304">
        <v>55</v>
      </c>
      <c r="DJ45" s="304" t="s">
        <v>134</v>
      </c>
      <c r="DK45" s="304">
        <v>9</v>
      </c>
      <c r="DL45" s="304">
        <v>1</v>
      </c>
      <c r="DM45" s="304">
        <v>8</v>
      </c>
      <c r="DN45" s="304">
        <v>1</v>
      </c>
      <c r="DO45" s="304" t="s">
        <v>134</v>
      </c>
      <c r="DP45" s="304">
        <v>21</v>
      </c>
      <c r="DQ45" s="304">
        <v>162</v>
      </c>
      <c r="DR45" s="304" t="s">
        <v>134</v>
      </c>
      <c r="DS45" s="304" t="s">
        <v>134</v>
      </c>
      <c r="DT45" s="304">
        <v>3</v>
      </c>
      <c r="DU45" s="304">
        <v>3</v>
      </c>
      <c r="DV45" s="304">
        <v>9</v>
      </c>
      <c r="DW45" s="304">
        <v>5</v>
      </c>
      <c r="DX45" s="304">
        <v>1</v>
      </c>
      <c r="DY45" s="304" t="s">
        <v>134</v>
      </c>
    </row>
    <row r="46" spans="1:256" s="26" customFormat="1" ht="21" customHeight="1">
      <c r="A46" s="101" t="s">
        <v>835</v>
      </c>
      <c r="B46" s="303">
        <v>63</v>
      </c>
      <c r="C46" s="304">
        <v>407</v>
      </c>
      <c r="D46" s="304" t="s">
        <v>134</v>
      </c>
      <c r="E46" s="304" t="s">
        <v>134</v>
      </c>
      <c r="F46" s="355" t="s">
        <v>134</v>
      </c>
      <c r="G46" s="355" t="s">
        <v>134</v>
      </c>
      <c r="H46" s="355" t="s">
        <v>134</v>
      </c>
      <c r="I46" s="355" t="s">
        <v>134</v>
      </c>
      <c r="J46" s="304">
        <v>5</v>
      </c>
      <c r="K46" s="304">
        <v>45</v>
      </c>
      <c r="L46" s="304">
        <v>2</v>
      </c>
      <c r="M46" s="304">
        <v>2</v>
      </c>
      <c r="N46" s="304">
        <v>1</v>
      </c>
      <c r="O46" s="304">
        <v>2</v>
      </c>
      <c r="P46" s="304">
        <v>10</v>
      </c>
      <c r="Q46" s="304" t="s">
        <v>134</v>
      </c>
      <c r="R46" s="304" t="s">
        <v>134</v>
      </c>
      <c r="S46" s="304" t="s">
        <v>134</v>
      </c>
      <c r="T46" s="304" t="s">
        <v>134</v>
      </c>
      <c r="U46" s="304" t="s">
        <v>134</v>
      </c>
      <c r="V46" s="304" t="s">
        <v>134</v>
      </c>
      <c r="W46" s="304" t="s">
        <v>134</v>
      </c>
      <c r="X46" s="304">
        <v>1</v>
      </c>
      <c r="Y46" s="304" t="s">
        <v>134</v>
      </c>
      <c r="Z46" s="304">
        <v>1</v>
      </c>
      <c r="AA46" s="304" t="s">
        <v>134</v>
      </c>
      <c r="AB46" s="304" t="s">
        <v>134</v>
      </c>
      <c r="AC46" s="304" t="s">
        <v>134</v>
      </c>
      <c r="AD46" s="304" t="s">
        <v>134</v>
      </c>
      <c r="AE46" s="304" t="s">
        <v>134</v>
      </c>
      <c r="AF46" s="304" t="s">
        <v>134</v>
      </c>
      <c r="AG46" s="304" t="s">
        <v>134</v>
      </c>
      <c r="AH46" s="304" t="s">
        <v>134</v>
      </c>
      <c r="AI46" s="304" t="s">
        <v>134</v>
      </c>
      <c r="AJ46" s="304" t="s">
        <v>134</v>
      </c>
      <c r="AK46" s="304" t="s">
        <v>134</v>
      </c>
      <c r="AL46" s="304" t="s">
        <v>134</v>
      </c>
      <c r="AM46" s="304" t="s">
        <v>134</v>
      </c>
      <c r="AN46" s="304" t="s">
        <v>134</v>
      </c>
      <c r="AO46" s="304" t="s">
        <v>134</v>
      </c>
      <c r="AP46" s="304" t="s">
        <v>134</v>
      </c>
      <c r="AQ46" s="355" t="s">
        <v>134</v>
      </c>
      <c r="AR46" s="355" t="s">
        <v>134</v>
      </c>
      <c r="AS46" s="355" t="s">
        <v>134</v>
      </c>
      <c r="AT46" s="304" t="s">
        <v>134</v>
      </c>
      <c r="AU46" s="304">
        <v>1</v>
      </c>
      <c r="AV46" s="304">
        <v>1</v>
      </c>
      <c r="AW46" s="304" t="s">
        <v>134</v>
      </c>
      <c r="AX46" s="304" t="s">
        <v>134</v>
      </c>
      <c r="AY46" s="304">
        <v>1</v>
      </c>
      <c r="AZ46" s="304" t="s">
        <v>134</v>
      </c>
      <c r="BA46" s="304" t="s">
        <v>134</v>
      </c>
      <c r="BB46" s="304">
        <v>1</v>
      </c>
      <c r="BC46" s="304">
        <v>19</v>
      </c>
      <c r="BD46" s="304" t="s">
        <v>134</v>
      </c>
      <c r="BE46" s="304" t="s">
        <v>134</v>
      </c>
      <c r="BF46" s="304">
        <v>1</v>
      </c>
      <c r="BG46" s="355" t="s">
        <v>134</v>
      </c>
      <c r="BH46" s="355" t="s">
        <v>134</v>
      </c>
      <c r="BI46" s="304" t="s">
        <v>134</v>
      </c>
      <c r="BJ46" s="304" t="s">
        <v>134</v>
      </c>
      <c r="BK46" s="304" t="s">
        <v>134</v>
      </c>
      <c r="BL46" s="304">
        <v>13</v>
      </c>
      <c r="BM46" s="304">
        <v>108</v>
      </c>
      <c r="BN46" s="304" t="s">
        <v>134</v>
      </c>
      <c r="BO46" s="304">
        <v>2</v>
      </c>
      <c r="BP46" s="304">
        <v>1</v>
      </c>
      <c r="BQ46" s="304">
        <v>1</v>
      </c>
      <c r="BR46" s="304">
        <v>1</v>
      </c>
      <c r="BS46" s="304">
        <v>4</v>
      </c>
      <c r="BT46" s="304" t="s">
        <v>134</v>
      </c>
      <c r="BU46" s="304" t="s">
        <v>134</v>
      </c>
      <c r="BV46" s="304">
        <v>2</v>
      </c>
      <c r="BW46" s="304" t="s">
        <v>134</v>
      </c>
      <c r="BX46" s="304">
        <v>2</v>
      </c>
      <c r="BY46" s="304" t="s">
        <v>134</v>
      </c>
      <c r="BZ46" s="304" t="s">
        <v>134</v>
      </c>
      <c r="CA46" s="304" t="s">
        <v>134</v>
      </c>
      <c r="CB46" s="304" t="s">
        <v>134</v>
      </c>
      <c r="CC46" s="304" t="s">
        <v>134</v>
      </c>
      <c r="CD46" s="304" t="s">
        <v>134</v>
      </c>
      <c r="CE46" s="304" t="s">
        <v>134</v>
      </c>
      <c r="CF46" s="304" t="s">
        <v>134</v>
      </c>
      <c r="CG46" s="304" t="s">
        <v>134</v>
      </c>
      <c r="CH46" s="304">
        <v>12</v>
      </c>
      <c r="CI46" s="304">
        <v>31</v>
      </c>
      <c r="CJ46" s="304">
        <v>2</v>
      </c>
      <c r="CK46" s="304">
        <v>10</v>
      </c>
      <c r="CL46" s="304" t="s">
        <v>134</v>
      </c>
      <c r="CM46" s="304">
        <v>5</v>
      </c>
      <c r="CN46" s="304">
        <v>17</v>
      </c>
      <c r="CO46" s="304" t="s">
        <v>134</v>
      </c>
      <c r="CP46" s="304">
        <v>1</v>
      </c>
      <c r="CQ46" s="304" t="s">
        <v>134</v>
      </c>
      <c r="CR46" s="304">
        <v>4</v>
      </c>
      <c r="CS46" s="304">
        <v>4</v>
      </c>
      <c r="CT46" s="304">
        <v>60</v>
      </c>
      <c r="CU46" s="304" t="s">
        <v>134</v>
      </c>
      <c r="CV46" s="304">
        <v>4</v>
      </c>
      <c r="CW46" s="304" t="s">
        <v>134</v>
      </c>
      <c r="CX46" s="304">
        <v>7</v>
      </c>
      <c r="CY46" s="304">
        <v>16</v>
      </c>
      <c r="CZ46" s="304">
        <v>6</v>
      </c>
      <c r="DA46" s="304">
        <v>1</v>
      </c>
      <c r="DB46" s="304" t="s">
        <v>134</v>
      </c>
      <c r="DC46" s="304">
        <v>3</v>
      </c>
      <c r="DD46" s="304">
        <v>43</v>
      </c>
      <c r="DE46" s="304">
        <v>1</v>
      </c>
      <c r="DF46" s="304">
        <v>2</v>
      </c>
      <c r="DG46" s="304">
        <v>6</v>
      </c>
      <c r="DH46" s="304">
        <v>32</v>
      </c>
      <c r="DI46" s="304">
        <v>4</v>
      </c>
      <c r="DJ46" s="304" t="s">
        <v>134</v>
      </c>
      <c r="DK46" s="304">
        <v>2</v>
      </c>
      <c r="DL46" s="304" t="s">
        <v>134</v>
      </c>
      <c r="DM46" s="304" t="s">
        <v>134</v>
      </c>
      <c r="DN46" s="304" t="s">
        <v>134</v>
      </c>
      <c r="DO46" s="304" t="s">
        <v>134</v>
      </c>
      <c r="DP46" s="304">
        <v>4</v>
      </c>
      <c r="DQ46" s="304">
        <v>25</v>
      </c>
      <c r="DR46" s="304" t="s">
        <v>134</v>
      </c>
      <c r="DS46" s="304">
        <v>1</v>
      </c>
      <c r="DT46" s="304">
        <v>1</v>
      </c>
      <c r="DU46" s="304" t="s">
        <v>134</v>
      </c>
      <c r="DV46" s="304" t="s">
        <v>134</v>
      </c>
      <c r="DW46" s="304" t="s">
        <v>134</v>
      </c>
      <c r="DX46" s="304">
        <v>2</v>
      </c>
      <c r="DY46" s="304" t="s">
        <v>134</v>
      </c>
    </row>
    <row r="47" spans="1:256" s="27" customFormat="1" ht="21" customHeight="1">
      <c r="A47" s="170" t="s">
        <v>830</v>
      </c>
      <c r="B47" s="353">
        <v>571</v>
      </c>
      <c r="C47" s="355">
        <v>3103</v>
      </c>
      <c r="D47" s="304" t="s">
        <v>134</v>
      </c>
      <c r="E47" s="304" t="s">
        <v>134</v>
      </c>
      <c r="F47" s="355" t="s">
        <v>134</v>
      </c>
      <c r="G47" s="355" t="s">
        <v>134</v>
      </c>
      <c r="H47" s="355" t="s">
        <v>134</v>
      </c>
      <c r="I47" s="355" t="s">
        <v>134</v>
      </c>
      <c r="J47" s="355">
        <v>42</v>
      </c>
      <c r="K47" s="355">
        <v>224</v>
      </c>
      <c r="L47" s="355">
        <v>14</v>
      </c>
      <c r="M47" s="355">
        <v>21</v>
      </c>
      <c r="N47" s="355">
        <v>7</v>
      </c>
      <c r="O47" s="355">
        <v>19</v>
      </c>
      <c r="P47" s="355">
        <v>148</v>
      </c>
      <c r="Q47" s="355">
        <v>2</v>
      </c>
      <c r="R47" s="355" t="s">
        <v>134</v>
      </c>
      <c r="S47" s="355">
        <v>3</v>
      </c>
      <c r="T47" s="355">
        <v>1</v>
      </c>
      <c r="U47" s="355">
        <v>1</v>
      </c>
      <c r="V47" s="355" t="s">
        <v>134</v>
      </c>
      <c r="W47" s="355">
        <v>6</v>
      </c>
      <c r="X47" s="355" t="s">
        <v>134</v>
      </c>
      <c r="Y47" s="355" t="s">
        <v>134</v>
      </c>
      <c r="Z47" s="355" t="s">
        <v>134</v>
      </c>
      <c r="AA47" s="355" t="s">
        <v>134</v>
      </c>
      <c r="AB47" s="355" t="s">
        <v>134</v>
      </c>
      <c r="AC47" s="355" t="s">
        <v>134</v>
      </c>
      <c r="AD47" s="355" t="s">
        <v>134</v>
      </c>
      <c r="AE47" s="355" t="s">
        <v>134</v>
      </c>
      <c r="AF47" s="355">
        <v>1</v>
      </c>
      <c r="AG47" s="355" t="s">
        <v>134</v>
      </c>
      <c r="AH47" s="355" t="s">
        <v>134</v>
      </c>
      <c r="AI47" s="355">
        <v>1</v>
      </c>
      <c r="AJ47" s="355">
        <v>2</v>
      </c>
      <c r="AK47" s="355">
        <v>1</v>
      </c>
      <c r="AL47" s="355" t="s">
        <v>134</v>
      </c>
      <c r="AM47" s="355" t="s">
        <v>134</v>
      </c>
      <c r="AN47" s="355">
        <v>1</v>
      </c>
      <c r="AO47" s="355" t="s">
        <v>134</v>
      </c>
      <c r="AP47" s="355" t="s">
        <v>134</v>
      </c>
      <c r="AQ47" s="355" t="s">
        <v>134</v>
      </c>
      <c r="AR47" s="355" t="s">
        <v>134</v>
      </c>
      <c r="AS47" s="355" t="s">
        <v>134</v>
      </c>
      <c r="AT47" s="355" t="s">
        <v>134</v>
      </c>
      <c r="AU47" s="355">
        <v>9</v>
      </c>
      <c r="AV47" s="355">
        <v>48</v>
      </c>
      <c r="AW47" s="355" t="s">
        <v>134</v>
      </c>
      <c r="AX47" s="355" t="s">
        <v>134</v>
      </c>
      <c r="AY47" s="355">
        <v>5</v>
      </c>
      <c r="AZ47" s="355">
        <v>1</v>
      </c>
      <c r="BA47" s="355">
        <v>3</v>
      </c>
      <c r="BB47" s="355">
        <v>8</v>
      </c>
      <c r="BC47" s="355">
        <v>82</v>
      </c>
      <c r="BD47" s="355">
        <v>2</v>
      </c>
      <c r="BE47" s="355">
        <v>2</v>
      </c>
      <c r="BF47" s="355">
        <v>4</v>
      </c>
      <c r="BG47" s="355" t="s">
        <v>134</v>
      </c>
      <c r="BH47" s="355" t="s">
        <v>134</v>
      </c>
      <c r="BI47" s="355" t="s">
        <v>134</v>
      </c>
      <c r="BJ47" s="355" t="s">
        <v>134</v>
      </c>
      <c r="BK47" s="355" t="s">
        <v>134</v>
      </c>
      <c r="BL47" s="355">
        <v>100</v>
      </c>
      <c r="BM47" s="355">
        <v>668</v>
      </c>
      <c r="BN47" s="355" t="s">
        <v>134</v>
      </c>
      <c r="BO47" s="355">
        <v>1</v>
      </c>
      <c r="BP47" s="355">
        <v>4</v>
      </c>
      <c r="BQ47" s="355">
        <v>1</v>
      </c>
      <c r="BR47" s="355">
        <v>10</v>
      </c>
      <c r="BS47" s="355">
        <v>7</v>
      </c>
      <c r="BT47" s="355" t="s">
        <v>134</v>
      </c>
      <c r="BU47" s="355">
        <v>9</v>
      </c>
      <c r="BV47" s="355">
        <v>34</v>
      </c>
      <c r="BW47" s="355">
        <v>8</v>
      </c>
      <c r="BX47" s="355">
        <v>22</v>
      </c>
      <c r="BY47" s="355">
        <v>4</v>
      </c>
      <c r="BZ47" s="355">
        <v>3</v>
      </c>
      <c r="CA47" s="355">
        <v>9</v>
      </c>
      <c r="CB47" s="355" t="s">
        <v>134</v>
      </c>
      <c r="CC47" s="355">
        <v>1</v>
      </c>
      <c r="CD47" s="355" t="s">
        <v>134</v>
      </c>
      <c r="CE47" s="355">
        <v>1</v>
      </c>
      <c r="CF47" s="355" t="s">
        <v>134</v>
      </c>
      <c r="CG47" s="355">
        <v>1</v>
      </c>
      <c r="CH47" s="355">
        <v>78</v>
      </c>
      <c r="CI47" s="355">
        <v>193</v>
      </c>
      <c r="CJ47" s="355">
        <v>12</v>
      </c>
      <c r="CK47" s="355">
        <v>65</v>
      </c>
      <c r="CL47" s="355">
        <v>1</v>
      </c>
      <c r="CM47" s="355">
        <v>22</v>
      </c>
      <c r="CN47" s="355">
        <v>77</v>
      </c>
      <c r="CO47" s="355">
        <v>1</v>
      </c>
      <c r="CP47" s="355">
        <v>7</v>
      </c>
      <c r="CQ47" s="355" t="s">
        <v>134</v>
      </c>
      <c r="CR47" s="355">
        <v>14</v>
      </c>
      <c r="CS47" s="355">
        <v>108</v>
      </c>
      <c r="CT47" s="355">
        <v>413</v>
      </c>
      <c r="CU47" s="304" t="s">
        <v>134</v>
      </c>
      <c r="CV47" s="355">
        <v>97</v>
      </c>
      <c r="CW47" s="355">
        <v>11</v>
      </c>
      <c r="CX47" s="355">
        <v>59</v>
      </c>
      <c r="CY47" s="355">
        <v>143</v>
      </c>
      <c r="CZ47" s="355">
        <v>42</v>
      </c>
      <c r="DA47" s="355">
        <v>8</v>
      </c>
      <c r="DB47" s="355">
        <v>9</v>
      </c>
      <c r="DC47" s="355">
        <v>24</v>
      </c>
      <c r="DD47" s="355">
        <v>494</v>
      </c>
      <c r="DE47" s="355">
        <v>8</v>
      </c>
      <c r="DF47" s="355">
        <v>16</v>
      </c>
      <c r="DG47" s="355">
        <v>53</v>
      </c>
      <c r="DH47" s="355">
        <v>366</v>
      </c>
      <c r="DI47" s="355">
        <v>40</v>
      </c>
      <c r="DJ47" s="304" t="s">
        <v>134</v>
      </c>
      <c r="DK47" s="355">
        <v>13</v>
      </c>
      <c r="DL47" s="355">
        <v>2</v>
      </c>
      <c r="DM47" s="355">
        <v>14</v>
      </c>
      <c r="DN47" s="355">
        <v>2</v>
      </c>
      <c r="DO47" s="304" t="s">
        <v>134</v>
      </c>
      <c r="DP47" s="355">
        <v>44</v>
      </c>
      <c r="DQ47" s="355">
        <v>224</v>
      </c>
      <c r="DR47" s="355">
        <v>1</v>
      </c>
      <c r="DS47" s="355">
        <v>4</v>
      </c>
      <c r="DT47" s="355">
        <v>2</v>
      </c>
      <c r="DU47" s="304" t="s">
        <v>134</v>
      </c>
      <c r="DV47" s="355">
        <v>11</v>
      </c>
      <c r="DW47" s="304" t="s">
        <v>134</v>
      </c>
      <c r="DX47" s="355">
        <v>25</v>
      </c>
      <c r="DY47" s="355" t="s">
        <v>134</v>
      </c>
    </row>
    <row r="48" spans="1:256" s="26" customFormat="1" ht="21" customHeight="1">
      <c r="A48" s="101" t="s">
        <v>821</v>
      </c>
      <c r="B48" s="303">
        <v>116</v>
      </c>
      <c r="C48" s="304">
        <v>608</v>
      </c>
      <c r="D48" s="304" t="s">
        <v>134</v>
      </c>
      <c r="E48" s="304" t="s">
        <v>134</v>
      </c>
      <c r="F48" s="355" t="s">
        <v>134</v>
      </c>
      <c r="G48" s="355" t="s">
        <v>134</v>
      </c>
      <c r="H48" s="355" t="s">
        <v>134</v>
      </c>
      <c r="I48" s="355" t="s">
        <v>134</v>
      </c>
      <c r="J48" s="304">
        <v>8</v>
      </c>
      <c r="K48" s="304">
        <v>63</v>
      </c>
      <c r="L48" s="304">
        <v>2</v>
      </c>
      <c r="M48" s="304">
        <v>4</v>
      </c>
      <c r="N48" s="304">
        <v>2</v>
      </c>
      <c r="O48" s="304">
        <v>7</v>
      </c>
      <c r="P48" s="304">
        <v>48</v>
      </c>
      <c r="Q48" s="304">
        <v>1</v>
      </c>
      <c r="R48" s="304" t="s">
        <v>134</v>
      </c>
      <c r="S48" s="304">
        <v>1</v>
      </c>
      <c r="T48" s="304">
        <v>1</v>
      </c>
      <c r="U48" s="304" t="s">
        <v>134</v>
      </c>
      <c r="V48" s="304" t="s">
        <v>134</v>
      </c>
      <c r="W48" s="304">
        <v>1</v>
      </c>
      <c r="X48" s="304" t="s">
        <v>134</v>
      </c>
      <c r="Y48" s="304" t="s">
        <v>134</v>
      </c>
      <c r="Z48" s="304" t="s">
        <v>134</v>
      </c>
      <c r="AA48" s="304" t="s">
        <v>134</v>
      </c>
      <c r="AB48" s="304" t="s">
        <v>134</v>
      </c>
      <c r="AC48" s="304" t="s">
        <v>134</v>
      </c>
      <c r="AD48" s="304" t="s">
        <v>134</v>
      </c>
      <c r="AE48" s="304" t="s">
        <v>134</v>
      </c>
      <c r="AF48" s="304">
        <v>1</v>
      </c>
      <c r="AG48" s="304" t="s">
        <v>134</v>
      </c>
      <c r="AH48" s="304" t="s">
        <v>134</v>
      </c>
      <c r="AI48" s="304" t="s">
        <v>134</v>
      </c>
      <c r="AJ48" s="304">
        <v>2</v>
      </c>
      <c r="AK48" s="304" t="s">
        <v>134</v>
      </c>
      <c r="AL48" s="304" t="s">
        <v>134</v>
      </c>
      <c r="AM48" s="304" t="s">
        <v>134</v>
      </c>
      <c r="AN48" s="304" t="s">
        <v>134</v>
      </c>
      <c r="AO48" s="304" t="s">
        <v>134</v>
      </c>
      <c r="AP48" s="304" t="s">
        <v>134</v>
      </c>
      <c r="AQ48" s="355" t="s">
        <v>134</v>
      </c>
      <c r="AR48" s="355" t="s">
        <v>134</v>
      </c>
      <c r="AS48" s="355" t="s">
        <v>134</v>
      </c>
      <c r="AT48" s="304" t="s">
        <v>134</v>
      </c>
      <c r="AU48" s="304" t="s">
        <v>134</v>
      </c>
      <c r="AV48" s="304" t="s">
        <v>134</v>
      </c>
      <c r="AW48" s="304" t="s">
        <v>134</v>
      </c>
      <c r="AX48" s="304" t="s">
        <v>134</v>
      </c>
      <c r="AY48" s="304" t="s">
        <v>134</v>
      </c>
      <c r="AZ48" s="304" t="s">
        <v>134</v>
      </c>
      <c r="BA48" s="304" t="s">
        <v>134</v>
      </c>
      <c r="BB48" s="304">
        <v>1</v>
      </c>
      <c r="BC48" s="304">
        <v>6</v>
      </c>
      <c r="BD48" s="304" t="s">
        <v>134</v>
      </c>
      <c r="BE48" s="304" t="s">
        <v>134</v>
      </c>
      <c r="BF48" s="304">
        <v>1</v>
      </c>
      <c r="BG48" s="355" t="s">
        <v>134</v>
      </c>
      <c r="BH48" s="355" t="s">
        <v>134</v>
      </c>
      <c r="BI48" s="304" t="s">
        <v>134</v>
      </c>
      <c r="BJ48" s="304" t="s">
        <v>134</v>
      </c>
      <c r="BK48" s="304" t="s">
        <v>134</v>
      </c>
      <c r="BL48" s="304">
        <v>17</v>
      </c>
      <c r="BM48" s="304">
        <v>95</v>
      </c>
      <c r="BN48" s="355" t="s">
        <v>134</v>
      </c>
      <c r="BO48" s="355" t="s">
        <v>134</v>
      </c>
      <c r="BP48" s="355" t="s">
        <v>134</v>
      </c>
      <c r="BQ48" s="355" t="s">
        <v>134</v>
      </c>
      <c r="BR48" s="304">
        <v>2</v>
      </c>
      <c r="BS48" s="304">
        <v>2</v>
      </c>
      <c r="BT48" s="355" t="s">
        <v>134</v>
      </c>
      <c r="BU48" s="355" t="s">
        <v>134</v>
      </c>
      <c r="BV48" s="304">
        <v>4</v>
      </c>
      <c r="BW48" s="304">
        <v>2</v>
      </c>
      <c r="BX48" s="304">
        <v>6</v>
      </c>
      <c r="BY48" s="304">
        <v>1</v>
      </c>
      <c r="BZ48" s="355" t="s">
        <v>134</v>
      </c>
      <c r="CA48" s="355" t="s">
        <v>134</v>
      </c>
      <c r="CB48" s="355" t="s">
        <v>134</v>
      </c>
      <c r="CC48" s="355" t="s">
        <v>134</v>
      </c>
      <c r="CD48" s="355" t="s">
        <v>134</v>
      </c>
      <c r="CE48" s="355" t="s">
        <v>134</v>
      </c>
      <c r="CF48" s="355" t="s">
        <v>134</v>
      </c>
      <c r="CG48" s="355" t="s">
        <v>134</v>
      </c>
      <c r="CH48" s="304">
        <v>32</v>
      </c>
      <c r="CI48" s="304">
        <v>63</v>
      </c>
      <c r="CJ48" s="304">
        <v>1</v>
      </c>
      <c r="CK48" s="304">
        <v>31</v>
      </c>
      <c r="CL48" s="355" t="s">
        <v>134</v>
      </c>
      <c r="CM48" s="304">
        <v>2</v>
      </c>
      <c r="CN48" s="304">
        <v>12</v>
      </c>
      <c r="CO48" s="304">
        <v>1</v>
      </c>
      <c r="CP48" s="304">
        <v>1</v>
      </c>
      <c r="CQ48" s="355" t="s">
        <v>134</v>
      </c>
      <c r="CR48" s="355" t="s">
        <v>134</v>
      </c>
      <c r="CS48" s="304">
        <v>10</v>
      </c>
      <c r="CT48" s="304">
        <v>78</v>
      </c>
      <c r="CU48" s="304" t="s">
        <v>134</v>
      </c>
      <c r="CV48" s="304">
        <v>7</v>
      </c>
      <c r="CW48" s="304">
        <v>3</v>
      </c>
      <c r="CX48" s="304">
        <v>8</v>
      </c>
      <c r="CY48" s="304">
        <v>22</v>
      </c>
      <c r="CZ48" s="304">
        <v>6</v>
      </c>
      <c r="DA48" s="304">
        <v>2</v>
      </c>
      <c r="DB48" s="304" t="s">
        <v>134</v>
      </c>
      <c r="DC48" s="304">
        <v>4</v>
      </c>
      <c r="DD48" s="304">
        <v>63</v>
      </c>
      <c r="DE48" s="304">
        <v>3</v>
      </c>
      <c r="DF48" s="304">
        <v>1</v>
      </c>
      <c r="DG48" s="304">
        <v>11</v>
      </c>
      <c r="DH48" s="304">
        <v>95</v>
      </c>
      <c r="DI48" s="304">
        <v>5</v>
      </c>
      <c r="DJ48" s="304" t="s">
        <v>134</v>
      </c>
      <c r="DK48" s="304">
        <v>6</v>
      </c>
      <c r="DL48" s="304">
        <v>1</v>
      </c>
      <c r="DM48" s="304">
        <v>6</v>
      </c>
      <c r="DN48" s="304">
        <v>1</v>
      </c>
      <c r="DO48" s="304" t="s">
        <v>134</v>
      </c>
      <c r="DP48" s="304">
        <v>15</v>
      </c>
      <c r="DQ48" s="304">
        <v>57</v>
      </c>
      <c r="DR48" s="304" t="s">
        <v>134</v>
      </c>
      <c r="DS48" s="304">
        <v>2</v>
      </c>
      <c r="DT48" s="304" t="s">
        <v>134</v>
      </c>
      <c r="DU48" s="304" t="s">
        <v>134</v>
      </c>
      <c r="DV48" s="304">
        <v>2</v>
      </c>
      <c r="DW48" s="304" t="s">
        <v>134</v>
      </c>
      <c r="DX48" s="304">
        <v>11</v>
      </c>
      <c r="DY48" s="304" t="s">
        <v>134</v>
      </c>
    </row>
    <row r="49" spans="1:256" s="26" customFormat="1" ht="21" customHeight="1">
      <c r="A49" s="101" t="s">
        <v>815</v>
      </c>
      <c r="B49" s="303">
        <v>116</v>
      </c>
      <c r="C49" s="304">
        <v>963</v>
      </c>
      <c r="D49" s="304" t="s">
        <v>134</v>
      </c>
      <c r="E49" s="304" t="s">
        <v>134</v>
      </c>
      <c r="F49" s="355" t="s">
        <v>134</v>
      </c>
      <c r="G49" s="355" t="s">
        <v>134</v>
      </c>
      <c r="H49" s="355" t="s">
        <v>134</v>
      </c>
      <c r="I49" s="355" t="s">
        <v>134</v>
      </c>
      <c r="J49" s="304">
        <v>4</v>
      </c>
      <c r="K49" s="304">
        <v>30</v>
      </c>
      <c r="L49" s="304">
        <v>2</v>
      </c>
      <c r="M49" s="304">
        <v>1</v>
      </c>
      <c r="N49" s="304">
        <v>1</v>
      </c>
      <c r="O49" s="304">
        <v>5</v>
      </c>
      <c r="P49" s="304">
        <v>69</v>
      </c>
      <c r="Q49" s="304">
        <v>1</v>
      </c>
      <c r="R49" s="304" t="s">
        <v>134</v>
      </c>
      <c r="S49" s="304">
        <v>1</v>
      </c>
      <c r="T49" s="304" t="s">
        <v>134</v>
      </c>
      <c r="U49" s="304" t="s">
        <v>134</v>
      </c>
      <c r="V49" s="304" t="s">
        <v>134</v>
      </c>
      <c r="W49" s="304">
        <v>2</v>
      </c>
      <c r="X49" s="304" t="s">
        <v>134</v>
      </c>
      <c r="Y49" s="304" t="s">
        <v>134</v>
      </c>
      <c r="Z49" s="304" t="s">
        <v>134</v>
      </c>
      <c r="AA49" s="304" t="s">
        <v>134</v>
      </c>
      <c r="AB49" s="304" t="s">
        <v>134</v>
      </c>
      <c r="AC49" s="304" t="s">
        <v>134</v>
      </c>
      <c r="AD49" s="304" t="s">
        <v>134</v>
      </c>
      <c r="AE49" s="304" t="s">
        <v>134</v>
      </c>
      <c r="AF49" s="304" t="s">
        <v>134</v>
      </c>
      <c r="AG49" s="304" t="s">
        <v>134</v>
      </c>
      <c r="AH49" s="304" t="s">
        <v>134</v>
      </c>
      <c r="AI49" s="304" t="s">
        <v>134</v>
      </c>
      <c r="AJ49" s="304" t="s">
        <v>134</v>
      </c>
      <c r="AK49" s="304" t="s">
        <v>134</v>
      </c>
      <c r="AL49" s="304" t="s">
        <v>134</v>
      </c>
      <c r="AM49" s="304" t="s">
        <v>134</v>
      </c>
      <c r="AN49" s="304">
        <v>1</v>
      </c>
      <c r="AO49" s="304" t="s">
        <v>134</v>
      </c>
      <c r="AP49" s="304" t="s">
        <v>134</v>
      </c>
      <c r="AQ49" s="355" t="s">
        <v>134</v>
      </c>
      <c r="AR49" s="355" t="s">
        <v>134</v>
      </c>
      <c r="AS49" s="355" t="s">
        <v>134</v>
      </c>
      <c r="AT49" s="304" t="s">
        <v>134</v>
      </c>
      <c r="AU49" s="304">
        <v>3</v>
      </c>
      <c r="AV49" s="304">
        <v>27</v>
      </c>
      <c r="AW49" s="304" t="s">
        <v>134</v>
      </c>
      <c r="AX49" s="304" t="s">
        <v>134</v>
      </c>
      <c r="AY49" s="304">
        <v>3</v>
      </c>
      <c r="AZ49" s="304" t="s">
        <v>134</v>
      </c>
      <c r="BA49" s="304" t="s">
        <v>134</v>
      </c>
      <c r="BB49" s="304">
        <v>1</v>
      </c>
      <c r="BC49" s="304">
        <v>33</v>
      </c>
      <c r="BD49" s="304" t="s">
        <v>134</v>
      </c>
      <c r="BE49" s="304" t="s">
        <v>134</v>
      </c>
      <c r="BF49" s="304">
        <v>1</v>
      </c>
      <c r="BG49" s="355" t="s">
        <v>134</v>
      </c>
      <c r="BH49" s="355" t="s">
        <v>134</v>
      </c>
      <c r="BI49" s="304" t="s">
        <v>134</v>
      </c>
      <c r="BJ49" s="304" t="s">
        <v>134</v>
      </c>
      <c r="BK49" s="304" t="s">
        <v>134</v>
      </c>
      <c r="BL49" s="304">
        <v>29</v>
      </c>
      <c r="BM49" s="304">
        <v>315</v>
      </c>
      <c r="BN49" s="355" t="s">
        <v>134</v>
      </c>
      <c r="BO49" s="304">
        <v>1</v>
      </c>
      <c r="BP49" s="304">
        <v>1</v>
      </c>
      <c r="BQ49" s="304">
        <v>1</v>
      </c>
      <c r="BR49" s="304">
        <v>2</v>
      </c>
      <c r="BS49" s="304">
        <v>3</v>
      </c>
      <c r="BT49" s="355" t="s">
        <v>134</v>
      </c>
      <c r="BU49" s="304">
        <v>4</v>
      </c>
      <c r="BV49" s="304">
        <v>10</v>
      </c>
      <c r="BW49" s="304">
        <v>2</v>
      </c>
      <c r="BX49" s="304">
        <v>5</v>
      </c>
      <c r="BY49" s="355" t="s">
        <v>134</v>
      </c>
      <c r="BZ49" s="304">
        <v>2</v>
      </c>
      <c r="CA49" s="304">
        <v>7</v>
      </c>
      <c r="CB49" s="355" t="s">
        <v>134</v>
      </c>
      <c r="CC49" s="304">
        <v>1</v>
      </c>
      <c r="CD49" s="355" t="s">
        <v>134</v>
      </c>
      <c r="CE49" s="355" t="s">
        <v>134</v>
      </c>
      <c r="CF49" s="355" t="s">
        <v>134</v>
      </c>
      <c r="CG49" s="304">
        <v>1</v>
      </c>
      <c r="CH49" s="304">
        <v>13</v>
      </c>
      <c r="CI49" s="304">
        <v>48</v>
      </c>
      <c r="CJ49" s="304">
        <v>1</v>
      </c>
      <c r="CK49" s="304">
        <v>11</v>
      </c>
      <c r="CL49" s="304">
        <v>1</v>
      </c>
      <c r="CM49" s="304">
        <v>6</v>
      </c>
      <c r="CN49" s="304">
        <v>4</v>
      </c>
      <c r="CO49" s="355" t="s">
        <v>134</v>
      </c>
      <c r="CP49" s="304">
        <v>2</v>
      </c>
      <c r="CQ49" s="355" t="s">
        <v>134</v>
      </c>
      <c r="CR49" s="304">
        <v>4</v>
      </c>
      <c r="CS49" s="304">
        <v>10</v>
      </c>
      <c r="CT49" s="304">
        <v>29</v>
      </c>
      <c r="CU49" s="304" t="s">
        <v>134</v>
      </c>
      <c r="CV49" s="304">
        <v>10</v>
      </c>
      <c r="CW49" s="304" t="s">
        <v>134</v>
      </c>
      <c r="CX49" s="304">
        <v>17</v>
      </c>
      <c r="CY49" s="304">
        <v>25</v>
      </c>
      <c r="CZ49" s="304">
        <v>16</v>
      </c>
      <c r="DA49" s="304">
        <v>1</v>
      </c>
      <c r="DB49" s="304" t="s">
        <v>134</v>
      </c>
      <c r="DC49" s="304">
        <v>7</v>
      </c>
      <c r="DD49" s="304">
        <v>149</v>
      </c>
      <c r="DE49" s="304">
        <v>2</v>
      </c>
      <c r="DF49" s="304">
        <v>5</v>
      </c>
      <c r="DG49" s="304">
        <v>14</v>
      </c>
      <c r="DH49" s="304">
        <v>129</v>
      </c>
      <c r="DI49" s="304">
        <v>12</v>
      </c>
      <c r="DJ49" s="304" t="s">
        <v>134</v>
      </c>
      <c r="DK49" s="304">
        <v>2</v>
      </c>
      <c r="DL49" s="304" t="s">
        <v>134</v>
      </c>
      <c r="DM49" s="304" t="s">
        <v>134</v>
      </c>
      <c r="DN49" s="304" t="s">
        <v>134</v>
      </c>
      <c r="DO49" s="304" t="s">
        <v>134</v>
      </c>
      <c r="DP49" s="304">
        <v>5</v>
      </c>
      <c r="DQ49" s="304">
        <v>88</v>
      </c>
      <c r="DR49" s="304" t="s">
        <v>134</v>
      </c>
      <c r="DS49" s="304" t="s">
        <v>134</v>
      </c>
      <c r="DT49" s="304">
        <v>1</v>
      </c>
      <c r="DU49" s="304" t="s">
        <v>134</v>
      </c>
      <c r="DV49" s="304">
        <v>3</v>
      </c>
      <c r="DW49" s="304" t="s">
        <v>134</v>
      </c>
      <c r="DX49" s="304">
        <v>1</v>
      </c>
      <c r="DY49" s="304" t="s">
        <v>134</v>
      </c>
    </row>
    <row r="50" spans="1:256" s="26" customFormat="1" ht="21" customHeight="1">
      <c r="A50" s="101" t="s">
        <v>751</v>
      </c>
      <c r="B50" s="303">
        <v>196</v>
      </c>
      <c r="C50" s="304">
        <v>757</v>
      </c>
      <c r="D50" s="304" t="s">
        <v>134</v>
      </c>
      <c r="E50" s="304" t="s">
        <v>134</v>
      </c>
      <c r="F50" s="355" t="s">
        <v>134</v>
      </c>
      <c r="G50" s="355" t="s">
        <v>134</v>
      </c>
      <c r="H50" s="355" t="s">
        <v>134</v>
      </c>
      <c r="I50" s="355" t="s">
        <v>134</v>
      </c>
      <c r="J50" s="304">
        <v>10</v>
      </c>
      <c r="K50" s="304">
        <v>40</v>
      </c>
      <c r="L50" s="304">
        <v>5</v>
      </c>
      <c r="M50" s="304">
        <v>4</v>
      </c>
      <c r="N50" s="304">
        <v>1</v>
      </c>
      <c r="O50" s="304">
        <v>4</v>
      </c>
      <c r="P50" s="304">
        <v>23</v>
      </c>
      <c r="Q50" s="304" t="s">
        <v>134</v>
      </c>
      <c r="R50" s="304" t="s">
        <v>134</v>
      </c>
      <c r="S50" s="304">
        <v>1</v>
      </c>
      <c r="T50" s="304" t="s">
        <v>134</v>
      </c>
      <c r="U50" s="304">
        <v>1</v>
      </c>
      <c r="V50" s="304" t="s">
        <v>134</v>
      </c>
      <c r="W50" s="304" t="s">
        <v>134</v>
      </c>
      <c r="X50" s="304" t="s">
        <v>134</v>
      </c>
      <c r="Y50" s="304" t="s">
        <v>134</v>
      </c>
      <c r="Z50" s="304" t="s">
        <v>134</v>
      </c>
      <c r="AA50" s="304" t="s">
        <v>134</v>
      </c>
      <c r="AB50" s="304" t="s">
        <v>134</v>
      </c>
      <c r="AC50" s="304" t="s">
        <v>134</v>
      </c>
      <c r="AD50" s="304" t="s">
        <v>134</v>
      </c>
      <c r="AE50" s="304" t="s">
        <v>134</v>
      </c>
      <c r="AF50" s="304" t="s">
        <v>134</v>
      </c>
      <c r="AG50" s="304" t="s">
        <v>134</v>
      </c>
      <c r="AH50" s="304" t="s">
        <v>134</v>
      </c>
      <c r="AI50" s="304">
        <v>1</v>
      </c>
      <c r="AJ50" s="304" t="s">
        <v>134</v>
      </c>
      <c r="AK50" s="304">
        <v>1</v>
      </c>
      <c r="AL50" s="304" t="s">
        <v>134</v>
      </c>
      <c r="AM50" s="304" t="s">
        <v>134</v>
      </c>
      <c r="AN50" s="304" t="s">
        <v>134</v>
      </c>
      <c r="AO50" s="304" t="s">
        <v>134</v>
      </c>
      <c r="AP50" s="304" t="s">
        <v>134</v>
      </c>
      <c r="AQ50" s="355" t="s">
        <v>134</v>
      </c>
      <c r="AR50" s="355" t="s">
        <v>134</v>
      </c>
      <c r="AS50" s="355" t="s">
        <v>134</v>
      </c>
      <c r="AT50" s="304" t="s">
        <v>134</v>
      </c>
      <c r="AU50" s="304">
        <v>5</v>
      </c>
      <c r="AV50" s="304">
        <v>16</v>
      </c>
      <c r="AW50" s="304" t="s">
        <v>134</v>
      </c>
      <c r="AX50" s="304" t="s">
        <v>134</v>
      </c>
      <c r="AY50" s="304">
        <v>2</v>
      </c>
      <c r="AZ50" s="304">
        <v>1</v>
      </c>
      <c r="BA50" s="304">
        <v>2</v>
      </c>
      <c r="BB50" s="304">
        <v>1</v>
      </c>
      <c r="BC50" s="304">
        <v>1</v>
      </c>
      <c r="BD50" s="304" t="s">
        <v>134</v>
      </c>
      <c r="BE50" s="304">
        <v>1</v>
      </c>
      <c r="BF50" s="304" t="s">
        <v>134</v>
      </c>
      <c r="BG50" s="355" t="s">
        <v>134</v>
      </c>
      <c r="BH50" s="355" t="s">
        <v>134</v>
      </c>
      <c r="BI50" s="304" t="s">
        <v>134</v>
      </c>
      <c r="BJ50" s="304" t="s">
        <v>134</v>
      </c>
      <c r="BK50" s="304" t="s">
        <v>134</v>
      </c>
      <c r="BL50" s="304">
        <v>32</v>
      </c>
      <c r="BM50" s="304">
        <v>162</v>
      </c>
      <c r="BN50" s="355" t="s">
        <v>134</v>
      </c>
      <c r="BO50" s="355" t="s">
        <v>134</v>
      </c>
      <c r="BP50" s="304">
        <v>2</v>
      </c>
      <c r="BQ50" s="355" t="s">
        <v>134</v>
      </c>
      <c r="BR50" s="304">
        <v>3</v>
      </c>
      <c r="BS50" s="304">
        <v>1</v>
      </c>
      <c r="BT50" s="355" t="s">
        <v>134</v>
      </c>
      <c r="BU50" s="304">
        <v>4</v>
      </c>
      <c r="BV50" s="304">
        <v>11</v>
      </c>
      <c r="BW50" s="304">
        <v>2</v>
      </c>
      <c r="BX50" s="304">
        <v>8</v>
      </c>
      <c r="BY50" s="304">
        <v>1</v>
      </c>
      <c r="BZ50" s="355" t="s">
        <v>134</v>
      </c>
      <c r="CA50" s="355" t="s">
        <v>134</v>
      </c>
      <c r="CB50" s="355" t="s">
        <v>134</v>
      </c>
      <c r="CC50" s="355" t="s">
        <v>134</v>
      </c>
      <c r="CD50" s="355" t="s">
        <v>134</v>
      </c>
      <c r="CE50" s="355" t="s">
        <v>134</v>
      </c>
      <c r="CF50" s="355" t="s">
        <v>134</v>
      </c>
      <c r="CG50" s="355" t="s">
        <v>134</v>
      </c>
      <c r="CH50" s="304">
        <v>16</v>
      </c>
      <c r="CI50" s="304">
        <v>42</v>
      </c>
      <c r="CJ50" s="304">
        <v>7</v>
      </c>
      <c r="CK50" s="304">
        <v>9</v>
      </c>
      <c r="CL50" s="355" t="s">
        <v>134</v>
      </c>
      <c r="CM50" s="304">
        <v>11</v>
      </c>
      <c r="CN50" s="304">
        <v>31</v>
      </c>
      <c r="CO50" s="355" t="s">
        <v>134</v>
      </c>
      <c r="CP50" s="304">
        <v>4</v>
      </c>
      <c r="CQ50" s="355" t="s">
        <v>134</v>
      </c>
      <c r="CR50" s="304">
        <v>7</v>
      </c>
      <c r="CS50" s="304">
        <v>67</v>
      </c>
      <c r="CT50" s="304">
        <v>232</v>
      </c>
      <c r="CU50" s="304" t="s">
        <v>134</v>
      </c>
      <c r="CV50" s="304">
        <v>64</v>
      </c>
      <c r="CW50" s="304">
        <v>3</v>
      </c>
      <c r="CX50" s="304">
        <v>23</v>
      </c>
      <c r="CY50" s="304">
        <v>61</v>
      </c>
      <c r="CZ50" s="304">
        <v>15</v>
      </c>
      <c r="DA50" s="304">
        <v>1</v>
      </c>
      <c r="DB50" s="304">
        <v>7</v>
      </c>
      <c r="DC50" s="304">
        <v>6</v>
      </c>
      <c r="DD50" s="304">
        <v>37</v>
      </c>
      <c r="DE50" s="304" t="s">
        <v>134</v>
      </c>
      <c r="DF50" s="304">
        <v>6</v>
      </c>
      <c r="DG50" s="304">
        <v>16</v>
      </c>
      <c r="DH50" s="304">
        <v>86</v>
      </c>
      <c r="DI50" s="304">
        <v>14</v>
      </c>
      <c r="DJ50" s="304" t="s">
        <v>134</v>
      </c>
      <c r="DK50" s="304">
        <v>2</v>
      </c>
      <c r="DL50" s="304">
        <v>1</v>
      </c>
      <c r="DM50" s="304">
        <v>8</v>
      </c>
      <c r="DN50" s="304">
        <v>1</v>
      </c>
      <c r="DO50" s="304" t="s">
        <v>134</v>
      </c>
      <c r="DP50" s="304">
        <v>4</v>
      </c>
      <c r="DQ50" s="304">
        <v>18</v>
      </c>
      <c r="DR50" s="304" t="s">
        <v>134</v>
      </c>
      <c r="DS50" s="304" t="s">
        <v>134</v>
      </c>
      <c r="DT50" s="304" t="s">
        <v>134</v>
      </c>
      <c r="DU50" s="304" t="s">
        <v>134</v>
      </c>
      <c r="DV50" s="304">
        <v>2</v>
      </c>
      <c r="DW50" s="304" t="s">
        <v>134</v>
      </c>
      <c r="DX50" s="304">
        <v>1</v>
      </c>
      <c r="DY50" s="304" t="s">
        <v>134</v>
      </c>
    </row>
    <row r="51" spans="1:256" s="26" customFormat="1" ht="21" customHeight="1">
      <c r="A51" s="101" t="s">
        <v>812</v>
      </c>
      <c r="B51" s="303">
        <v>50</v>
      </c>
      <c r="C51" s="304">
        <v>321</v>
      </c>
      <c r="D51" s="304" t="s">
        <v>134</v>
      </c>
      <c r="E51" s="304" t="s">
        <v>134</v>
      </c>
      <c r="F51" s="355" t="s">
        <v>134</v>
      </c>
      <c r="G51" s="355" t="s">
        <v>134</v>
      </c>
      <c r="H51" s="355" t="s">
        <v>134</v>
      </c>
      <c r="I51" s="355" t="s">
        <v>134</v>
      </c>
      <c r="J51" s="304">
        <v>5</v>
      </c>
      <c r="K51" s="304">
        <v>26</v>
      </c>
      <c r="L51" s="304">
        <v>1</v>
      </c>
      <c r="M51" s="304">
        <v>3</v>
      </c>
      <c r="N51" s="304">
        <v>1</v>
      </c>
      <c r="O51" s="304" t="s">
        <v>134</v>
      </c>
      <c r="P51" s="304" t="s">
        <v>134</v>
      </c>
      <c r="Q51" s="304" t="s">
        <v>134</v>
      </c>
      <c r="R51" s="304" t="s">
        <v>134</v>
      </c>
      <c r="S51" s="304" t="s">
        <v>134</v>
      </c>
      <c r="T51" s="304" t="s">
        <v>134</v>
      </c>
      <c r="U51" s="304" t="s">
        <v>134</v>
      </c>
      <c r="V51" s="304" t="s">
        <v>134</v>
      </c>
      <c r="W51" s="304" t="s">
        <v>134</v>
      </c>
      <c r="X51" s="304" t="s">
        <v>134</v>
      </c>
      <c r="Y51" s="304" t="s">
        <v>134</v>
      </c>
      <c r="Z51" s="304" t="s">
        <v>134</v>
      </c>
      <c r="AA51" s="304" t="s">
        <v>134</v>
      </c>
      <c r="AB51" s="304" t="s">
        <v>134</v>
      </c>
      <c r="AC51" s="304" t="s">
        <v>134</v>
      </c>
      <c r="AD51" s="304" t="s">
        <v>134</v>
      </c>
      <c r="AE51" s="304" t="s">
        <v>134</v>
      </c>
      <c r="AF51" s="304" t="s">
        <v>134</v>
      </c>
      <c r="AG51" s="304" t="s">
        <v>134</v>
      </c>
      <c r="AH51" s="304" t="s">
        <v>134</v>
      </c>
      <c r="AI51" s="304" t="s">
        <v>134</v>
      </c>
      <c r="AJ51" s="304" t="s">
        <v>134</v>
      </c>
      <c r="AK51" s="304" t="s">
        <v>134</v>
      </c>
      <c r="AL51" s="304" t="s">
        <v>134</v>
      </c>
      <c r="AM51" s="304" t="s">
        <v>134</v>
      </c>
      <c r="AN51" s="304" t="s">
        <v>134</v>
      </c>
      <c r="AO51" s="304" t="s">
        <v>134</v>
      </c>
      <c r="AP51" s="304" t="s">
        <v>134</v>
      </c>
      <c r="AQ51" s="355" t="s">
        <v>134</v>
      </c>
      <c r="AR51" s="355" t="s">
        <v>134</v>
      </c>
      <c r="AS51" s="355" t="s">
        <v>134</v>
      </c>
      <c r="AT51" s="304" t="s">
        <v>134</v>
      </c>
      <c r="AU51" s="304">
        <v>1</v>
      </c>
      <c r="AV51" s="304">
        <v>5</v>
      </c>
      <c r="AW51" s="304" t="s">
        <v>134</v>
      </c>
      <c r="AX51" s="304" t="s">
        <v>134</v>
      </c>
      <c r="AY51" s="304" t="s">
        <v>134</v>
      </c>
      <c r="AZ51" s="304" t="s">
        <v>134</v>
      </c>
      <c r="BA51" s="304">
        <v>1</v>
      </c>
      <c r="BB51" s="304">
        <v>3</v>
      </c>
      <c r="BC51" s="304">
        <v>12</v>
      </c>
      <c r="BD51" s="304">
        <v>1</v>
      </c>
      <c r="BE51" s="304">
        <v>1</v>
      </c>
      <c r="BF51" s="304">
        <v>1</v>
      </c>
      <c r="BG51" s="355" t="s">
        <v>134</v>
      </c>
      <c r="BH51" s="355" t="s">
        <v>134</v>
      </c>
      <c r="BI51" s="304" t="s">
        <v>134</v>
      </c>
      <c r="BJ51" s="365" t="s">
        <v>134</v>
      </c>
      <c r="BK51" s="304" t="s">
        <v>134</v>
      </c>
      <c r="BL51" s="304">
        <v>9</v>
      </c>
      <c r="BM51" s="304">
        <v>59</v>
      </c>
      <c r="BN51" s="355" t="s">
        <v>134</v>
      </c>
      <c r="BO51" s="355" t="s">
        <v>134</v>
      </c>
      <c r="BP51" s="304">
        <v>1</v>
      </c>
      <c r="BQ51" s="355" t="s">
        <v>134</v>
      </c>
      <c r="BR51" s="304">
        <v>3</v>
      </c>
      <c r="BS51" s="355" t="s">
        <v>134</v>
      </c>
      <c r="BT51" s="355" t="s">
        <v>134</v>
      </c>
      <c r="BU51" s="304">
        <v>1</v>
      </c>
      <c r="BV51" s="304">
        <v>3</v>
      </c>
      <c r="BW51" s="304">
        <v>1</v>
      </c>
      <c r="BX51" s="355" t="s">
        <v>134</v>
      </c>
      <c r="BY51" s="355" t="s">
        <v>134</v>
      </c>
      <c r="BZ51" s="304">
        <v>1</v>
      </c>
      <c r="CA51" s="304">
        <v>2</v>
      </c>
      <c r="CB51" s="355" t="s">
        <v>134</v>
      </c>
      <c r="CC51" s="355" t="s">
        <v>134</v>
      </c>
      <c r="CD51" s="355" t="s">
        <v>134</v>
      </c>
      <c r="CE51" s="304">
        <v>1</v>
      </c>
      <c r="CF51" s="355" t="s">
        <v>134</v>
      </c>
      <c r="CG51" s="355" t="s">
        <v>134</v>
      </c>
      <c r="CH51" s="304">
        <v>3</v>
      </c>
      <c r="CI51" s="304">
        <v>7</v>
      </c>
      <c r="CJ51" s="304">
        <v>1</v>
      </c>
      <c r="CK51" s="304">
        <v>2</v>
      </c>
      <c r="CL51" s="355" t="s">
        <v>134</v>
      </c>
      <c r="CM51" s="304">
        <v>2</v>
      </c>
      <c r="CN51" s="304">
        <v>15</v>
      </c>
      <c r="CO51" s="355" t="s">
        <v>134</v>
      </c>
      <c r="CP51" s="355" t="s">
        <v>134</v>
      </c>
      <c r="CQ51" s="355" t="s">
        <v>134</v>
      </c>
      <c r="CR51" s="304">
        <v>2</v>
      </c>
      <c r="CS51" s="304">
        <v>5</v>
      </c>
      <c r="CT51" s="304">
        <v>17</v>
      </c>
      <c r="CU51" s="304" t="s">
        <v>134</v>
      </c>
      <c r="CV51" s="304">
        <v>3</v>
      </c>
      <c r="CW51" s="304">
        <v>2</v>
      </c>
      <c r="CX51" s="304">
        <v>2</v>
      </c>
      <c r="CY51" s="304">
        <v>3</v>
      </c>
      <c r="CZ51" s="304">
        <v>1</v>
      </c>
      <c r="DA51" s="304" t="s">
        <v>134</v>
      </c>
      <c r="DB51" s="304">
        <v>1</v>
      </c>
      <c r="DC51" s="304">
        <v>4</v>
      </c>
      <c r="DD51" s="304">
        <v>131</v>
      </c>
      <c r="DE51" s="304">
        <v>2</v>
      </c>
      <c r="DF51" s="304">
        <v>2</v>
      </c>
      <c r="DG51" s="304">
        <v>2</v>
      </c>
      <c r="DH51" s="304">
        <v>11</v>
      </c>
      <c r="DI51" s="304">
        <v>1</v>
      </c>
      <c r="DJ51" s="304" t="s">
        <v>134</v>
      </c>
      <c r="DK51" s="304">
        <v>1</v>
      </c>
      <c r="DL51" s="304" t="s">
        <v>134</v>
      </c>
      <c r="DM51" s="304" t="s">
        <v>134</v>
      </c>
      <c r="DN51" s="304" t="s">
        <v>134</v>
      </c>
      <c r="DO51" s="304" t="s">
        <v>134</v>
      </c>
      <c r="DP51" s="304">
        <v>13</v>
      </c>
      <c r="DQ51" s="304">
        <v>33</v>
      </c>
      <c r="DR51" s="304" t="s">
        <v>134</v>
      </c>
      <c r="DS51" s="304">
        <v>1</v>
      </c>
      <c r="DT51" s="304">
        <v>1</v>
      </c>
      <c r="DU51" s="304" t="s">
        <v>134</v>
      </c>
      <c r="DV51" s="304">
        <v>2</v>
      </c>
      <c r="DW51" s="304" t="s">
        <v>134</v>
      </c>
      <c r="DX51" s="304">
        <v>9</v>
      </c>
      <c r="DY51" s="304" t="s">
        <v>134</v>
      </c>
    </row>
    <row r="52" spans="1:256" s="26" customFormat="1" ht="21" customHeight="1">
      <c r="A52" s="101" t="s">
        <v>358</v>
      </c>
      <c r="B52" s="303">
        <v>93</v>
      </c>
      <c r="C52" s="304">
        <v>454</v>
      </c>
      <c r="D52" s="304" t="s">
        <v>134</v>
      </c>
      <c r="E52" s="304" t="s">
        <v>134</v>
      </c>
      <c r="F52" s="355" t="s">
        <v>134</v>
      </c>
      <c r="G52" s="355" t="s">
        <v>134</v>
      </c>
      <c r="H52" s="355" t="s">
        <v>134</v>
      </c>
      <c r="I52" s="355" t="s">
        <v>134</v>
      </c>
      <c r="J52" s="304">
        <v>15</v>
      </c>
      <c r="K52" s="304">
        <v>65</v>
      </c>
      <c r="L52" s="304">
        <v>4</v>
      </c>
      <c r="M52" s="304">
        <v>9</v>
      </c>
      <c r="N52" s="304">
        <v>2</v>
      </c>
      <c r="O52" s="304">
        <v>3</v>
      </c>
      <c r="P52" s="304">
        <v>8</v>
      </c>
      <c r="Q52" s="304" t="s">
        <v>134</v>
      </c>
      <c r="R52" s="304" t="s">
        <v>134</v>
      </c>
      <c r="S52" s="304" t="s">
        <v>134</v>
      </c>
      <c r="T52" s="304" t="s">
        <v>134</v>
      </c>
      <c r="U52" s="304" t="s">
        <v>134</v>
      </c>
      <c r="V52" s="304" t="s">
        <v>134</v>
      </c>
      <c r="W52" s="304">
        <v>3</v>
      </c>
      <c r="X52" s="304" t="s">
        <v>134</v>
      </c>
      <c r="Y52" s="304" t="s">
        <v>134</v>
      </c>
      <c r="Z52" s="304" t="s">
        <v>134</v>
      </c>
      <c r="AA52" s="304" t="s">
        <v>134</v>
      </c>
      <c r="AB52" s="304" t="s">
        <v>134</v>
      </c>
      <c r="AC52" s="304" t="s">
        <v>134</v>
      </c>
      <c r="AD52" s="304" t="s">
        <v>134</v>
      </c>
      <c r="AE52" s="304" t="s">
        <v>134</v>
      </c>
      <c r="AF52" s="304" t="s">
        <v>134</v>
      </c>
      <c r="AG52" s="304" t="s">
        <v>134</v>
      </c>
      <c r="AH52" s="304" t="s">
        <v>134</v>
      </c>
      <c r="AI52" s="304" t="s">
        <v>134</v>
      </c>
      <c r="AJ52" s="304" t="s">
        <v>134</v>
      </c>
      <c r="AK52" s="304" t="s">
        <v>134</v>
      </c>
      <c r="AL52" s="304" t="s">
        <v>134</v>
      </c>
      <c r="AM52" s="304" t="s">
        <v>134</v>
      </c>
      <c r="AN52" s="304" t="s">
        <v>134</v>
      </c>
      <c r="AO52" s="304" t="s">
        <v>134</v>
      </c>
      <c r="AP52" s="304" t="s">
        <v>134</v>
      </c>
      <c r="AQ52" s="355" t="s">
        <v>134</v>
      </c>
      <c r="AR52" s="355" t="s">
        <v>134</v>
      </c>
      <c r="AS52" s="355" t="s">
        <v>134</v>
      </c>
      <c r="AT52" s="304" t="s">
        <v>134</v>
      </c>
      <c r="AU52" s="304" t="s">
        <v>134</v>
      </c>
      <c r="AV52" s="304" t="s">
        <v>134</v>
      </c>
      <c r="AW52" s="304" t="s">
        <v>134</v>
      </c>
      <c r="AX52" s="304" t="s">
        <v>134</v>
      </c>
      <c r="AY52" s="304" t="s">
        <v>134</v>
      </c>
      <c r="AZ52" s="304" t="s">
        <v>134</v>
      </c>
      <c r="BA52" s="304" t="s">
        <v>134</v>
      </c>
      <c r="BB52" s="304">
        <v>2</v>
      </c>
      <c r="BC52" s="304">
        <v>30</v>
      </c>
      <c r="BD52" s="304">
        <v>1</v>
      </c>
      <c r="BE52" s="304" t="s">
        <v>134</v>
      </c>
      <c r="BF52" s="304">
        <v>1</v>
      </c>
      <c r="BG52" s="355" t="s">
        <v>134</v>
      </c>
      <c r="BH52" s="355" t="s">
        <v>134</v>
      </c>
      <c r="BI52" s="304" t="s">
        <v>134</v>
      </c>
      <c r="BJ52" s="304" t="s">
        <v>134</v>
      </c>
      <c r="BK52" s="304" t="s">
        <v>134</v>
      </c>
      <c r="BL52" s="304">
        <v>13</v>
      </c>
      <c r="BM52" s="304">
        <v>37</v>
      </c>
      <c r="BN52" s="355" t="s">
        <v>134</v>
      </c>
      <c r="BO52" s="355" t="s">
        <v>134</v>
      </c>
      <c r="BP52" s="355" t="s">
        <v>134</v>
      </c>
      <c r="BQ52" s="355" t="s">
        <v>134</v>
      </c>
      <c r="BR52" s="355" t="s">
        <v>134</v>
      </c>
      <c r="BS52" s="304">
        <v>1</v>
      </c>
      <c r="BT52" s="355" t="s">
        <v>134</v>
      </c>
      <c r="BU52" s="355" t="s">
        <v>134</v>
      </c>
      <c r="BV52" s="304">
        <v>6</v>
      </c>
      <c r="BW52" s="304">
        <v>1</v>
      </c>
      <c r="BX52" s="304">
        <v>3</v>
      </c>
      <c r="BY52" s="304">
        <v>2</v>
      </c>
      <c r="BZ52" s="355" t="s">
        <v>134</v>
      </c>
      <c r="CA52" s="355" t="s">
        <v>134</v>
      </c>
      <c r="CB52" s="355" t="s">
        <v>134</v>
      </c>
      <c r="CC52" s="355" t="s">
        <v>134</v>
      </c>
      <c r="CD52" s="355" t="s">
        <v>134</v>
      </c>
      <c r="CE52" s="355" t="s">
        <v>134</v>
      </c>
      <c r="CF52" s="355" t="s">
        <v>134</v>
      </c>
      <c r="CG52" s="355" t="s">
        <v>134</v>
      </c>
      <c r="CH52" s="304">
        <v>14</v>
      </c>
      <c r="CI52" s="304">
        <v>33</v>
      </c>
      <c r="CJ52" s="304">
        <v>2</v>
      </c>
      <c r="CK52" s="304">
        <v>12</v>
      </c>
      <c r="CL52" s="355" t="s">
        <v>134</v>
      </c>
      <c r="CM52" s="304">
        <v>1</v>
      </c>
      <c r="CN52" s="304">
        <v>5</v>
      </c>
      <c r="CO52" s="355" t="s">
        <v>134</v>
      </c>
      <c r="CP52" s="355" t="s">
        <v>134</v>
      </c>
      <c r="CQ52" s="355" t="s">
        <v>134</v>
      </c>
      <c r="CR52" s="304">
        <v>1</v>
      </c>
      <c r="CS52" s="304">
        <v>16</v>
      </c>
      <c r="CT52" s="304">
        <v>57</v>
      </c>
      <c r="CU52" s="304" t="s">
        <v>134</v>
      </c>
      <c r="CV52" s="304">
        <v>13</v>
      </c>
      <c r="CW52" s="304">
        <v>3</v>
      </c>
      <c r="CX52" s="304">
        <v>9</v>
      </c>
      <c r="CY52" s="304">
        <v>32</v>
      </c>
      <c r="CZ52" s="304">
        <v>4</v>
      </c>
      <c r="DA52" s="304">
        <v>4</v>
      </c>
      <c r="DB52" s="304">
        <v>1</v>
      </c>
      <c r="DC52" s="304">
        <v>3</v>
      </c>
      <c r="DD52" s="304">
        <v>114</v>
      </c>
      <c r="DE52" s="304">
        <v>1</v>
      </c>
      <c r="DF52" s="304">
        <v>2</v>
      </c>
      <c r="DG52" s="304">
        <v>10</v>
      </c>
      <c r="DH52" s="304">
        <v>45</v>
      </c>
      <c r="DI52" s="304">
        <v>8</v>
      </c>
      <c r="DJ52" s="304" t="s">
        <v>134</v>
      </c>
      <c r="DK52" s="304">
        <v>2</v>
      </c>
      <c r="DL52" s="304" t="s">
        <v>134</v>
      </c>
      <c r="DM52" s="304" t="s">
        <v>134</v>
      </c>
      <c r="DN52" s="304" t="s">
        <v>134</v>
      </c>
      <c r="DO52" s="304" t="s">
        <v>134</v>
      </c>
      <c r="DP52" s="304">
        <v>7</v>
      </c>
      <c r="DQ52" s="304">
        <v>28</v>
      </c>
      <c r="DR52" s="304">
        <v>1</v>
      </c>
      <c r="DS52" s="304">
        <v>1</v>
      </c>
      <c r="DT52" s="304" t="s">
        <v>134</v>
      </c>
      <c r="DU52" s="304" t="s">
        <v>134</v>
      </c>
      <c r="DV52" s="304">
        <v>2</v>
      </c>
      <c r="DW52" s="304" t="s">
        <v>134</v>
      </c>
      <c r="DX52" s="304">
        <v>3</v>
      </c>
      <c r="DY52" s="304" t="s">
        <v>134</v>
      </c>
    </row>
    <row r="53" spans="1:256" s="27" customFormat="1" ht="21" customHeight="1">
      <c r="A53" s="170" t="s">
        <v>419</v>
      </c>
      <c r="B53" s="353">
        <v>812</v>
      </c>
      <c r="C53" s="355">
        <v>6385</v>
      </c>
      <c r="D53" s="304" t="s">
        <v>134</v>
      </c>
      <c r="E53" s="304" t="s">
        <v>134</v>
      </c>
      <c r="F53" s="355" t="s">
        <v>134</v>
      </c>
      <c r="G53" s="355" t="s">
        <v>134</v>
      </c>
      <c r="H53" s="355" t="s">
        <v>134</v>
      </c>
      <c r="I53" s="355" t="s">
        <v>134</v>
      </c>
      <c r="J53" s="355">
        <v>64</v>
      </c>
      <c r="K53" s="355">
        <v>480</v>
      </c>
      <c r="L53" s="355">
        <v>25</v>
      </c>
      <c r="M53" s="355">
        <v>24</v>
      </c>
      <c r="N53" s="355">
        <v>15</v>
      </c>
      <c r="O53" s="355">
        <v>27</v>
      </c>
      <c r="P53" s="355">
        <v>272</v>
      </c>
      <c r="Q53" s="355">
        <v>3</v>
      </c>
      <c r="R53" s="355">
        <v>2</v>
      </c>
      <c r="S53" s="355">
        <v>7</v>
      </c>
      <c r="T53" s="355" t="s">
        <v>134</v>
      </c>
      <c r="U53" s="355">
        <v>1</v>
      </c>
      <c r="V53" s="355" t="s">
        <v>134</v>
      </c>
      <c r="W53" s="355">
        <v>4</v>
      </c>
      <c r="X53" s="355">
        <v>1</v>
      </c>
      <c r="Y53" s="355" t="s">
        <v>134</v>
      </c>
      <c r="Z53" s="355">
        <v>1</v>
      </c>
      <c r="AA53" s="355" t="s">
        <v>134</v>
      </c>
      <c r="AB53" s="355">
        <v>1</v>
      </c>
      <c r="AC53" s="355" t="s">
        <v>134</v>
      </c>
      <c r="AD53" s="355" t="s">
        <v>134</v>
      </c>
      <c r="AE53" s="355" t="s">
        <v>134</v>
      </c>
      <c r="AF53" s="355">
        <v>1</v>
      </c>
      <c r="AG53" s="355" t="s">
        <v>134</v>
      </c>
      <c r="AH53" s="355" t="s">
        <v>134</v>
      </c>
      <c r="AI53" s="355" t="s">
        <v>134</v>
      </c>
      <c r="AJ53" s="355" t="s">
        <v>134</v>
      </c>
      <c r="AK53" s="355">
        <v>1</v>
      </c>
      <c r="AL53" s="355">
        <v>1</v>
      </c>
      <c r="AM53" s="355" t="s">
        <v>134</v>
      </c>
      <c r="AN53" s="355">
        <v>4</v>
      </c>
      <c r="AO53" s="355">
        <v>2</v>
      </c>
      <c r="AP53" s="355">
        <v>16</v>
      </c>
      <c r="AQ53" s="355" t="s">
        <v>134</v>
      </c>
      <c r="AR53" s="355" t="s">
        <v>134</v>
      </c>
      <c r="AS53" s="355" t="s">
        <v>134</v>
      </c>
      <c r="AT53" s="355">
        <v>2</v>
      </c>
      <c r="AU53" s="355">
        <v>26</v>
      </c>
      <c r="AV53" s="355">
        <v>294</v>
      </c>
      <c r="AW53" s="355">
        <v>1</v>
      </c>
      <c r="AX53" s="355" t="s">
        <v>134</v>
      </c>
      <c r="AY53" s="355">
        <v>11</v>
      </c>
      <c r="AZ53" s="355">
        <v>2</v>
      </c>
      <c r="BA53" s="355">
        <v>12</v>
      </c>
      <c r="BB53" s="355">
        <v>5</v>
      </c>
      <c r="BC53" s="355">
        <v>193</v>
      </c>
      <c r="BD53" s="355" t="s">
        <v>134</v>
      </c>
      <c r="BE53" s="355">
        <v>1</v>
      </c>
      <c r="BF53" s="355">
        <v>3</v>
      </c>
      <c r="BG53" s="355" t="s">
        <v>134</v>
      </c>
      <c r="BH53" s="355" t="s">
        <v>134</v>
      </c>
      <c r="BI53" s="355">
        <v>1</v>
      </c>
      <c r="BJ53" s="355" t="s">
        <v>134</v>
      </c>
      <c r="BK53" s="355" t="s">
        <v>134</v>
      </c>
      <c r="BL53" s="355">
        <v>191</v>
      </c>
      <c r="BM53" s="355">
        <v>1312</v>
      </c>
      <c r="BN53" s="355" t="s">
        <v>134</v>
      </c>
      <c r="BO53" s="355">
        <v>7</v>
      </c>
      <c r="BP53" s="355">
        <v>11</v>
      </c>
      <c r="BQ53" s="355">
        <v>3</v>
      </c>
      <c r="BR53" s="355">
        <v>11</v>
      </c>
      <c r="BS53" s="355">
        <v>15</v>
      </c>
      <c r="BT53" s="355" t="s">
        <v>134</v>
      </c>
      <c r="BU53" s="355">
        <v>25</v>
      </c>
      <c r="BV53" s="355">
        <v>46</v>
      </c>
      <c r="BW53" s="355">
        <v>11</v>
      </c>
      <c r="BX53" s="355">
        <v>52</v>
      </c>
      <c r="BY53" s="355">
        <v>10</v>
      </c>
      <c r="BZ53" s="355">
        <v>18</v>
      </c>
      <c r="CA53" s="355">
        <v>313</v>
      </c>
      <c r="CB53" s="355">
        <v>2</v>
      </c>
      <c r="CC53" s="355">
        <v>3</v>
      </c>
      <c r="CD53" s="355">
        <v>2</v>
      </c>
      <c r="CE53" s="355" t="s">
        <v>134</v>
      </c>
      <c r="CF53" s="355" t="s">
        <v>134</v>
      </c>
      <c r="CG53" s="355">
        <v>11</v>
      </c>
      <c r="CH53" s="355">
        <v>86</v>
      </c>
      <c r="CI53" s="355">
        <v>290</v>
      </c>
      <c r="CJ53" s="355">
        <v>11</v>
      </c>
      <c r="CK53" s="355">
        <v>74</v>
      </c>
      <c r="CL53" s="355">
        <v>1</v>
      </c>
      <c r="CM53" s="355">
        <v>61</v>
      </c>
      <c r="CN53" s="355">
        <v>234</v>
      </c>
      <c r="CO53" s="355" t="s">
        <v>134</v>
      </c>
      <c r="CP53" s="355">
        <v>35</v>
      </c>
      <c r="CQ53" s="355">
        <v>1</v>
      </c>
      <c r="CR53" s="355">
        <v>25</v>
      </c>
      <c r="CS53" s="355">
        <v>103</v>
      </c>
      <c r="CT53" s="355">
        <v>443</v>
      </c>
      <c r="CU53" s="355" t="s">
        <v>134</v>
      </c>
      <c r="CV53" s="355">
        <v>93</v>
      </c>
      <c r="CW53" s="355">
        <v>10</v>
      </c>
      <c r="CX53" s="355">
        <v>78</v>
      </c>
      <c r="CY53" s="355">
        <v>361</v>
      </c>
      <c r="CZ53" s="355">
        <v>61</v>
      </c>
      <c r="DA53" s="355">
        <v>8</v>
      </c>
      <c r="DB53" s="355">
        <v>9</v>
      </c>
      <c r="DC53" s="355">
        <v>27</v>
      </c>
      <c r="DD53" s="355">
        <v>137</v>
      </c>
      <c r="DE53" s="355">
        <v>1</v>
      </c>
      <c r="DF53" s="355">
        <v>26</v>
      </c>
      <c r="DG53" s="355">
        <v>79</v>
      </c>
      <c r="DH53" s="355">
        <v>878</v>
      </c>
      <c r="DI53" s="355">
        <v>53</v>
      </c>
      <c r="DJ53" s="355" t="s">
        <v>134</v>
      </c>
      <c r="DK53" s="355">
        <v>26</v>
      </c>
      <c r="DL53" s="355">
        <v>1</v>
      </c>
      <c r="DM53" s="355">
        <v>7</v>
      </c>
      <c r="DN53" s="355">
        <v>1</v>
      </c>
      <c r="DO53" s="355" t="s">
        <v>134</v>
      </c>
      <c r="DP53" s="355">
        <v>44</v>
      </c>
      <c r="DQ53" s="355">
        <v>1155</v>
      </c>
      <c r="DR53" s="355">
        <v>2</v>
      </c>
      <c r="DS53" s="355">
        <v>2</v>
      </c>
      <c r="DT53" s="355">
        <v>4</v>
      </c>
      <c r="DU53" s="355">
        <v>5</v>
      </c>
      <c r="DV53" s="355">
        <v>16</v>
      </c>
      <c r="DW53" s="355">
        <v>10</v>
      </c>
      <c r="DX53" s="355">
        <v>5</v>
      </c>
      <c r="DY53" s="355" t="s">
        <v>134</v>
      </c>
    </row>
    <row r="54" spans="1:256" s="26" customFormat="1" ht="21" customHeight="1">
      <c r="A54" s="101" t="s">
        <v>808</v>
      </c>
      <c r="B54" s="303">
        <v>332</v>
      </c>
      <c r="C54" s="304">
        <v>3015</v>
      </c>
      <c r="D54" s="304" t="s">
        <v>134</v>
      </c>
      <c r="E54" s="304" t="s">
        <v>134</v>
      </c>
      <c r="F54" s="355" t="s">
        <v>134</v>
      </c>
      <c r="G54" s="355" t="s">
        <v>134</v>
      </c>
      <c r="H54" s="355" t="s">
        <v>134</v>
      </c>
      <c r="I54" s="355" t="s">
        <v>134</v>
      </c>
      <c r="J54" s="304">
        <v>23</v>
      </c>
      <c r="K54" s="304">
        <v>104</v>
      </c>
      <c r="L54" s="304">
        <v>10</v>
      </c>
      <c r="M54" s="304">
        <v>9</v>
      </c>
      <c r="N54" s="304">
        <v>4</v>
      </c>
      <c r="O54" s="304">
        <v>7</v>
      </c>
      <c r="P54" s="304">
        <v>38</v>
      </c>
      <c r="Q54" s="304" t="s">
        <v>134</v>
      </c>
      <c r="R54" s="304">
        <v>1</v>
      </c>
      <c r="S54" s="304">
        <v>3</v>
      </c>
      <c r="T54" s="304" t="s">
        <v>134</v>
      </c>
      <c r="U54" s="304" t="s">
        <v>134</v>
      </c>
      <c r="V54" s="304" t="s">
        <v>134</v>
      </c>
      <c r="W54" s="304">
        <v>2</v>
      </c>
      <c r="X54" s="304" t="s">
        <v>134</v>
      </c>
      <c r="Y54" s="304" t="s">
        <v>134</v>
      </c>
      <c r="Z54" s="304" t="s">
        <v>134</v>
      </c>
      <c r="AA54" s="304" t="s">
        <v>134</v>
      </c>
      <c r="AB54" s="304" t="s">
        <v>134</v>
      </c>
      <c r="AC54" s="304" t="s">
        <v>134</v>
      </c>
      <c r="AD54" s="304" t="s">
        <v>134</v>
      </c>
      <c r="AE54" s="304" t="s">
        <v>134</v>
      </c>
      <c r="AF54" s="304" t="s">
        <v>134</v>
      </c>
      <c r="AG54" s="304" t="s">
        <v>134</v>
      </c>
      <c r="AH54" s="304" t="s">
        <v>134</v>
      </c>
      <c r="AI54" s="304" t="s">
        <v>134</v>
      </c>
      <c r="AJ54" s="304" t="s">
        <v>134</v>
      </c>
      <c r="AK54" s="304" t="s">
        <v>134</v>
      </c>
      <c r="AL54" s="304" t="s">
        <v>134</v>
      </c>
      <c r="AM54" s="304" t="s">
        <v>134</v>
      </c>
      <c r="AN54" s="304">
        <v>1</v>
      </c>
      <c r="AO54" s="304" t="s">
        <v>134</v>
      </c>
      <c r="AP54" s="304" t="s">
        <v>134</v>
      </c>
      <c r="AQ54" s="355" t="s">
        <v>134</v>
      </c>
      <c r="AR54" s="355" t="s">
        <v>134</v>
      </c>
      <c r="AS54" s="355" t="s">
        <v>134</v>
      </c>
      <c r="AT54" s="304" t="s">
        <v>134</v>
      </c>
      <c r="AU54" s="304">
        <v>9</v>
      </c>
      <c r="AV54" s="304">
        <v>153</v>
      </c>
      <c r="AW54" s="304" t="s">
        <v>134</v>
      </c>
      <c r="AX54" s="304" t="s">
        <v>134</v>
      </c>
      <c r="AY54" s="304">
        <v>3</v>
      </c>
      <c r="AZ54" s="304" t="s">
        <v>134</v>
      </c>
      <c r="BA54" s="304">
        <v>6</v>
      </c>
      <c r="BB54" s="304">
        <v>1</v>
      </c>
      <c r="BC54" s="304">
        <v>26</v>
      </c>
      <c r="BD54" s="304" t="s">
        <v>134</v>
      </c>
      <c r="BE54" s="304" t="s">
        <v>134</v>
      </c>
      <c r="BF54" s="304">
        <v>1</v>
      </c>
      <c r="BG54" s="355" t="s">
        <v>134</v>
      </c>
      <c r="BH54" s="355" t="s">
        <v>134</v>
      </c>
      <c r="BI54" s="304" t="s">
        <v>134</v>
      </c>
      <c r="BJ54" s="304" t="s">
        <v>134</v>
      </c>
      <c r="BK54" s="304" t="s">
        <v>134</v>
      </c>
      <c r="BL54" s="304">
        <v>93</v>
      </c>
      <c r="BM54" s="304">
        <v>500</v>
      </c>
      <c r="BN54" s="355" t="s">
        <v>134</v>
      </c>
      <c r="BO54" s="304">
        <v>4</v>
      </c>
      <c r="BP54" s="304">
        <v>5</v>
      </c>
      <c r="BQ54" s="355" t="s">
        <v>134</v>
      </c>
      <c r="BR54" s="304">
        <v>6</v>
      </c>
      <c r="BS54" s="304">
        <v>3</v>
      </c>
      <c r="BT54" s="355" t="s">
        <v>134</v>
      </c>
      <c r="BU54" s="304">
        <v>15</v>
      </c>
      <c r="BV54" s="304">
        <v>19</v>
      </c>
      <c r="BW54" s="304">
        <v>7</v>
      </c>
      <c r="BX54" s="304">
        <v>30</v>
      </c>
      <c r="BY54" s="304">
        <v>4</v>
      </c>
      <c r="BZ54" s="304">
        <v>11</v>
      </c>
      <c r="CA54" s="304">
        <v>203</v>
      </c>
      <c r="CB54" s="304">
        <v>1</v>
      </c>
      <c r="CC54" s="304">
        <v>1</v>
      </c>
      <c r="CD54" s="304">
        <v>2</v>
      </c>
      <c r="CE54" s="355" t="s">
        <v>134</v>
      </c>
      <c r="CF54" s="355" t="s">
        <v>134</v>
      </c>
      <c r="CG54" s="304">
        <v>7</v>
      </c>
      <c r="CH54" s="304">
        <v>27</v>
      </c>
      <c r="CI54" s="304">
        <v>147</v>
      </c>
      <c r="CJ54" s="304">
        <v>4</v>
      </c>
      <c r="CK54" s="304">
        <v>23</v>
      </c>
      <c r="CL54" s="355" t="s">
        <v>134</v>
      </c>
      <c r="CM54" s="304">
        <v>14</v>
      </c>
      <c r="CN54" s="304">
        <v>80</v>
      </c>
      <c r="CO54" s="304" t="s">
        <v>134</v>
      </c>
      <c r="CP54" s="304">
        <v>7</v>
      </c>
      <c r="CQ54" s="304" t="s">
        <v>134</v>
      </c>
      <c r="CR54" s="304">
        <v>7</v>
      </c>
      <c r="CS54" s="304">
        <v>51</v>
      </c>
      <c r="CT54" s="304">
        <v>210</v>
      </c>
      <c r="CU54" s="355" t="s">
        <v>134</v>
      </c>
      <c r="CV54" s="304">
        <v>47</v>
      </c>
      <c r="CW54" s="304">
        <v>4</v>
      </c>
      <c r="CX54" s="304">
        <v>40</v>
      </c>
      <c r="CY54" s="304">
        <v>148</v>
      </c>
      <c r="CZ54" s="304">
        <v>35</v>
      </c>
      <c r="DA54" s="304">
        <v>3</v>
      </c>
      <c r="DB54" s="304">
        <v>2</v>
      </c>
      <c r="DC54" s="304">
        <v>7</v>
      </c>
      <c r="DD54" s="304">
        <v>34</v>
      </c>
      <c r="DE54" s="355" t="s">
        <v>134</v>
      </c>
      <c r="DF54" s="304">
        <v>7</v>
      </c>
      <c r="DG54" s="304">
        <v>28</v>
      </c>
      <c r="DH54" s="304">
        <v>369</v>
      </c>
      <c r="DI54" s="304">
        <v>21</v>
      </c>
      <c r="DJ54" s="355" t="s">
        <v>134</v>
      </c>
      <c r="DK54" s="304">
        <v>7</v>
      </c>
      <c r="DL54" s="304">
        <v>1</v>
      </c>
      <c r="DM54" s="304">
        <v>7</v>
      </c>
      <c r="DN54" s="355">
        <v>1</v>
      </c>
      <c r="DO54" s="355" t="s">
        <v>134</v>
      </c>
      <c r="DP54" s="304">
        <v>20</v>
      </c>
      <c r="DQ54" s="304">
        <v>996</v>
      </c>
      <c r="DR54" s="304">
        <v>2</v>
      </c>
      <c r="DS54" s="355" t="s">
        <v>134</v>
      </c>
      <c r="DT54" s="304">
        <v>2</v>
      </c>
      <c r="DU54" s="304">
        <v>4</v>
      </c>
      <c r="DV54" s="304">
        <v>6</v>
      </c>
      <c r="DW54" s="304">
        <v>3</v>
      </c>
      <c r="DX54" s="304">
        <v>3</v>
      </c>
      <c r="DY54" s="355" t="s">
        <v>134</v>
      </c>
    </row>
    <row r="55" spans="1:256" s="26" customFormat="1" ht="21" customHeight="1">
      <c r="A55" s="101" t="s">
        <v>215</v>
      </c>
      <c r="B55" s="303">
        <v>235</v>
      </c>
      <c r="C55" s="304">
        <v>1857</v>
      </c>
      <c r="D55" s="304" t="s">
        <v>134</v>
      </c>
      <c r="E55" s="304" t="s">
        <v>134</v>
      </c>
      <c r="F55" s="355" t="s">
        <v>134</v>
      </c>
      <c r="G55" s="355" t="s">
        <v>134</v>
      </c>
      <c r="H55" s="355" t="s">
        <v>134</v>
      </c>
      <c r="I55" s="355" t="s">
        <v>134</v>
      </c>
      <c r="J55" s="304">
        <v>11</v>
      </c>
      <c r="K55" s="304">
        <v>151</v>
      </c>
      <c r="L55" s="304">
        <v>4</v>
      </c>
      <c r="M55" s="304">
        <v>5</v>
      </c>
      <c r="N55" s="304">
        <v>2</v>
      </c>
      <c r="O55" s="304">
        <v>12</v>
      </c>
      <c r="P55" s="304">
        <v>199</v>
      </c>
      <c r="Q55" s="304">
        <v>2</v>
      </c>
      <c r="R55" s="304" t="s">
        <v>134</v>
      </c>
      <c r="S55" s="304">
        <v>3</v>
      </c>
      <c r="T55" s="304" t="s">
        <v>134</v>
      </c>
      <c r="U55" s="304" t="s">
        <v>134</v>
      </c>
      <c r="V55" s="304" t="s">
        <v>134</v>
      </c>
      <c r="W55" s="304">
        <v>2</v>
      </c>
      <c r="X55" s="304" t="s">
        <v>134</v>
      </c>
      <c r="Y55" s="304" t="s">
        <v>134</v>
      </c>
      <c r="Z55" s="304" t="s">
        <v>134</v>
      </c>
      <c r="AA55" s="304" t="s">
        <v>134</v>
      </c>
      <c r="AB55" s="304">
        <v>1</v>
      </c>
      <c r="AC55" s="304" t="s">
        <v>134</v>
      </c>
      <c r="AD55" s="304" t="s">
        <v>134</v>
      </c>
      <c r="AE55" s="304" t="s">
        <v>134</v>
      </c>
      <c r="AF55" s="304" t="s">
        <v>134</v>
      </c>
      <c r="AG55" s="304" t="s">
        <v>134</v>
      </c>
      <c r="AH55" s="304" t="s">
        <v>134</v>
      </c>
      <c r="AI55" s="304" t="s">
        <v>134</v>
      </c>
      <c r="AJ55" s="304" t="s">
        <v>134</v>
      </c>
      <c r="AK55" s="304">
        <v>1</v>
      </c>
      <c r="AL55" s="304">
        <v>1</v>
      </c>
      <c r="AM55" s="304" t="s">
        <v>134</v>
      </c>
      <c r="AN55" s="304">
        <v>2</v>
      </c>
      <c r="AO55" s="304" t="s">
        <v>134</v>
      </c>
      <c r="AP55" s="304" t="s">
        <v>134</v>
      </c>
      <c r="AQ55" s="355" t="s">
        <v>134</v>
      </c>
      <c r="AR55" s="355" t="s">
        <v>134</v>
      </c>
      <c r="AS55" s="355" t="s">
        <v>134</v>
      </c>
      <c r="AT55" s="304" t="s">
        <v>134</v>
      </c>
      <c r="AU55" s="304">
        <v>12</v>
      </c>
      <c r="AV55" s="304">
        <v>103</v>
      </c>
      <c r="AW55" s="304">
        <v>1</v>
      </c>
      <c r="AX55" s="304" t="s">
        <v>134</v>
      </c>
      <c r="AY55" s="304">
        <v>5</v>
      </c>
      <c r="AZ55" s="304">
        <v>2</v>
      </c>
      <c r="BA55" s="304">
        <v>4</v>
      </c>
      <c r="BB55" s="304">
        <v>3</v>
      </c>
      <c r="BC55" s="304">
        <v>166</v>
      </c>
      <c r="BD55" s="304" t="s">
        <v>134</v>
      </c>
      <c r="BE55" s="304">
        <v>1</v>
      </c>
      <c r="BF55" s="304">
        <v>1</v>
      </c>
      <c r="BG55" s="355" t="s">
        <v>134</v>
      </c>
      <c r="BH55" s="355" t="s">
        <v>134</v>
      </c>
      <c r="BI55" s="304">
        <v>1</v>
      </c>
      <c r="BJ55" s="304" t="s">
        <v>134</v>
      </c>
      <c r="BK55" s="304" t="s">
        <v>134</v>
      </c>
      <c r="BL55" s="304">
        <v>46</v>
      </c>
      <c r="BM55" s="304">
        <v>344</v>
      </c>
      <c r="BN55" s="355" t="s">
        <v>134</v>
      </c>
      <c r="BO55" s="304">
        <v>1</v>
      </c>
      <c r="BP55" s="304">
        <v>3</v>
      </c>
      <c r="BQ55" s="355" t="s">
        <v>134</v>
      </c>
      <c r="BR55" s="304">
        <v>2</v>
      </c>
      <c r="BS55" s="304">
        <v>7</v>
      </c>
      <c r="BT55" s="355" t="s">
        <v>134</v>
      </c>
      <c r="BU55" s="304">
        <v>4</v>
      </c>
      <c r="BV55" s="304">
        <v>13</v>
      </c>
      <c r="BW55" s="304">
        <v>2</v>
      </c>
      <c r="BX55" s="304">
        <v>10</v>
      </c>
      <c r="BY55" s="304">
        <v>4</v>
      </c>
      <c r="BZ55" s="304">
        <v>5</v>
      </c>
      <c r="CA55" s="304">
        <v>91</v>
      </c>
      <c r="CB55" s="355" t="s">
        <v>134</v>
      </c>
      <c r="CC55" s="304">
        <v>1</v>
      </c>
      <c r="CD55" s="355" t="s">
        <v>134</v>
      </c>
      <c r="CE55" s="355" t="s">
        <v>134</v>
      </c>
      <c r="CF55" s="355" t="s">
        <v>134</v>
      </c>
      <c r="CG55" s="304">
        <v>4</v>
      </c>
      <c r="CH55" s="304">
        <v>32</v>
      </c>
      <c r="CI55" s="304">
        <v>80</v>
      </c>
      <c r="CJ55" s="304">
        <v>3</v>
      </c>
      <c r="CK55" s="304">
        <v>29</v>
      </c>
      <c r="CL55" s="355" t="s">
        <v>134</v>
      </c>
      <c r="CM55" s="304">
        <v>26</v>
      </c>
      <c r="CN55" s="304">
        <v>95</v>
      </c>
      <c r="CO55" s="355" t="s">
        <v>134</v>
      </c>
      <c r="CP55" s="304">
        <v>18</v>
      </c>
      <c r="CQ55" s="304">
        <v>1</v>
      </c>
      <c r="CR55" s="304">
        <v>7</v>
      </c>
      <c r="CS55" s="304">
        <v>22</v>
      </c>
      <c r="CT55" s="304">
        <v>105</v>
      </c>
      <c r="CU55" s="355" t="s">
        <v>134</v>
      </c>
      <c r="CV55" s="304">
        <v>18</v>
      </c>
      <c r="CW55" s="304">
        <v>4</v>
      </c>
      <c r="CX55" s="304">
        <v>17</v>
      </c>
      <c r="CY55" s="304">
        <v>130</v>
      </c>
      <c r="CZ55" s="304">
        <v>13</v>
      </c>
      <c r="DA55" s="304">
        <v>2</v>
      </c>
      <c r="DB55" s="304">
        <v>2</v>
      </c>
      <c r="DC55" s="304">
        <v>7</v>
      </c>
      <c r="DD55" s="304">
        <v>44</v>
      </c>
      <c r="DE55" s="355" t="s">
        <v>134</v>
      </c>
      <c r="DF55" s="304">
        <v>7</v>
      </c>
      <c r="DG55" s="304">
        <v>30</v>
      </c>
      <c r="DH55" s="304">
        <v>279</v>
      </c>
      <c r="DI55" s="304">
        <v>21</v>
      </c>
      <c r="DJ55" s="355" t="s">
        <v>134</v>
      </c>
      <c r="DK55" s="304">
        <v>9</v>
      </c>
      <c r="DL55" s="355" t="s">
        <v>134</v>
      </c>
      <c r="DM55" s="355" t="s">
        <v>134</v>
      </c>
      <c r="DN55" s="355" t="s">
        <v>134</v>
      </c>
      <c r="DO55" s="355" t="s">
        <v>134</v>
      </c>
      <c r="DP55" s="304">
        <v>12</v>
      </c>
      <c r="DQ55" s="304">
        <v>70</v>
      </c>
      <c r="DR55" s="355" t="s">
        <v>134</v>
      </c>
      <c r="DS55" s="304">
        <v>1</v>
      </c>
      <c r="DT55" s="304">
        <v>1</v>
      </c>
      <c r="DU55" s="355" t="s">
        <v>134</v>
      </c>
      <c r="DV55" s="304">
        <v>5</v>
      </c>
      <c r="DW55" s="304">
        <v>5</v>
      </c>
      <c r="DX55" s="355" t="s">
        <v>134</v>
      </c>
      <c r="DY55" s="355" t="s">
        <v>134</v>
      </c>
    </row>
    <row r="56" spans="1:256" s="26" customFormat="1" ht="21" customHeight="1">
      <c r="A56" s="101" t="s">
        <v>807</v>
      </c>
      <c r="B56" s="303">
        <v>52</v>
      </c>
      <c r="C56" s="304">
        <v>377</v>
      </c>
      <c r="D56" s="304" t="s">
        <v>134</v>
      </c>
      <c r="E56" s="304" t="s">
        <v>134</v>
      </c>
      <c r="F56" s="355" t="s">
        <v>134</v>
      </c>
      <c r="G56" s="355" t="s">
        <v>134</v>
      </c>
      <c r="H56" s="355" t="s">
        <v>134</v>
      </c>
      <c r="I56" s="355" t="s">
        <v>134</v>
      </c>
      <c r="J56" s="304">
        <v>6</v>
      </c>
      <c r="K56" s="304">
        <v>20</v>
      </c>
      <c r="L56" s="304">
        <v>4</v>
      </c>
      <c r="M56" s="304">
        <v>1</v>
      </c>
      <c r="N56" s="304">
        <v>1</v>
      </c>
      <c r="O56" s="304">
        <v>1</v>
      </c>
      <c r="P56" s="304">
        <v>5</v>
      </c>
      <c r="Q56" s="304" t="s">
        <v>134</v>
      </c>
      <c r="R56" s="304" t="s">
        <v>134</v>
      </c>
      <c r="S56" s="304" t="s">
        <v>134</v>
      </c>
      <c r="T56" s="304" t="s">
        <v>134</v>
      </c>
      <c r="U56" s="304" t="s">
        <v>134</v>
      </c>
      <c r="V56" s="304" t="s">
        <v>134</v>
      </c>
      <c r="W56" s="304" t="s">
        <v>134</v>
      </c>
      <c r="X56" s="304" t="s">
        <v>134</v>
      </c>
      <c r="Y56" s="304" t="s">
        <v>134</v>
      </c>
      <c r="Z56" s="304">
        <v>1</v>
      </c>
      <c r="AA56" s="304" t="s">
        <v>134</v>
      </c>
      <c r="AB56" s="304" t="s">
        <v>134</v>
      </c>
      <c r="AC56" s="304" t="s">
        <v>134</v>
      </c>
      <c r="AD56" s="304" t="s">
        <v>134</v>
      </c>
      <c r="AE56" s="304" t="s">
        <v>134</v>
      </c>
      <c r="AF56" s="304" t="s">
        <v>134</v>
      </c>
      <c r="AG56" s="304" t="s">
        <v>134</v>
      </c>
      <c r="AH56" s="304" t="s">
        <v>134</v>
      </c>
      <c r="AI56" s="304" t="s">
        <v>134</v>
      </c>
      <c r="AJ56" s="304" t="s">
        <v>134</v>
      </c>
      <c r="AK56" s="304" t="s">
        <v>134</v>
      </c>
      <c r="AL56" s="304" t="s">
        <v>134</v>
      </c>
      <c r="AM56" s="304" t="s">
        <v>134</v>
      </c>
      <c r="AN56" s="304" t="s">
        <v>134</v>
      </c>
      <c r="AO56" s="304">
        <v>2</v>
      </c>
      <c r="AP56" s="304">
        <v>16</v>
      </c>
      <c r="AQ56" s="355" t="s">
        <v>134</v>
      </c>
      <c r="AR56" s="355" t="s">
        <v>134</v>
      </c>
      <c r="AS56" s="355" t="s">
        <v>134</v>
      </c>
      <c r="AT56" s="304">
        <v>2</v>
      </c>
      <c r="AU56" s="304">
        <v>2</v>
      </c>
      <c r="AV56" s="304">
        <v>3</v>
      </c>
      <c r="AW56" s="304" t="s">
        <v>134</v>
      </c>
      <c r="AX56" s="304" t="s">
        <v>134</v>
      </c>
      <c r="AY56" s="304" t="s">
        <v>134</v>
      </c>
      <c r="AZ56" s="304" t="s">
        <v>134</v>
      </c>
      <c r="BA56" s="304">
        <v>2</v>
      </c>
      <c r="BB56" s="304">
        <v>1</v>
      </c>
      <c r="BC56" s="304">
        <v>1</v>
      </c>
      <c r="BD56" s="304" t="s">
        <v>134</v>
      </c>
      <c r="BE56" s="304" t="s">
        <v>134</v>
      </c>
      <c r="BF56" s="304">
        <v>1</v>
      </c>
      <c r="BG56" s="355" t="s">
        <v>134</v>
      </c>
      <c r="BH56" s="355" t="s">
        <v>134</v>
      </c>
      <c r="BI56" s="304" t="s">
        <v>134</v>
      </c>
      <c r="BJ56" s="304" t="s">
        <v>134</v>
      </c>
      <c r="BK56" s="304" t="s">
        <v>134</v>
      </c>
      <c r="BL56" s="304">
        <v>7</v>
      </c>
      <c r="BM56" s="304">
        <v>172</v>
      </c>
      <c r="BN56" s="355" t="s">
        <v>134</v>
      </c>
      <c r="BO56" s="355" t="s">
        <v>134</v>
      </c>
      <c r="BP56" s="355" t="s">
        <v>134</v>
      </c>
      <c r="BQ56" s="355" t="s">
        <v>134</v>
      </c>
      <c r="BR56" s="355" t="s">
        <v>134</v>
      </c>
      <c r="BS56" s="304">
        <v>3</v>
      </c>
      <c r="BT56" s="355" t="s">
        <v>134</v>
      </c>
      <c r="BU56" s="304">
        <v>1</v>
      </c>
      <c r="BV56" s="304">
        <v>1</v>
      </c>
      <c r="BW56" s="304">
        <v>1</v>
      </c>
      <c r="BX56" s="355" t="s">
        <v>134</v>
      </c>
      <c r="BY56" s="304">
        <v>1</v>
      </c>
      <c r="BZ56" s="355" t="s">
        <v>134</v>
      </c>
      <c r="CA56" s="355" t="s">
        <v>134</v>
      </c>
      <c r="CB56" s="355" t="s">
        <v>134</v>
      </c>
      <c r="CC56" s="355" t="s">
        <v>134</v>
      </c>
      <c r="CD56" s="355" t="s">
        <v>134</v>
      </c>
      <c r="CE56" s="355" t="s">
        <v>134</v>
      </c>
      <c r="CF56" s="355" t="s">
        <v>134</v>
      </c>
      <c r="CG56" s="355" t="s">
        <v>134</v>
      </c>
      <c r="CH56" s="304">
        <v>12</v>
      </c>
      <c r="CI56" s="304">
        <v>21</v>
      </c>
      <c r="CJ56" s="304">
        <v>2</v>
      </c>
      <c r="CK56" s="304">
        <v>10</v>
      </c>
      <c r="CL56" s="355" t="s">
        <v>134</v>
      </c>
      <c r="CM56" s="304">
        <v>3</v>
      </c>
      <c r="CN56" s="304">
        <v>11</v>
      </c>
      <c r="CO56" s="355" t="s">
        <v>134</v>
      </c>
      <c r="CP56" s="304">
        <v>2</v>
      </c>
      <c r="CQ56" s="355" t="s">
        <v>134</v>
      </c>
      <c r="CR56" s="304">
        <v>1</v>
      </c>
      <c r="CS56" s="304">
        <v>4</v>
      </c>
      <c r="CT56" s="304">
        <v>26</v>
      </c>
      <c r="CU56" s="355" t="s">
        <v>134</v>
      </c>
      <c r="CV56" s="304">
        <v>3</v>
      </c>
      <c r="CW56" s="304">
        <v>1</v>
      </c>
      <c r="CX56" s="304">
        <v>5</v>
      </c>
      <c r="CY56" s="304">
        <v>12</v>
      </c>
      <c r="CZ56" s="304">
        <v>4</v>
      </c>
      <c r="DA56" s="304" t="s">
        <v>134</v>
      </c>
      <c r="DB56" s="304">
        <v>1</v>
      </c>
      <c r="DC56" s="304">
        <v>2</v>
      </c>
      <c r="DD56" s="304">
        <v>10</v>
      </c>
      <c r="DE56" s="304">
        <v>1</v>
      </c>
      <c r="DF56" s="304">
        <v>1</v>
      </c>
      <c r="DG56" s="304">
        <v>2</v>
      </c>
      <c r="DH56" s="304">
        <v>38</v>
      </c>
      <c r="DI56" s="304" t="s">
        <v>134</v>
      </c>
      <c r="DJ56" s="355" t="s">
        <v>134</v>
      </c>
      <c r="DK56" s="304">
        <v>2</v>
      </c>
      <c r="DL56" s="355" t="s">
        <v>134</v>
      </c>
      <c r="DM56" s="355" t="s">
        <v>134</v>
      </c>
      <c r="DN56" s="355" t="s">
        <v>134</v>
      </c>
      <c r="DO56" s="355" t="s">
        <v>134</v>
      </c>
      <c r="DP56" s="304">
        <v>5</v>
      </c>
      <c r="DQ56" s="304">
        <v>42</v>
      </c>
      <c r="DR56" s="355" t="s">
        <v>134</v>
      </c>
      <c r="DS56" s="304" t="s">
        <v>134</v>
      </c>
      <c r="DT56" s="304" t="s">
        <v>134</v>
      </c>
      <c r="DU56" s="355" t="s">
        <v>134</v>
      </c>
      <c r="DV56" s="304">
        <v>3</v>
      </c>
      <c r="DW56" s="304">
        <v>2</v>
      </c>
      <c r="DX56" s="355" t="s">
        <v>134</v>
      </c>
      <c r="DY56" s="355" t="s">
        <v>134</v>
      </c>
    </row>
    <row r="57" spans="1:256" s="26" customFormat="1" ht="21" customHeight="1">
      <c r="A57" s="101" t="s">
        <v>339</v>
      </c>
      <c r="B57" s="303">
        <v>71</v>
      </c>
      <c r="C57" s="304">
        <v>404</v>
      </c>
      <c r="D57" s="304" t="s">
        <v>134</v>
      </c>
      <c r="E57" s="304" t="s">
        <v>134</v>
      </c>
      <c r="F57" s="355" t="s">
        <v>134</v>
      </c>
      <c r="G57" s="355" t="s">
        <v>134</v>
      </c>
      <c r="H57" s="355" t="s">
        <v>134</v>
      </c>
      <c r="I57" s="355" t="s">
        <v>134</v>
      </c>
      <c r="J57" s="304">
        <v>15</v>
      </c>
      <c r="K57" s="304">
        <v>125</v>
      </c>
      <c r="L57" s="304">
        <v>4</v>
      </c>
      <c r="M57" s="304">
        <v>4</v>
      </c>
      <c r="N57" s="304">
        <v>7</v>
      </c>
      <c r="O57" s="304">
        <v>5</v>
      </c>
      <c r="P57" s="304">
        <v>17</v>
      </c>
      <c r="Q57" s="304">
        <v>1</v>
      </c>
      <c r="R57" s="304">
        <v>1</v>
      </c>
      <c r="S57" s="304">
        <v>1</v>
      </c>
      <c r="T57" s="304" t="s">
        <v>134</v>
      </c>
      <c r="U57" s="304">
        <v>1</v>
      </c>
      <c r="V57" s="304" t="s">
        <v>134</v>
      </c>
      <c r="W57" s="304" t="s">
        <v>134</v>
      </c>
      <c r="X57" s="304" t="s">
        <v>134</v>
      </c>
      <c r="Y57" s="304" t="s">
        <v>134</v>
      </c>
      <c r="Z57" s="304" t="s">
        <v>134</v>
      </c>
      <c r="AA57" s="304" t="s">
        <v>134</v>
      </c>
      <c r="AB57" s="304" t="s">
        <v>134</v>
      </c>
      <c r="AC57" s="304" t="s">
        <v>134</v>
      </c>
      <c r="AD57" s="304" t="s">
        <v>134</v>
      </c>
      <c r="AE57" s="304" t="s">
        <v>134</v>
      </c>
      <c r="AF57" s="304" t="s">
        <v>134</v>
      </c>
      <c r="AG57" s="304" t="s">
        <v>134</v>
      </c>
      <c r="AH57" s="304" t="s">
        <v>134</v>
      </c>
      <c r="AI57" s="304" t="s">
        <v>134</v>
      </c>
      <c r="AJ57" s="304" t="s">
        <v>134</v>
      </c>
      <c r="AK57" s="304" t="s">
        <v>134</v>
      </c>
      <c r="AL57" s="304" t="s">
        <v>134</v>
      </c>
      <c r="AM57" s="304" t="s">
        <v>134</v>
      </c>
      <c r="AN57" s="304">
        <v>1</v>
      </c>
      <c r="AO57" s="304" t="s">
        <v>134</v>
      </c>
      <c r="AP57" s="304" t="s">
        <v>134</v>
      </c>
      <c r="AQ57" s="355" t="s">
        <v>134</v>
      </c>
      <c r="AR57" s="355" t="s">
        <v>134</v>
      </c>
      <c r="AS57" s="355" t="s">
        <v>134</v>
      </c>
      <c r="AT57" s="304" t="s">
        <v>134</v>
      </c>
      <c r="AU57" s="304" t="s">
        <v>134</v>
      </c>
      <c r="AV57" s="304" t="s">
        <v>134</v>
      </c>
      <c r="AW57" s="304" t="s">
        <v>134</v>
      </c>
      <c r="AX57" s="304" t="s">
        <v>134</v>
      </c>
      <c r="AY57" s="304" t="s">
        <v>134</v>
      </c>
      <c r="AZ57" s="304" t="s">
        <v>134</v>
      </c>
      <c r="BA57" s="304" t="s">
        <v>134</v>
      </c>
      <c r="BB57" s="304" t="s">
        <v>134</v>
      </c>
      <c r="BC57" s="304" t="s">
        <v>134</v>
      </c>
      <c r="BD57" s="304" t="s">
        <v>134</v>
      </c>
      <c r="BE57" s="304" t="s">
        <v>134</v>
      </c>
      <c r="BF57" s="304" t="s">
        <v>134</v>
      </c>
      <c r="BG57" s="355" t="s">
        <v>134</v>
      </c>
      <c r="BH57" s="355" t="s">
        <v>134</v>
      </c>
      <c r="BI57" s="304" t="s">
        <v>134</v>
      </c>
      <c r="BJ57" s="304" t="s">
        <v>134</v>
      </c>
      <c r="BK57" s="304" t="s">
        <v>134</v>
      </c>
      <c r="BL57" s="304">
        <v>15</v>
      </c>
      <c r="BM57" s="304">
        <v>104</v>
      </c>
      <c r="BN57" s="355" t="s">
        <v>134</v>
      </c>
      <c r="BO57" s="304">
        <v>1</v>
      </c>
      <c r="BP57" s="304">
        <v>1</v>
      </c>
      <c r="BQ57" s="355" t="s">
        <v>134</v>
      </c>
      <c r="BR57" s="304">
        <v>2</v>
      </c>
      <c r="BS57" s="304">
        <v>2</v>
      </c>
      <c r="BT57" s="355" t="s">
        <v>134</v>
      </c>
      <c r="BU57" s="355" t="s">
        <v>134</v>
      </c>
      <c r="BV57" s="304">
        <v>5</v>
      </c>
      <c r="BW57" s="355" t="s">
        <v>134</v>
      </c>
      <c r="BX57" s="304">
        <v>3</v>
      </c>
      <c r="BY57" s="304">
        <v>1</v>
      </c>
      <c r="BZ57" s="355" t="s">
        <v>134</v>
      </c>
      <c r="CA57" s="355" t="s">
        <v>134</v>
      </c>
      <c r="CB57" s="355" t="s">
        <v>134</v>
      </c>
      <c r="CC57" s="355" t="s">
        <v>134</v>
      </c>
      <c r="CD57" s="355" t="s">
        <v>134</v>
      </c>
      <c r="CE57" s="355" t="s">
        <v>134</v>
      </c>
      <c r="CF57" s="355" t="s">
        <v>134</v>
      </c>
      <c r="CG57" s="355" t="s">
        <v>134</v>
      </c>
      <c r="CH57" s="304">
        <v>6</v>
      </c>
      <c r="CI57" s="304">
        <v>14</v>
      </c>
      <c r="CJ57" s="355" t="s">
        <v>134</v>
      </c>
      <c r="CK57" s="304">
        <v>6</v>
      </c>
      <c r="CL57" s="355" t="s">
        <v>134</v>
      </c>
      <c r="CM57" s="304">
        <v>6</v>
      </c>
      <c r="CN57" s="304">
        <v>13</v>
      </c>
      <c r="CO57" s="355" t="s">
        <v>134</v>
      </c>
      <c r="CP57" s="304">
        <v>1</v>
      </c>
      <c r="CQ57" s="355" t="s">
        <v>134</v>
      </c>
      <c r="CR57" s="304">
        <v>5</v>
      </c>
      <c r="CS57" s="304">
        <v>4</v>
      </c>
      <c r="CT57" s="304">
        <v>11</v>
      </c>
      <c r="CU57" s="355" t="s">
        <v>134</v>
      </c>
      <c r="CV57" s="304">
        <v>3</v>
      </c>
      <c r="CW57" s="304">
        <v>1</v>
      </c>
      <c r="CX57" s="304">
        <v>5</v>
      </c>
      <c r="CY57" s="304">
        <v>12</v>
      </c>
      <c r="CZ57" s="304">
        <v>3</v>
      </c>
      <c r="DA57" s="304">
        <v>2</v>
      </c>
      <c r="DB57" s="355" t="s">
        <v>134</v>
      </c>
      <c r="DC57" s="304">
        <v>5</v>
      </c>
      <c r="DD57" s="304">
        <v>6</v>
      </c>
      <c r="DE57" s="355" t="s">
        <v>134</v>
      </c>
      <c r="DF57" s="304">
        <v>5</v>
      </c>
      <c r="DG57" s="304">
        <v>6</v>
      </c>
      <c r="DH57" s="304">
        <v>89</v>
      </c>
      <c r="DI57" s="304">
        <v>1</v>
      </c>
      <c r="DJ57" s="355" t="s">
        <v>134</v>
      </c>
      <c r="DK57" s="304">
        <v>5</v>
      </c>
      <c r="DL57" s="355" t="s">
        <v>134</v>
      </c>
      <c r="DM57" s="355" t="s">
        <v>134</v>
      </c>
      <c r="DN57" s="355" t="s">
        <v>134</v>
      </c>
      <c r="DO57" s="355" t="s">
        <v>134</v>
      </c>
      <c r="DP57" s="304">
        <v>4</v>
      </c>
      <c r="DQ57" s="304">
        <v>13</v>
      </c>
      <c r="DR57" s="355" t="s">
        <v>134</v>
      </c>
      <c r="DS57" s="304">
        <v>1</v>
      </c>
      <c r="DT57" s="304">
        <v>1</v>
      </c>
      <c r="DU57" s="355" t="s">
        <v>134</v>
      </c>
      <c r="DV57" s="304">
        <v>1</v>
      </c>
      <c r="DW57" s="355" t="s">
        <v>134</v>
      </c>
      <c r="DX57" s="304">
        <v>1</v>
      </c>
      <c r="DY57" s="355" t="s">
        <v>134</v>
      </c>
    </row>
    <row r="58" spans="1:256" s="26" customFormat="1" ht="21" customHeight="1">
      <c r="A58" s="101" t="s">
        <v>681</v>
      </c>
      <c r="B58" s="303">
        <v>122</v>
      </c>
      <c r="C58" s="304">
        <v>732</v>
      </c>
      <c r="D58" s="304" t="s">
        <v>134</v>
      </c>
      <c r="E58" s="304" t="s">
        <v>134</v>
      </c>
      <c r="F58" s="355" t="s">
        <v>134</v>
      </c>
      <c r="G58" s="355" t="s">
        <v>134</v>
      </c>
      <c r="H58" s="355" t="s">
        <v>134</v>
      </c>
      <c r="I58" s="355" t="s">
        <v>134</v>
      </c>
      <c r="J58" s="304">
        <v>9</v>
      </c>
      <c r="K58" s="304">
        <v>80</v>
      </c>
      <c r="L58" s="304">
        <v>3</v>
      </c>
      <c r="M58" s="304">
        <v>5</v>
      </c>
      <c r="N58" s="304">
        <v>1</v>
      </c>
      <c r="O58" s="304">
        <v>2</v>
      </c>
      <c r="P58" s="304">
        <v>13</v>
      </c>
      <c r="Q58" s="304" t="s">
        <v>134</v>
      </c>
      <c r="R58" s="304" t="s">
        <v>134</v>
      </c>
      <c r="S58" s="304" t="s">
        <v>134</v>
      </c>
      <c r="T58" s="304" t="s">
        <v>134</v>
      </c>
      <c r="U58" s="304" t="s">
        <v>134</v>
      </c>
      <c r="V58" s="304" t="s">
        <v>134</v>
      </c>
      <c r="W58" s="304" t="s">
        <v>134</v>
      </c>
      <c r="X58" s="304">
        <v>1</v>
      </c>
      <c r="Y58" s="304" t="s">
        <v>134</v>
      </c>
      <c r="Z58" s="304" t="s">
        <v>134</v>
      </c>
      <c r="AA58" s="304" t="s">
        <v>134</v>
      </c>
      <c r="AB58" s="304" t="s">
        <v>134</v>
      </c>
      <c r="AC58" s="304" t="s">
        <v>134</v>
      </c>
      <c r="AD58" s="304"/>
      <c r="AE58" s="304" t="s">
        <v>134</v>
      </c>
      <c r="AF58" s="304">
        <v>1</v>
      </c>
      <c r="AG58" s="304" t="s">
        <v>134</v>
      </c>
      <c r="AH58" s="304" t="s">
        <v>134</v>
      </c>
      <c r="AI58" s="304" t="s">
        <v>134</v>
      </c>
      <c r="AJ58" s="304" t="s">
        <v>134</v>
      </c>
      <c r="AK58" s="304" t="s">
        <v>134</v>
      </c>
      <c r="AL58" s="304" t="s">
        <v>134</v>
      </c>
      <c r="AM58" s="304" t="s">
        <v>134</v>
      </c>
      <c r="AN58" s="304" t="s">
        <v>134</v>
      </c>
      <c r="AO58" s="304" t="s">
        <v>134</v>
      </c>
      <c r="AP58" s="304" t="s">
        <v>134</v>
      </c>
      <c r="AQ58" s="355" t="s">
        <v>134</v>
      </c>
      <c r="AR58" s="355" t="s">
        <v>134</v>
      </c>
      <c r="AS58" s="355" t="s">
        <v>134</v>
      </c>
      <c r="AT58" s="304" t="s">
        <v>134</v>
      </c>
      <c r="AU58" s="304">
        <v>3</v>
      </c>
      <c r="AV58" s="304">
        <v>35</v>
      </c>
      <c r="AW58" s="304" t="s">
        <v>134</v>
      </c>
      <c r="AX58" s="304" t="s">
        <v>134</v>
      </c>
      <c r="AY58" s="304">
        <v>3</v>
      </c>
      <c r="AZ58" s="304" t="s">
        <v>134</v>
      </c>
      <c r="BA58" s="304" t="s">
        <v>134</v>
      </c>
      <c r="BB58" s="304" t="s">
        <v>134</v>
      </c>
      <c r="BC58" s="304" t="s">
        <v>134</v>
      </c>
      <c r="BD58" s="304" t="s">
        <v>134</v>
      </c>
      <c r="BE58" s="304" t="s">
        <v>134</v>
      </c>
      <c r="BF58" s="304" t="s">
        <v>134</v>
      </c>
      <c r="BG58" s="355" t="s">
        <v>134</v>
      </c>
      <c r="BH58" s="355" t="s">
        <v>134</v>
      </c>
      <c r="BI58" s="304" t="s">
        <v>134</v>
      </c>
      <c r="BJ58" s="304" t="s">
        <v>134</v>
      </c>
      <c r="BK58" s="304" t="s">
        <v>134</v>
      </c>
      <c r="BL58" s="304">
        <v>30</v>
      </c>
      <c r="BM58" s="304">
        <v>192</v>
      </c>
      <c r="BN58" s="355" t="s">
        <v>134</v>
      </c>
      <c r="BO58" s="304">
        <v>1</v>
      </c>
      <c r="BP58" s="304">
        <v>2</v>
      </c>
      <c r="BQ58" s="304">
        <v>3</v>
      </c>
      <c r="BR58" s="304">
        <v>1</v>
      </c>
      <c r="BS58" s="355" t="s">
        <v>134</v>
      </c>
      <c r="BT58" s="355" t="s">
        <v>134</v>
      </c>
      <c r="BU58" s="304">
        <v>5</v>
      </c>
      <c r="BV58" s="304">
        <v>8</v>
      </c>
      <c r="BW58" s="304">
        <v>1</v>
      </c>
      <c r="BX58" s="304">
        <v>9</v>
      </c>
      <c r="BY58" s="355" t="s">
        <v>134</v>
      </c>
      <c r="BZ58" s="304">
        <v>2</v>
      </c>
      <c r="CA58" s="304">
        <v>19</v>
      </c>
      <c r="CB58" s="304">
        <v>1</v>
      </c>
      <c r="CC58" s="304">
        <v>1</v>
      </c>
      <c r="CD58" s="355" t="s">
        <v>134</v>
      </c>
      <c r="CE58" s="355" t="s">
        <v>134</v>
      </c>
      <c r="CF58" s="355" t="s">
        <v>134</v>
      </c>
      <c r="CG58" s="355" t="s">
        <v>134</v>
      </c>
      <c r="CH58" s="304">
        <v>9</v>
      </c>
      <c r="CI58" s="304">
        <v>28</v>
      </c>
      <c r="CJ58" s="304">
        <v>2</v>
      </c>
      <c r="CK58" s="304">
        <v>6</v>
      </c>
      <c r="CL58" s="304">
        <v>1</v>
      </c>
      <c r="CM58" s="304">
        <v>12</v>
      </c>
      <c r="CN58" s="304">
        <v>35</v>
      </c>
      <c r="CO58" s="355" t="s">
        <v>134</v>
      </c>
      <c r="CP58" s="304">
        <v>7</v>
      </c>
      <c r="CQ58" s="355" t="s">
        <v>134</v>
      </c>
      <c r="CR58" s="304">
        <v>5</v>
      </c>
      <c r="CS58" s="304">
        <v>22</v>
      </c>
      <c r="CT58" s="304">
        <v>91</v>
      </c>
      <c r="CU58" s="355" t="s">
        <v>134</v>
      </c>
      <c r="CV58" s="304">
        <v>22</v>
      </c>
      <c r="CW58" s="355" t="s">
        <v>134</v>
      </c>
      <c r="CX58" s="304">
        <v>11</v>
      </c>
      <c r="CY58" s="304">
        <v>59</v>
      </c>
      <c r="CZ58" s="304">
        <v>6</v>
      </c>
      <c r="DA58" s="304">
        <v>1</v>
      </c>
      <c r="DB58" s="304">
        <v>4</v>
      </c>
      <c r="DC58" s="304">
        <v>6</v>
      </c>
      <c r="DD58" s="304">
        <v>43</v>
      </c>
      <c r="DE58" s="355" t="s">
        <v>134</v>
      </c>
      <c r="DF58" s="304">
        <v>6</v>
      </c>
      <c r="DG58" s="304">
        <v>13</v>
      </c>
      <c r="DH58" s="304">
        <v>103</v>
      </c>
      <c r="DI58" s="304">
        <v>10</v>
      </c>
      <c r="DJ58" s="355" t="s">
        <v>134</v>
      </c>
      <c r="DK58" s="304">
        <v>3</v>
      </c>
      <c r="DL58" s="355" t="s">
        <v>134</v>
      </c>
      <c r="DM58" s="355" t="s">
        <v>134</v>
      </c>
      <c r="DN58" s="355" t="s">
        <v>134</v>
      </c>
      <c r="DO58" s="355" t="s">
        <v>134</v>
      </c>
      <c r="DP58" s="304">
        <v>3</v>
      </c>
      <c r="DQ58" s="304">
        <v>34</v>
      </c>
      <c r="DR58" s="355" t="s">
        <v>134</v>
      </c>
      <c r="DS58" s="355" t="s">
        <v>134</v>
      </c>
      <c r="DT58" s="355" t="s">
        <v>134</v>
      </c>
      <c r="DU58" s="304">
        <v>1</v>
      </c>
      <c r="DV58" s="304">
        <v>1</v>
      </c>
      <c r="DW58" s="355" t="s">
        <v>134</v>
      </c>
      <c r="DX58" s="304">
        <v>1</v>
      </c>
      <c r="DY58" s="355" t="s">
        <v>134</v>
      </c>
    </row>
    <row r="59" spans="1:256" s="26" customFormat="1" ht="21" customHeight="1">
      <c r="A59" s="170" t="s">
        <v>696</v>
      </c>
      <c r="B59" s="353">
        <v>481</v>
      </c>
      <c r="C59" s="355">
        <v>2862</v>
      </c>
      <c r="D59" s="304" t="s">
        <v>134</v>
      </c>
      <c r="E59" s="304" t="s">
        <v>134</v>
      </c>
      <c r="F59" s="355" t="s">
        <v>134</v>
      </c>
      <c r="G59" s="355" t="s">
        <v>134</v>
      </c>
      <c r="H59" s="355" t="s">
        <v>134</v>
      </c>
      <c r="I59" s="355" t="s">
        <v>134</v>
      </c>
      <c r="J59" s="355">
        <v>31</v>
      </c>
      <c r="K59" s="355">
        <v>206</v>
      </c>
      <c r="L59" s="355">
        <v>14</v>
      </c>
      <c r="M59" s="355">
        <v>9</v>
      </c>
      <c r="N59" s="355">
        <v>8</v>
      </c>
      <c r="O59" s="355">
        <v>9</v>
      </c>
      <c r="P59" s="355">
        <v>71</v>
      </c>
      <c r="Q59" s="355">
        <v>2</v>
      </c>
      <c r="R59" s="355" t="s">
        <v>134</v>
      </c>
      <c r="S59" s="355" t="s">
        <v>134</v>
      </c>
      <c r="T59" s="355" t="s">
        <v>134</v>
      </c>
      <c r="U59" s="355">
        <v>1</v>
      </c>
      <c r="V59" s="355" t="s">
        <v>134</v>
      </c>
      <c r="W59" s="355">
        <v>2</v>
      </c>
      <c r="X59" s="355" t="s">
        <v>134</v>
      </c>
      <c r="Y59" s="355" t="s">
        <v>134</v>
      </c>
      <c r="Z59" s="355">
        <v>1</v>
      </c>
      <c r="AA59" s="355" t="s">
        <v>134</v>
      </c>
      <c r="AB59" s="355" t="s">
        <v>134</v>
      </c>
      <c r="AC59" s="355" t="s">
        <v>134</v>
      </c>
      <c r="AD59" s="355" t="s">
        <v>134</v>
      </c>
      <c r="AE59" s="355" t="s">
        <v>134</v>
      </c>
      <c r="AF59" s="355" t="s">
        <v>134</v>
      </c>
      <c r="AG59" s="355" t="s">
        <v>134</v>
      </c>
      <c r="AH59" s="355">
        <v>1</v>
      </c>
      <c r="AI59" s="355" t="s">
        <v>134</v>
      </c>
      <c r="AJ59" s="355" t="s">
        <v>134</v>
      </c>
      <c r="AK59" s="355" t="s">
        <v>134</v>
      </c>
      <c r="AL59" s="355" t="s">
        <v>134</v>
      </c>
      <c r="AM59" s="355">
        <v>1</v>
      </c>
      <c r="AN59" s="355">
        <v>1</v>
      </c>
      <c r="AO59" s="355" t="s">
        <v>134</v>
      </c>
      <c r="AP59" s="355" t="s">
        <v>134</v>
      </c>
      <c r="AQ59" s="355" t="s">
        <v>134</v>
      </c>
      <c r="AR59" s="355" t="s">
        <v>134</v>
      </c>
      <c r="AS59" s="355" t="s">
        <v>134</v>
      </c>
      <c r="AT59" s="355" t="s">
        <v>134</v>
      </c>
      <c r="AU59" s="355">
        <v>5</v>
      </c>
      <c r="AV59" s="355">
        <v>22</v>
      </c>
      <c r="AW59" s="355" t="s">
        <v>134</v>
      </c>
      <c r="AX59" s="355" t="s">
        <v>134</v>
      </c>
      <c r="AY59" s="355">
        <v>2</v>
      </c>
      <c r="AZ59" s="355">
        <v>1</v>
      </c>
      <c r="BA59" s="355">
        <v>2</v>
      </c>
      <c r="BB59" s="355">
        <v>8</v>
      </c>
      <c r="BC59" s="355">
        <v>116</v>
      </c>
      <c r="BD59" s="355">
        <v>1</v>
      </c>
      <c r="BE59" s="355">
        <v>3</v>
      </c>
      <c r="BF59" s="355">
        <v>3</v>
      </c>
      <c r="BG59" s="355" t="s">
        <v>134</v>
      </c>
      <c r="BH59" s="355" t="s">
        <v>134</v>
      </c>
      <c r="BI59" s="355" t="s">
        <v>134</v>
      </c>
      <c r="BJ59" s="355">
        <v>1</v>
      </c>
      <c r="BK59" s="355" t="s">
        <v>134</v>
      </c>
      <c r="BL59" s="355">
        <v>106</v>
      </c>
      <c r="BM59" s="355">
        <v>532</v>
      </c>
      <c r="BN59" s="355" t="s">
        <v>134</v>
      </c>
      <c r="BO59" s="355">
        <v>1</v>
      </c>
      <c r="BP59" s="355">
        <v>1</v>
      </c>
      <c r="BQ59" s="355">
        <v>4</v>
      </c>
      <c r="BR59" s="355">
        <v>5</v>
      </c>
      <c r="BS59" s="355">
        <v>8</v>
      </c>
      <c r="BT59" s="355">
        <v>1</v>
      </c>
      <c r="BU59" s="355">
        <v>14</v>
      </c>
      <c r="BV59" s="355">
        <v>35</v>
      </c>
      <c r="BW59" s="355">
        <v>6</v>
      </c>
      <c r="BX59" s="355">
        <v>30</v>
      </c>
      <c r="BY59" s="355">
        <v>1</v>
      </c>
      <c r="BZ59" s="355">
        <v>3</v>
      </c>
      <c r="CA59" s="355">
        <v>58</v>
      </c>
      <c r="CB59" s="355">
        <v>1</v>
      </c>
      <c r="CC59" s="355">
        <v>2</v>
      </c>
      <c r="CD59" s="355" t="s">
        <v>134</v>
      </c>
      <c r="CE59" s="355" t="s">
        <v>134</v>
      </c>
      <c r="CF59" s="355" t="s">
        <v>134</v>
      </c>
      <c r="CG59" s="355" t="s">
        <v>134</v>
      </c>
      <c r="CH59" s="355">
        <v>54</v>
      </c>
      <c r="CI59" s="355">
        <v>134</v>
      </c>
      <c r="CJ59" s="355">
        <v>9</v>
      </c>
      <c r="CK59" s="355">
        <v>45</v>
      </c>
      <c r="CL59" s="355" t="s">
        <v>134</v>
      </c>
      <c r="CM59" s="355">
        <v>25</v>
      </c>
      <c r="CN59" s="355">
        <v>93</v>
      </c>
      <c r="CO59" s="355">
        <v>1</v>
      </c>
      <c r="CP59" s="355">
        <v>18</v>
      </c>
      <c r="CQ59" s="355" t="s">
        <v>134</v>
      </c>
      <c r="CR59" s="355">
        <v>6</v>
      </c>
      <c r="CS59" s="355">
        <v>97</v>
      </c>
      <c r="CT59" s="355">
        <v>328</v>
      </c>
      <c r="CU59" s="355" t="s">
        <v>134</v>
      </c>
      <c r="CV59" s="355">
        <v>93</v>
      </c>
      <c r="CW59" s="355">
        <v>4</v>
      </c>
      <c r="CX59" s="355">
        <v>52</v>
      </c>
      <c r="CY59" s="355">
        <v>199</v>
      </c>
      <c r="CZ59" s="355">
        <v>41</v>
      </c>
      <c r="DA59" s="355">
        <v>8</v>
      </c>
      <c r="DB59" s="355">
        <v>3</v>
      </c>
      <c r="DC59" s="355">
        <v>12</v>
      </c>
      <c r="DD59" s="355">
        <v>74</v>
      </c>
      <c r="DE59" s="355">
        <v>2</v>
      </c>
      <c r="DF59" s="355">
        <v>10</v>
      </c>
      <c r="DG59" s="355">
        <v>51</v>
      </c>
      <c r="DH59" s="355">
        <v>616</v>
      </c>
      <c r="DI59" s="355">
        <v>32</v>
      </c>
      <c r="DJ59" s="355" t="s">
        <v>134</v>
      </c>
      <c r="DK59" s="355">
        <v>19</v>
      </c>
      <c r="DL59" s="355">
        <v>1</v>
      </c>
      <c r="DM59" s="355">
        <v>13</v>
      </c>
      <c r="DN59" s="355">
        <v>1</v>
      </c>
      <c r="DO59" s="355" t="s">
        <v>134</v>
      </c>
      <c r="DP59" s="355">
        <v>27</v>
      </c>
      <c r="DQ59" s="355">
        <v>400</v>
      </c>
      <c r="DR59" s="355">
        <v>1</v>
      </c>
      <c r="DS59" s="355">
        <v>1</v>
      </c>
      <c r="DT59" s="355" t="s">
        <v>134</v>
      </c>
      <c r="DU59" s="355">
        <v>1</v>
      </c>
      <c r="DV59" s="355">
        <v>11</v>
      </c>
      <c r="DW59" s="355">
        <v>3</v>
      </c>
      <c r="DX59" s="355">
        <v>10</v>
      </c>
      <c r="DY59" s="355" t="s">
        <v>134</v>
      </c>
    </row>
    <row r="60" spans="1:256" s="26" customFormat="1" ht="21" customHeight="1">
      <c r="A60" s="101" t="s">
        <v>577</v>
      </c>
      <c r="B60" s="303">
        <v>156</v>
      </c>
      <c r="C60" s="304">
        <v>945</v>
      </c>
      <c r="D60" s="304" t="s">
        <v>134</v>
      </c>
      <c r="E60" s="304" t="s">
        <v>134</v>
      </c>
      <c r="F60" s="355" t="s">
        <v>134</v>
      </c>
      <c r="G60" s="355" t="s">
        <v>134</v>
      </c>
      <c r="H60" s="355" t="s">
        <v>134</v>
      </c>
      <c r="I60" s="355" t="s">
        <v>134</v>
      </c>
      <c r="J60" s="304">
        <v>7</v>
      </c>
      <c r="K60" s="304">
        <v>44</v>
      </c>
      <c r="L60" s="304">
        <v>3</v>
      </c>
      <c r="M60" s="304">
        <v>3</v>
      </c>
      <c r="N60" s="304">
        <v>1</v>
      </c>
      <c r="O60" s="304">
        <v>2</v>
      </c>
      <c r="P60" s="304">
        <v>30</v>
      </c>
      <c r="Q60" s="304">
        <v>1</v>
      </c>
      <c r="R60" s="304" t="s">
        <v>134</v>
      </c>
      <c r="S60" s="304" t="s">
        <v>134</v>
      </c>
      <c r="T60" s="304" t="s">
        <v>134</v>
      </c>
      <c r="U60" s="304" t="s">
        <v>134</v>
      </c>
      <c r="V60" s="304" t="s">
        <v>134</v>
      </c>
      <c r="W60" s="304" t="s">
        <v>134</v>
      </c>
      <c r="X60" s="304" t="s">
        <v>134</v>
      </c>
      <c r="Y60" s="304" t="s">
        <v>134</v>
      </c>
      <c r="Z60" s="304">
        <v>1</v>
      </c>
      <c r="AA60" s="304" t="s">
        <v>134</v>
      </c>
      <c r="AB60" s="304" t="s">
        <v>134</v>
      </c>
      <c r="AC60" s="304" t="s">
        <v>134</v>
      </c>
      <c r="AD60" s="304" t="s">
        <v>134</v>
      </c>
      <c r="AE60" s="304" t="s">
        <v>134</v>
      </c>
      <c r="AF60" s="304" t="s">
        <v>134</v>
      </c>
      <c r="AG60" s="304" t="s">
        <v>134</v>
      </c>
      <c r="AH60" s="304" t="s">
        <v>134</v>
      </c>
      <c r="AI60" s="304" t="s">
        <v>134</v>
      </c>
      <c r="AJ60" s="304" t="s">
        <v>134</v>
      </c>
      <c r="AK60" s="304" t="s">
        <v>134</v>
      </c>
      <c r="AL60" s="304" t="s">
        <v>134</v>
      </c>
      <c r="AM60" s="304" t="s">
        <v>134</v>
      </c>
      <c r="AN60" s="304" t="s">
        <v>134</v>
      </c>
      <c r="AO60" s="304" t="s">
        <v>134</v>
      </c>
      <c r="AP60" s="304" t="s">
        <v>134</v>
      </c>
      <c r="AQ60" s="355" t="s">
        <v>134</v>
      </c>
      <c r="AR60" s="355" t="s">
        <v>134</v>
      </c>
      <c r="AS60" s="355" t="s">
        <v>134</v>
      </c>
      <c r="AT60" s="304" t="s">
        <v>134</v>
      </c>
      <c r="AU60" s="304">
        <v>1</v>
      </c>
      <c r="AV60" s="304">
        <v>14</v>
      </c>
      <c r="AW60" s="304" t="s">
        <v>134</v>
      </c>
      <c r="AX60" s="304" t="s">
        <v>134</v>
      </c>
      <c r="AY60" s="304" t="s">
        <v>134</v>
      </c>
      <c r="AZ60" s="304" t="s">
        <v>134</v>
      </c>
      <c r="BA60" s="304">
        <v>1</v>
      </c>
      <c r="BB60" s="304">
        <v>3</v>
      </c>
      <c r="BC60" s="304">
        <v>55</v>
      </c>
      <c r="BD60" s="304">
        <v>1</v>
      </c>
      <c r="BE60" s="304" t="s">
        <v>134</v>
      </c>
      <c r="BF60" s="304">
        <v>1</v>
      </c>
      <c r="BG60" s="355" t="s">
        <v>134</v>
      </c>
      <c r="BH60" s="355" t="s">
        <v>134</v>
      </c>
      <c r="BI60" s="304" t="s">
        <v>134</v>
      </c>
      <c r="BJ60" s="304">
        <v>1</v>
      </c>
      <c r="BK60" s="304" t="s">
        <v>134</v>
      </c>
      <c r="BL60" s="304">
        <v>35</v>
      </c>
      <c r="BM60" s="304">
        <v>126</v>
      </c>
      <c r="BN60" s="355" t="s">
        <v>134</v>
      </c>
      <c r="BO60" s="304">
        <v>1</v>
      </c>
      <c r="BP60" s="304">
        <v>1</v>
      </c>
      <c r="BQ60" s="304">
        <v>2</v>
      </c>
      <c r="BR60" s="304">
        <v>1</v>
      </c>
      <c r="BS60" s="304">
        <v>3</v>
      </c>
      <c r="BT60" s="304">
        <v>1</v>
      </c>
      <c r="BU60" s="304">
        <v>5</v>
      </c>
      <c r="BV60" s="304">
        <v>11</v>
      </c>
      <c r="BW60" s="304">
        <v>1</v>
      </c>
      <c r="BX60" s="304">
        <v>8</v>
      </c>
      <c r="BY60" s="304">
        <v>1</v>
      </c>
      <c r="BZ60" s="304">
        <v>1</v>
      </c>
      <c r="CA60" s="304">
        <v>10</v>
      </c>
      <c r="CB60" s="355" t="s">
        <v>134</v>
      </c>
      <c r="CC60" s="304">
        <v>1</v>
      </c>
      <c r="CD60" s="355" t="s">
        <v>134</v>
      </c>
      <c r="CE60" s="355" t="s">
        <v>134</v>
      </c>
      <c r="CF60" s="355" t="s">
        <v>134</v>
      </c>
      <c r="CG60" s="355" t="s">
        <v>134</v>
      </c>
      <c r="CH60" s="304">
        <v>13</v>
      </c>
      <c r="CI60" s="304">
        <v>29</v>
      </c>
      <c r="CJ60" s="304">
        <v>2</v>
      </c>
      <c r="CK60" s="304">
        <v>11</v>
      </c>
      <c r="CL60" s="355" t="s">
        <v>134</v>
      </c>
      <c r="CM60" s="304">
        <v>4</v>
      </c>
      <c r="CN60" s="304">
        <v>9</v>
      </c>
      <c r="CO60" s="304" t="s">
        <v>134</v>
      </c>
      <c r="CP60" s="304">
        <v>3</v>
      </c>
      <c r="CQ60" s="304" t="s">
        <v>134</v>
      </c>
      <c r="CR60" s="304">
        <v>1</v>
      </c>
      <c r="CS60" s="304">
        <v>42</v>
      </c>
      <c r="CT60" s="304">
        <v>127</v>
      </c>
      <c r="CU60" s="355" t="s">
        <v>134</v>
      </c>
      <c r="CV60" s="304">
        <v>41</v>
      </c>
      <c r="CW60" s="304">
        <v>1</v>
      </c>
      <c r="CX60" s="304">
        <v>20</v>
      </c>
      <c r="CY60" s="304">
        <v>96</v>
      </c>
      <c r="CZ60" s="304">
        <v>18</v>
      </c>
      <c r="DA60" s="304">
        <v>2</v>
      </c>
      <c r="DB60" s="355" t="s">
        <v>134</v>
      </c>
      <c r="DC60" s="304">
        <v>3</v>
      </c>
      <c r="DD60" s="304">
        <v>22</v>
      </c>
      <c r="DE60" s="355" t="s">
        <v>134</v>
      </c>
      <c r="DF60" s="304">
        <v>3</v>
      </c>
      <c r="DG60" s="304">
        <v>17</v>
      </c>
      <c r="DH60" s="304">
        <v>136</v>
      </c>
      <c r="DI60" s="304">
        <v>14</v>
      </c>
      <c r="DJ60" s="355" t="s">
        <v>134</v>
      </c>
      <c r="DK60" s="304">
        <v>3</v>
      </c>
      <c r="DL60" s="355" t="s">
        <v>134</v>
      </c>
      <c r="DM60" s="355" t="s">
        <v>134</v>
      </c>
      <c r="DN60" s="355" t="s">
        <v>134</v>
      </c>
      <c r="DO60" s="355" t="s">
        <v>134</v>
      </c>
      <c r="DP60" s="304">
        <v>8</v>
      </c>
      <c r="DQ60" s="304">
        <v>247</v>
      </c>
      <c r="DR60" s="355" t="s">
        <v>134</v>
      </c>
      <c r="DS60" s="355" t="s">
        <v>134</v>
      </c>
      <c r="DT60" s="355" t="s">
        <v>134</v>
      </c>
      <c r="DU60" s="304">
        <v>1</v>
      </c>
      <c r="DV60" s="304">
        <v>3</v>
      </c>
      <c r="DW60" s="304">
        <v>2</v>
      </c>
      <c r="DX60" s="304">
        <v>2</v>
      </c>
      <c r="DY60" s="355" t="s">
        <v>134</v>
      </c>
    </row>
    <row r="61" spans="1:256" s="26" customFormat="1" ht="21" customHeight="1">
      <c r="A61" s="101" t="s">
        <v>1070</v>
      </c>
      <c r="B61" s="303">
        <v>119</v>
      </c>
      <c r="C61" s="304">
        <v>728</v>
      </c>
      <c r="D61" s="304" t="s">
        <v>134</v>
      </c>
      <c r="E61" s="304" t="s">
        <v>134</v>
      </c>
      <c r="F61" s="355" t="s">
        <v>134</v>
      </c>
      <c r="G61" s="355" t="s">
        <v>134</v>
      </c>
      <c r="H61" s="355" t="s">
        <v>134</v>
      </c>
      <c r="I61" s="355" t="s">
        <v>134</v>
      </c>
      <c r="J61" s="304">
        <v>9</v>
      </c>
      <c r="K61" s="304">
        <v>68</v>
      </c>
      <c r="L61" s="304">
        <v>1</v>
      </c>
      <c r="M61" s="304">
        <v>3</v>
      </c>
      <c r="N61" s="304">
        <v>5</v>
      </c>
      <c r="O61" s="304">
        <v>4</v>
      </c>
      <c r="P61" s="304">
        <v>38</v>
      </c>
      <c r="Q61" s="304">
        <v>1</v>
      </c>
      <c r="R61" s="304" t="s">
        <v>134</v>
      </c>
      <c r="S61" s="304" t="s">
        <v>134</v>
      </c>
      <c r="T61" s="304" t="s">
        <v>134</v>
      </c>
      <c r="U61" s="304">
        <v>1</v>
      </c>
      <c r="V61" s="304" t="s">
        <v>134</v>
      </c>
      <c r="W61" s="304">
        <v>1</v>
      </c>
      <c r="X61" s="304" t="s">
        <v>134</v>
      </c>
      <c r="Y61" s="304" t="s">
        <v>134</v>
      </c>
      <c r="Z61" s="304" t="s">
        <v>134</v>
      </c>
      <c r="AA61" s="304" t="s">
        <v>134</v>
      </c>
      <c r="AB61" s="304" t="s">
        <v>134</v>
      </c>
      <c r="AC61" s="304" t="s">
        <v>134</v>
      </c>
      <c r="AD61" s="304" t="s">
        <v>134</v>
      </c>
      <c r="AE61" s="304" t="s">
        <v>134</v>
      </c>
      <c r="AF61" s="304" t="s">
        <v>134</v>
      </c>
      <c r="AG61" s="304" t="s">
        <v>134</v>
      </c>
      <c r="AH61" s="304" t="s">
        <v>134</v>
      </c>
      <c r="AI61" s="304" t="s">
        <v>134</v>
      </c>
      <c r="AJ61" s="304" t="s">
        <v>134</v>
      </c>
      <c r="AK61" s="304" t="s">
        <v>134</v>
      </c>
      <c r="AL61" s="304" t="s">
        <v>134</v>
      </c>
      <c r="AM61" s="304">
        <v>1</v>
      </c>
      <c r="AN61" s="304" t="s">
        <v>134</v>
      </c>
      <c r="AO61" s="304" t="s">
        <v>134</v>
      </c>
      <c r="AP61" s="304" t="s">
        <v>134</v>
      </c>
      <c r="AQ61" s="355" t="s">
        <v>134</v>
      </c>
      <c r="AR61" s="355" t="s">
        <v>134</v>
      </c>
      <c r="AS61" s="355" t="s">
        <v>134</v>
      </c>
      <c r="AT61" s="304" t="s">
        <v>134</v>
      </c>
      <c r="AU61" s="304">
        <v>3</v>
      </c>
      <c r="AV61" s="304">
        <v>6</v>
      </c>
      <c r="AW61" s="304" t="s">
        <v>134</v>
      </c>
      <c r="AX61" s="304" t="s">
        <v>134</v>
      </c>
      <c r="AY61" s="304">
        <v>2</v>
      </c>
      <c r="AZ61" s="304">
        <v>1</v>
      </c>
      <c r="BA61" s="304" t="s">
        <v>134</v>
      </c>
      <c r="BB61" s="304">
        <v>3</v>
      </c>
      <c r="BC61" s="304">
        <v>59</v>
      </c>
      <c r="BD61" s="304" t="s">
        <v>134</v>
      </c>
      <c r="BE61" s="304">
        <v>1</v>
      </c>
      <c r="BF61" s="304">
        <v>2</v>
      </c>
      <c r="BG61" s="355" t="s">
        <v>134</v>
      </c>
      <c r="BH61" s="355" t="s">
        <v>134</v>
      </c>
      <c r="BI61" s="304" t="s">
        <v>134</v>
      </c>
      <c r="BJ61" s="304" t="s">
        <v>134</v>
      </c>
      <c r="BK61" s="304" t="s">
        <v>134</v>
      </c>
      <c r="BL61" s="304">
        <v>24</v>
      </c>
      <c r="BM61" s="304">
        <v>140</v>
      </c>
      <c r="BN61" s="355" t="s">
        <v>134</v>
      </c>
      <c r="BO61" s="355" t="s">
        <v>134</v>
      </c>
      <c r="BP61" s="355" t="s">
        <v>134</v>
      </c>
      <c r="BQ61" s="355" t="s">
        <v>134</v>
      </c>
      <c r="BR61" s="304">
        <v>2</v>
      </c>
      <c r="BS61" s="304">
        <v>2</v>
      </c>
      <c r="BT61" s="355" t="s">
        <v>134</v>
      </c>
      <c r="BU61" s="304">
        <v>5</v>
      </c>
      <c r="BV61" s="304">
        <v>6</v>
      </c>
      <c r="BW61" s="304">
        <v>1</v>
      </c>
      <c r="BX61" s="304">
        <v>8</v>
      </c>
      <c r="BY61" s="355" t="s">
        <v>134</v>
      </c>
      <c r="BZ61" s="355" t="s">
        <v>134</v>
      </c>
      <c r="CA61" s="355" t="s">
        <v>134</v>
      </c>
      <c r="CB61" s="355" t="s">
        <v>134</v>
      </c>
      <c r="CC61" s="355" t="s">
        <v>134</v>
      </c>
      <c r="CD61" s="355" t="s">
        <v>134</v>
      </c>
      <c r="CE61" s="355" t="s">
        <v>134</v>
      </c>
      <c r="CF61" s="355" t="s">
        <v>134</v>
      </c>
      <c r="CG61" s="355" t="s">
        <v>134</v>
      </c>
      <c r="CH61" s="304">
        <v>14</v>
      </c>
      <c r="CI61" s="304">
        <v>27</v>
      </c>
      <c r="CJ61" s="304">
        <v>3</v>
      </c>
      <c r="CK61" s="304">
        <v>11</v>
      </c>
      <c r="CL61" s="355" t="s">
        <v>134</v>
      </c>
      <c r="CM61" s="304">
        <v>13</v>
      </c>
      <c r="CN61" s="304">
        <v>51</v>
      </c>
      <c r="CO61" s="355" t="s">
        <v>134</v>
      </c>
      <c r="CP61" s="304">
        <v>9</v>
      </c>
      <c r="CQ61" s="355" t="s">
        <v>134</v>
      </c>
      <c r="CR61" s="304">
        <v>4</v>
      </c>
      <c r="CS61" s="304">
        <v>12</v>
      </c>
      <c r="CT61" s="304">
        <v>31</v>
      </c>
      <c r="CU61" s="355" t="s">
        <v>134</v>
      </c>
      <c r="CV61" s="304">
        <v>12</v>
      </c>
      <c r="CW61" s="355" t="s">
        <v>134</v>
      </c>
      <c r="CX61" s="304">
        <v>12</v>
      </c>
      <c r="CY61" s="304">
        <v>27</v>
      </c>
      <c r="CZ61" s="304">
        <v>9</v>
      </c>
      <c r="DA61" s="304">
        <v>2</v>
      </c>
      <c r="DB61" s="304">
        <v>1</v>
      </c>
      <c r="DC61" s="304">
        <v>3</v>
      </c>
      <c r="DD61" s="304">
        <v>13</v>
      </c>
      <c r="DE61" s="304">
        <v>1</v>
      </c>
      <c r="DF61" s="304">
        <v>2</v>
      </c>
      <c r="DG61" s="304">
        <v>12</v>
      </c>
      <c r="DH61" s="304">
        <v>228</v>
      </c>
      <c r="DI61" s="304">
        <v>5</v>
      </c>
      <c r="DJ61" s="355" t="s">
        <v>134</v>
      </c>
      <c r="DK61" s="304">
        <v>7</v>
      </c>
      <c r="DL61" s="355" t="s">
        <v>134</v>
      </c>
      <c r="DM61" s="355" t="s">
        <v>134</v>
      </c>
      <c r="DN61" s="355" t="s">
        <v>134</v>
      </c>
      <c r="DO61" s="355" t="s">
        <v>134</v>
      </c>
      <c r="DP61" s="304">
        <v>10</v>
      </c>
      <c r="DQ61" s="304">
        <v>40</v>
      </c>
      <c r="DR61" s="304">
        <v>1</v>
      </c>
      <c r="DS61" s="304">
        <v>1</v>
      </c>
      <c r="DT61" s="355" t="s">
        <v>134</v>
      </c>
      <c r="DU61" s="355" t="s">
        <v>134</v>
      </c>
      <c r="DV61" s="304">
        <v>1</v>
      </c>
      <c r="DW61" s="304">
        <v>1</v>
      </c>
      <c r="DX61" s="304">
        <v>6</v>
      </c>
      <c r="DY61" s="355" t="s">
        <v>134</v>
      </c>
    </row>
    <row r="62" spans="1:256" s="26" customFormat="1" ht="21" customHeight="1">
      <c r="A62" s="101" t="s">
        <v>1068</v>
      </c>
      <c r="B62" s="303">
        <v>104</v>
      </c>
      <c r="C62" s="304">
        <v>546</v>
      </c>
      <c r="D62" s="304" t="s">
        <v>134</v>
      </c>
      <c r="E62" s="304" t="s">
        <v>134</v>
      </c>
      <c r="F62" s="355" t="s">
        <v>134</v>
      </c>
      <c r="G62" s="355" t="s">
        <v>134</v>
      </c>
      <c r="H62" s="355" t="s">
        <v>134</v>
      </c>
      <c r="I62" s="355" t="s">
        <v>134</v>
      </c>
      <c r="J62" s="304">
        <v>6</v>
      </c>
      <c r="K62" s="304">
        <v>54</v>
      </c>
      <c r="L62" s="304">
        <v>4</v>
      </c>
      <c r="M62" s="304">
        <v>1</v>
      </c>
      <c r="N62" s="304">
        <v>1</v>
      </c>
      <c r="O62" s="304">
        <v>1</v>
      </c>
      <c r="P62" s="304">
        <v>1</v>
      </c>
      <c r="Q62" s="304" t="s">
        <v>134</v>
      </c>
      <c r="R62" s="304" t="s">
        <v>134</v>
      </c>
      <c r="S62" s="304" t="s">
        <v>134</v>
      </c>
      <c r="T62" s="304" t="s">
        <v>134</v>
      </c>
      <c r="U62" s="304" t="s">
        <v>134</v>
      </c>
      <c r="V62" s="304" t="s">
        <v>134</v>
      </c>
      <c r="W62" s="304">
        <v>1</v>
      </c>
      <c r="X62" s="304" t="s">
        <v>134</v>
      </c>
      <c r="Y62" s="304" t="s">
        <v>134</v>
      </c>
      <c r="Z62" s="304" t="s">
        <v>134</v>
      </c>
      <c r="AA62" s="304" t="s">
        <v>134</v>
      </c>
      <c r="AB62" s="304" t="s">
        <v>134</v>
      </c>
      <c r="AC62" s="304" t="s">
        <v>134</v>
      </c>
      <c r="AD62" s="304" t="s">
        <v>134</v>
      </c>
      <c r="AE62" s="304" t="s">
        <v>134</v>
      </c>
      <c r="AF62" s="304" t="s">
        <v>134</v>
      </c>
      <c r="AG62" s="304" t="s">
        <v>134</v>
      </c>
      <c r="AH62" s="304" t="s">
        <v>134</v>
      </c>
      <c r="AI62" s="304" t="s">
        <v>134</v>
      </c>
      <c r="AJ62" s="304" t="s">
        <v>134</v>
      </c>
      <c r="AK62" s="304" t="s">
        <v>134</v>
      </c>
      <c r="AL62" s="304" t="s">
        <v>134</v>
      </c>
      <c r="AM62" s="304" t="s">
        <v>134</v>
      </c>
      <c r="AN62" s="304" t="s">
        <v>134</v>
      </c>
      <c r="AO62" s="304" t="s">
        <v>134</v>
      </c>
      <c r="AP62" s="304" t="s">
        <v>134</v>
      </c>
      <c r="AQ62" s="355" t="s">
        <v>134</v>
      </c>
      <c r="AR62" s="355" t="s">
        <v>134</v>
      </c>
      <c r="AS62" s="355" t="s">
        <v>134</v>
      </c>
      <c r="AT62" s="304" t="s">
        <v>134</v>
      </c>
      <c r="AU62" s="304" t="s">
        <v>134</v>
      </c>
      <c r="AV62" s="304" t="s">
        <v>134</v>
      </c>
      <c r="AW62" s="304" t="s">
        <v>134</v>
      </c>
      <c r="AX62" s="304" t="s">
        <v>134</v>
      </c>
      <c r="AY62" s="304" t="s">
        <v>134</v>
      </c>
      <c r="AZ62" s="304" t="s">
        <v>134</v>
      </c>
      <c r="BA62" s="304" t="s">
        <v>134</v>
      </c>
      <c r="BB62" s="304" t="s">
        <v>134</v>
      </c>
      <c r="BC62" s="304" t="s">
        <v>134</v>
      </c>
      <c r="BD62" s="304" t="s">
        <v>134</v>
      </c>
      <c r="BE62" s="304" t="s">
        <v>134</v>
      </c>
      <c r="BF62" s="304" t="s">
        <v>134</v>
      </c>
      <c r="BG62" s="355" t="s">
        <v>134</v>
      </c>
      <c r="BH62" s="355" t="s">
        <v>134</v>
      </c>
      <c r="BI62" s="304" t="s">
        <v>134</v>
      </c>
      <c r="BJ62" s="304" t="s">
        <v>134</v>
      </c>
      <c r="BK62" s="304" t="s">
        <v>134</v>
      </c>
      <c r="BL62" s="304">
        <v>23</v>
      </c>
      <c r="BM62" s="304">
        <v>105</v>
      </c>
      <c r="BN62" s="355" t="s">
        <v>134</v>
      </c>
      <c r="BO62" s="355" t="s">
        <v>134</v>
      </c>
      <c r="BP62" s="355" t="s">
        <v>134</v>
      </c>
      <c r="BQ62" s="304">
        <v>1</v>
      </c>
      <c r="BR62" s="355" t="s">
        <v>134</v>
      </c>
      <c r="BS62" s="304">
        <v>1</v>
      </c>
      <c r="BT62" s="355" t="s">
        <v>134</v>
      </c>
      <c r="BU62" s="355" t="s">
        <v>134</v>
      </c>
      <c r="BV62" s="304">
        <v>10</v>
      </c>
      <c r="BW62" s="304">
        <v>2</v>
      </c>
      <c r="BX62" s="304">
        <v>9</v>
      </c>
      <c r="BY62" s="355" t="s">
        <v>134</v>
      </c>
      <c r="BZ62" s="304">
        <v>1</v>
      </c>
      <c r="CA62" s="304">
        <v>31</v>
      </c>
      <c r="CB62" s="304">
        <v>1</v>
      </c>
      <c r="CC62" s="355" t="s">
        <v>134</v>
      </c>
      <c r="CD62" s="355" t="s">
        <v>134</v>
      </c>
      <c r="CE62" s="355" t="s">
        <v>134</v>
      </c>
      <c r="CF62" s="355" t="s">
        <v>134</v>
      </c>
      <c r="CG62" s="355" t="s">
        <v>134</v>
      </c>
      <c r="CH62" s="304">
        <v>14</v>
      </c>
      <c r="CI62" s="304">
        <v>32</v>
      </c>
      <c r="CJ62" s="304">
        <v>2</v>
      </c>
      <c r="CK62" s="304">
        <v>12</v>
      </c>
      <c r="CL62" s="355" t="s">
        <v>134</v>
      </c>
      <c r="CM62" s="304">
        <v>4</v>
      </c>
      <c r="CN62" s="304">
        <v>26</v>
      </c>
      <c r="CO62" s="355" t="s">
        <v>134</v>
      </c>
      <c r="CP62" s="304">
        <v>4</v>
      </c>
      <c r="CQ62" s="355" t="s">
        <v>134</v>
      </c>
      <c r="CR62" s="355" t="s">
        <v>134</v>
      </c>
      <c r="CS62" s="304">
        <v>26</v>
      </c>
      <c r="CT62" s="304">
        <v>93</v>
      </c>
      <c r="CU62" s="355" t="s">
        <v>134</v>
      </c>
      <c r="CV62" s="304">
        <v>25</v>
      </c>
      <c r="CW62" s="304">
        <v>1</v>
      </c>
      <c r="CX62" s="304">
        <v>8</v>
      </c>
      <c r="CY62" s="304">
        <v>31</v>
      </c>
      <c r="CZ62" s="304">
        <v>5</v>
      </c>
      <c r="DA62" s="304">
        <v>2</v>
      </c>
      <c r="DB62" s="304">
        <v>1</v>
      </c>
      <c r="DC62" s="304">
        <v>4</v>
      </c>
      <c r="DD62" s="304">
        <v>18</v>
      </c>
      <c r="DE62" s="304">
        <v>1</v>
      </c>
      <c r="DF62" s="304">
        <v>3</v>
      </c>
      <c r="DG62" s="304">
        <v>11</v>
      </c>
      <c r="DH62" s="304">
        <v>115</v>
      </c>
      <c r="DI62" s="304">
        <v>8</v>
      </c>
      <c r="DJ62" s="355" t="s">
        <v>134</v>
      </c>
      <c r="DK62" s="304">
        <v>3</v>
      </c>
      <c r="DL62" s="304">
        <v>1</v>
      </c>
      <c r="DM62" s="304">
        <v>13</v>
      </c>
      <c r="DN62" s="304">
        <v>1</v>
      </c>
      <c r="DO62" s="355" t="s">
        <v>134</v>
      </c>
      <c r="DP62" s="304">
        <v>5</v>
      </c>
      <c r="DQ62" s="304">
        <v>27</v>
      </c>
      <c r="DR62" s="355" t="s">
        <v>134</v>
      </c>
      <c r="DS62" s="355" t="s">
        <v>134</v>
      </c>
      <c r="DT62" s="355" t="s">
        <v>134</v>
      </c>
      <c r="DU62" s="355" t="s">
        <v>134</v>
      </c>
      <c r="DV62" s="304">
        <v>3</v>
      </c>
      <c r="DW62" s="355" t="s">
        <v>134</v>
      </c>
      <c r="DX62" s="304">
        <v>2</v>
      </c>
      <c r="DY62" s="355" t="s">
        <v>134</v>
      </c>
    </row>
    <row r="63" spans="1:256" s="26" customFormat="1" ht="21" customHeight="1">
      <c r="A63" s="101" t="s">
        <v>1062</v>
      </c>
      <c r="B63" s="303">
        <v>102</v>
      </c>
      <c r="C63" s="304">
        <v>643</v>
      </c>
      <c r="D63" s="304" t="s">
        <v>134</v>
      </c>
      <c r="E63" s="304" t="s">
        <v>134</v>
      </c>
      <c r="F63" s="355" t="s">
        <v>134</v>
      </c>
      <c r="G63" s="355" t="s">
        <v>134</v>
      </c>
      <c r="H63" s="355" t="s">
        <v>134</v>
      </c>
      <c r="I63" s="355" t="s">
        <v>134</v>
      </c>
      <c r="J63" s="304">
        <v>9</v>
      </c>
      <c r="K63" s="304">
        <v>40</v>
      </c>
      <c r="L63" s="304">
        <v>6</v>
      </c>
      <c r="M63" s="304">
        <v>2</v>
      </c>
      <c r="N63" s="304">
        <v>1</v>
      </c>
      <c r="O63" s="304">
        <v>2</v>
      </c>
      <c r="P63" s="304">
        <v>2</v>
      </c>
      <c r="Q63" s="304" t="s">
        <v>134</v>
      </c>
      <c r="R63" s="304" t="s">
        <v>134</v>
      </c>
      <c r="S63" s="304" t="s">
        <v>134</v>
      </c>
      <c r="T63" s="304"/>
      <c r="U63" s="304" t="s">
        <v>134</v>
      </c>
      <c r="V63" s="304" t="s">
        <v>134</v>
      </c>
      <c r="W63" s="304" t="s">
        <v>134</v>
      </c>
      <c r="X63" s="304" t="s">
        <v>134</v>
      </c>
      <c r="Y63" s="304" t="s">
        <v>134</v>
      </c>
      <c r="Z63" s="304" t="s">
        <v>134</v>
      </c>
      <c r="AA63" s="304" t="s">
        <v>134</v>
      </c>
      <c r="AB63" s="304" t="s">
        <v>134</v>
      </c>
      <c r="AC63" s="304" t="s">
        <v>134</v>
      </c>
      <c r="AD63" s="304" t="s">
        <v>134</v>
      </c>
      <c r="AE63" s="304" t="s">
        <v>134</v>
      </c>
      <c r="AF63" s="304" t="s">
        <v>134</v>
      </c>
      <c r="AG63" s="304" t="s">
        <v>134</v>
      </c>
      <c r="AH63" s="304">
        <v>1</v>
      </c>
      <c r="AI63" s="304" t="s">
        <v>134</v>
      </c>
      <c r="AJ63" s="304" t="s">
        <v>134</v>
      </c>
      <c r="AK63" s="304" t="s">
        <v>134</v>
      </c>
      <c r="AL63" s="304" t="s">
        <v>134</v>
      </c>
      <c r="AM63" s="304" t="s">
        <v>134</v>
      </c>
      <c r="AN63" s="304">
        <v>1</v>
      </c>
      <c r="AO63" s="304" t="s">
        <v>134</v>
      </c>
      <c r="AP63" s="304" t="s">
        <v>134</v>
      </c>
      <c r="AQ63" s="355" t="s">
        <v>134</v>
      </c>
      <c r="AR63" s="355" t="s">
        <v>134</v>
      </c>
      <c r="AS63" s="355" t="s">
        <v>134</v>
      </c>
      <c r="AT63" s="304" t="s">
        <v>134</v>
      </c>
      <c r="AU63" s="304">
        <v>1</v>
      </c>
      <c r="AV63" s="304">
        <v>2</v>
      </c>
      <c r="AW63" s="304" t="s">
        <v>134</v>
      </c>
      <c r="AX63" s="304" t="s">
        <v>134</v>
      </c>
      <c r="AY63" s="304" t="s">
        <v>134</v>
      </c>
      <c r="AZ63" s="304" t="s">
        <v>134</v>
      </c>
      <c r="BA63" s="304">
        <v>1</v>
      </c>
      <c r="BB63" s="304">
        <v>2</v>
      </c>
      <c r="BC63" s="304">
        <v>2</v>
      </c>
      <c r="BD63" s="304" t="s">
        <v>134</v>
      </c>
      <c r="BE63" s="304">
        <v>2</v>
      </c>
      <c r="BF63" s="304" t="s">
        <v>134</v>
      </c>
      <c r="BG63" s="355" t="s">
        <v>134</v>
      </c>
      <c r="BH63" s="355" t="s">
        <v>134</v>
      </c>
      <c r="BI63" s="304" t="s">
        <v>134</v>
      </c>
      <c r="BJ63" s="304" t="s">
        <v>134</v>
      </c>
      <c r="BK63" s="304" t="s">
        <v>134</v>
      </c>
      <c r="BL63" s="304">
        <v>24</v>
      </c>
      <c r="BM63" s="304">
        <v>161</v>
      </c>
      <c r="BN63" s="355" t="s">
        <v>134</v>
      </c>
      <c r="BO63" s="355" t="s">
        <v>134</v>
      </c>
      <c r="BP63" s="355" t="s">
        <v>134</v>
      </c>
      <c r="BQ63" s="304">
        <v>1</v>
      </c>
      <c r="BR63" s="304">
        <v>2</v>
      </c>
      <c r="BS63" s="304">
        <v>2</v>
      </c>
      <c r="BT63" s="355" t="s">
        <v>134</v>
      </c>
      <c r="BU63" s="304">
        <v>4</v>
      </c>
      <c r="BV63" s="304">
        <v>8</v>
      </c>
      <c r="BW63" s="304">
        <v>2</v>
      </c>
      <c r="BX63" s="304">
        <v>5</v>
      </c>
      <c r="BY63" s="355" t="s">
        <v>134</v>
      </c>
      <c r="BZ63" s="304">
        <v>1</v>
      </c>
      <c r="CA63" s="304">
        <v>17</v>
      </c>
      <c r="CB63" s="355" t="s">
        <v>134</v>
      </c>
      <c r="CC63" s="304">
        <v>1</v>
      </c>
      <c r="CD63" s="355" t="s">
        <v>134</v>
      </c>
      <c r="CE63" s="355" t="s">
        <v>134</v>
      </c>
      <c r="CF63" s="355" t="s">
        <v>134</v>
      </c>
      <c r="CG63" s="355" t="s">
        <v>134</v>
      </c>
      <c r="CH63" s="304">
        <v>13</v>
      </c>
      <c r="CI63" s="304">
        <v>46</v>
      </c>
      <c r="CJ63" s="304">
        <v>2</v>
      </c>
      <c r="CK63" s="304">
        <v>11</v>
      </c>
      <c r="CL63" s="355" t="s">
        <v>134</v>
      </c>
      <c r="CM63" s="304">
        <v>4</v>
      </c>
      <c r="CN63" s="304">
        <v>7</v>
      </c>
      <c r="CO63" s="304">
        <v>1</v>
      </c>
      <c r="CP63" s="304">
        <v>2</v>
      </c>
      <c r="CQ63" s="355" t="s">
        <v>134</v>
      </c>
      <c r="CR63" s="304">
        <v>1</v>
      </c>
      <c r="CS63" s="304">
        <v>17</v>
      </c>
      <c r="CT63" s="304">
        <v>77</v>
      </c>
      <c r="CU63" s="355" t="s">
        <v>134</v>
      </c>
      <c r="CV63" s="304">
        <v>15</v>
      </c>
      <c r="CW63" s="304">
        <v>2</v>
      </c>
      <c r="CX63" s="304">
        <v>12</v>
      </c>
      <c r="CY63" s="304">
        <v>45</v>
      </c>
      <c r="CZ63" s="304">
        <v>9</v>
      </c>
      <c r="DA63" s="304">
        <v>2</v>
      </c>
      <c r="DB63" s="304">
        <v>1</v>
      </c>
      <c r="DC63" s="304">
        <v>2</v>
      </c>
      <c r="DD63" s="304">
        <v>21</v>
      </c>
      <c r="DE63" s="355" t="s">
        <v>134</v>
      </c>
      <c r="DF63" s="304">
        <v>2</v>
      </c>
      <c r="DG63" s="304">
        <v>11</v>
      </c>
      <c r="DH63" s="304">
        <v>137</v>
      </c>
      <c r="DI63" s="304">
        <v>5</v>
      </c>
      <c r="DJ63" s="355" t="s">
        <v>134</v>
      </c>
      <c r="DK63" s="304">
        <v>6</v>
      </c>
      <c r="DL63" s="355" t="s">
        <v>134</v>
      </c>
      <c r="DM63" s="355" t="s">
        <v>134</v>
      </c>
      <c r="DN63" s="355" t="s">
        <v>134</v>
      </c>
      <c r="DO63" s="355" t="s">
        <v>134</v>
      </c>
      <c r="DP63" s="304">
        <v>4</v>
      </c>
      <c r="DQ63" s="304">
        <v>86</v>
      </c>
      <c r="DR63" s="355" t="s">
        <v>134</v>
      </c>
      <c r="DS63" s="355" t="s">
        <v>134</v>
      </c>
      <c r="DT63" s="355" t="s">
        <v>134</v>
      </c>
      <c r="DU63" s="355" t="s">
        <v>134</v>
      </c>
      <c r="DV63" s="304">
        <v>4</v>
      </c>
      <c r="DW63" s="355" t="s">
        <v>134</v>
      </c>
      <c r="DX63" s="355" t="s">
        <v>134</v>
      </c>
      <c r="DY63" s="355" t="s">
        <v>134</v>
      </c>
    </row>
    <row r="64" spans="1:256" s="26" customFormat="1" ht="21" customHeight="1">
      <c r="A64" s="170" t="s">
        <v>588</v>
      </c>
      <c r="B64" s="353">
        <v>172</v>
      </c>
      <c r="C64" s="355">
        <v>1503</v>
      </c>
      <c r="D64" s="355" t="s">
        <v>134</v>
      </c>
      <c r="E64" s="355" t="s">
        <v>134</v>
      </c>
      <c r="F64" s="355" t="s">
        <v>134</v>
      </c>
      <c r="G64" s="355" t="s">
        <v>134</v>
      </c>
      <c r="H64" s="355" t="s">
        <v>134</v>
      </c>
      <c r="I64" s="355" t="s">
        <v>134</v>
      </c>
      <c r="J64" s="355">
        <v>16</v>
      </c>
      <c r="K64" s="355">
        <v>76</v>
      </c>
      <c r="L64" s="355">
        <v>3</v>
      </c>
      <c r="M64" s="355">
        <v>8</v>
      </c>
      <c r="N64" s="355">
        <v>5</v>
      </c>
      <c r="O64" s="355">
        <v>6</v>
      </c>
      <c r="P64" s="355">
        <v>375</v>
      </c>
      <c r="Q64" s="355">
        <v>2</v>
      </c>
      <c r="R64" s="355" t="s">
        <v>134</v>
      </c>
      <c r="S64" s="355">
        <v>1</v>
      </c>
      <c r="T64" s="355" t="s">
        <v>134</v>
      </c>
      <c r="U64" s="355">
        <v>1</v>
      </c>
      <c r="V64" s="355" t="s">
        <v>134</v>
      </c>
      <c r="W64" s="355" t="s">
        <v>134</v>
      </c>
      <c r="X64" s="355" t="s">
        <v>134</v>
      </c>
      <c r="Y64" s="355" t="s">
        <v>134</v>
      </c>
      <c r="Z64" s="355" t="s">
        <v>134</v>
      </c>
      <c r="AA64" s="355" t="s">
        <v>134</v>
      </c>
      <c r="AB64" s="355" t="s">
        <v>134</v>
      </c>
      <c r="AC64" s="355" t="s">
        <v>134</v>
      </c>
      <c r="AD64" s="355" t="s">
        <v>134</v>
      </c>
      <c r="AE64" s="355" t="s">
        <v>134</v>
      </c>
      <c r="AF64" s="355" t="s">
        <v>134</v>
      </c>
      <c r="AG64" s="355" t="s">
        <v>134</v>
      </c>
      <c r="AH64" s="355" t="s">
        <v>134</v>
      </c>
      <c r="AI64" s="355">
        <v>1</v>
      </c>
      <c r="AJ64" s="355" t="s">
        <v>134</v>
      </c>
      <c r="AK64" s="355" t="s">
        <v>134</v>
      </c>
      <c r="AL64" s="355" t="s">
        <v>134</v>
      </c>
      <c r="AM64" s="355" t="s">
        <v>134</v>
      </c>
      <c r="AN64" s="355">
        <v>1</v>
      </c>
      <c r="AO64" s="355" t="s">
        <v>134</v>
      </c>
      <c r="AP64" s="355" t="s">
        <v>134</v>
      </c>
      <c r="AQ64" s="355" t="s">
        <v>134</v>
      </c>
      <c r="AR64" s="355" t="s">
        <v>134</v>
      </c>
      <c r="AS64" s="355" t="s">
        <v>134</v>
      </c>
      <c r="AT64" s="355" t="s">
        <v>134</v>
      </c>
      <c r="AU64" s="355">
        <v>6</v>
      </c>
      <c r="AV64" s="355">
        <v>15</v>
      </c>
      <c r="AW64" s="355" t="s">
        <v>134</v>
      </c>
      <c r="AX64" s="355" t="s">
        <v>134</v>
      </c>
      <c r="AY64" s="355">
        <v>1</v>
      </c>
      <c r="AZ64" s="355">
        <v>1</v>
      </c>
      <c r="BA64" s="355">
        <v>4</v>
      </c>
      <c r="BB64" s="355">
        <v>8</v>
      </c>
      <c r="BC64" s="355">
        <v>348</v>
      </c>
      <c r="BD64" s="355" t="s">
        <v>134</v>
      </c>
      <c r="BE64" s="355">
        <v>5</v>
      </c>
      <c r="BF64" s="355">
        <v>3</v>
      </c>
      <c r="BG64" s="355" t="s">
        <v>134</v>
      </c>
      <c r="BH64" s="355" t="s">
        <v>134</v>
      </c>
      <c r="BI64" s="355" t="s">
        <v>134</v>
      </c>
      <c r="BJ64" s="355" t="s">
        <v>134</v>
      </c>
      <c r="BK64" s="355" t="s">
        <v>134</v>
      </c>
      <c r="BL64" s="355">
        <v>36</v>
      </c>
      <c r="BM64" s="355">
        <v>190</v>
      </c>
      <c r="BN64" s="355" t="s">
        <v>134</v>
      </c>
      <c r="BO64" s="355" t="s">
        <v>134</v>
      </c>
      <c r="BP64" s="355">
        <v>2</v>
      </c>
      <c r="BQ64" s="355">
        <v>2</v>
      </c>
      <c r="BR64" s="355">
        <v>2</v>
      </c>
      <c r="BS64" s="355">
        <v>3</v>
      </c>
      <c r="BT64" s="355" t="s">
        <v>134</v>
      </c>
      <c r="BU64" s="355">
        <v>1</v>
      </c>
      <c r="BV64" s="355">
        <v>10</v>
      </c>
      <c r="BW64" s="355">
        <v>1</v>
      </c>
      <c r="BX64" s="355">
        <v>13</v>
      </c>
      <c r="BY64" s="355">
        <v>2</v>
      </c>
      <c r="BZ64" s="355" t="s">
        <v>134</v>
      </c>
      <c r="CA64" s="355" t="s">
        <v>134</v>
      </c>
      <c r="CB64" s="355" t="s">
        <v>134</v>
      </c>
      <c r="CC64" s="355" t="s">
        <v>134</v>
      </c>
      <c r="CD64" s="355" t="s">
        <v>134</v>
      </c>
      <c r="CE64" s="355" t="s">
        <v>134</v>
      </c>
      <c r="CF64" s="355" t="s">
        <v>134</v>
      </c>
      <c r="CG64" s="355" t="s">
        <v>134</v>
      </c>
      <c r="CH64" s="355">
        <v>21</v>
      </c>
      <c r="CI64" s="355">
        <v>73</v>
      </c>
      <c r="CJ64" s="355">
        <v>2</v>
      </c>
      <c r="CK64" s="355">
        <v>18</v>
      </c>
      <c r="CL64" s="355">
        <v>1</v>
      </c>
      <c r="CM64" s="355">
        <v>13</v>
      </c>
      <c r="CN64" s="355">
        <v>65</v>
      </c>
      <c r="CO64" s="355" t="s">
        <v>134</v>
      </c>
      <c r="CP64" s="355">
        <v>6</v>
      </c>
      <c r="CQ64" s="355" t="s">
        <v>134</v>
      </c>
      <c r="CR64" s="355">
        <v>7</v>
      </c>
      <c r="CS64" s="355">
        <v>14</v>
      </c>
      <c r="CT64" s="355">
        <v>46</v>
      </c>
      <c r="CU64" s="355" t="s">
        <v>134</v>
      </c>
      <c r="CV64" s="355">
        <v>13</v>
      </c>
      <c r="CW64" s="355">
        <v>1</v>
      </c>
      <c r="CX64" s="355">
        <v>16</v>
      </c>
      <c r="CY64" s="355">
        <v>117</v>
      </c>
      <c r="CZ64" s="355">
        <v>11</v>
      </c>
      <c r="DA64" s="355">
        <v>2</v>
      </c>
      <c r="DB64" s="355">
        <v>3</v>
      </c>
      <c r="DC64" s="355">
        <v>7</v>
      </c>
      <c r="DD64" s="355">
        <v>13</v>
      </c>
      <c r="DE64" s="355" t="s">
        <v>134</v>
      </c>
      <c r="DF64" s="355">
        <v>7</v>
      </c>
      <c r="DG64" s="355">
        <v>23</v>
      </c>
      <c r="DH64" s="355">
        <v>136</v>
      </c>
      <c r="DI64" s="355">
        <v>18</v>
      </c>
      <c r="DJ64" s="355" t="s">
        <v>134</v>
      </c>
      <c r="DK64" s="355">
        <v>5</v>
      </c>
      <c r="DL64" s="355" t="s">
        <v>134</v>
      </c>
      <c r="DM64" s="355" t="s">
        <v>134</v>
      </c>
      <c r="DN64" s="355" t="s">
        <v>134</v>
      </c>
      <c r="DO64" s="355" t="s">
        <v>134</v>
      </c>
      <c r="DP64" s="355">
        <v>6</v>
      </c>
      <c r="DQ64" s="355">
        <v>19</v>
      </c>
      <c r="DR64" s="355" t="s">
        <v>134</v>
      </c>
      <c r="DS64" s="355" t="s">
        <v>134</v>
      </c>
      <c r="DT64" s="355" t="s">
        <v>134</v>
      </c>
      <c r="DU64" s="355" t="s">
        <v>134</v>
      </c>
      <c r="DV64" s="355">
        <v>3</v>
      </c>
      <c r="DW64" s="355">
        <v>2</v>
      </c>
      <c r="DX64" s="355">
        <v>1</v>
      </c>
      <c r="DY64" s="355" t="s">
        <v>134</v>
      </c>
    </row>
    <row r="65" spans="1:256" s="26" customFormat="1" ht="21" customHeight="1">
      <c r="A65" s="101" t="s">
        <v>1059</v>
      </c>
      <c r="B65" s="303">
        <v>110</v>
      </c>
      <c r="C65" s="304">
        <v>685</v>
      </c>
      <c r="D65" s="304" t="s">
        <v>134</v>
      </c>
      <c r="E65" s="304" t="s">
        <v>134</v>
      </c>
      <c r="F65" s="355" t="s">
        <v>134</v>
      </c>
      <c r="G65" s="355" t="s">
        <v>134</v>
      </c>
      <c r="H65" s="355" t="s">
        <v>134</v>
      </c>
      <c r="I65" s="355" t="s">
        <v>134</v>
      </c>
      <c r="J65" s="304">
        <v>9</v>
      </c>
      <c r="K65" s="304">
        <v>37</v>
      </c>
      <c r="L65" s="304">
        <v>2</v>
      </c>
      <c r="M65" s="304">
        <v>4</v>
      </c>
      <c r="N65" s="304">
        <v>3</v>
      </c>
      <c r="O65" s="304">
        <v>3</v>
      </c>
      <c r="P65" s="304">
        <v>10</v>
      </c>
      <c r="Q65" s="304" t="s">
        <v>134</v>
      </c>
      <c r="R65" s="304" t="s">
        <v>134</v>
      </c>
      <c r="S65" s="304">
        <v>1</v>
      </c>
      <c r="T65" s="304" t="s">
        <v>134</v>
      </c>
      <c r="U65" s="304">
        <v>1</v>
      </c>
      <c r="V65" s="304" t="s">
        <v>134</v>
      </c>
      <c r="W65" s="304" t="s">
        <v>134</v>
      </c>
      <c r="X65" s="304" t="s">
        <v>134</v>
      </c>
      <c r="Y65" s="304" t="s">
        <v>134</v>
      </c>
      <c r="Z65" s="304" t="s">
        <v>134</v>
      </c>
      <c r="AA65" s="304" t="s">
        <v>134</v>
      </c>
      <c r="AB65" s="304" t="s">
        <v>134</v>
      </c>
      <c r="AC65" s="304" t="s">
        <v>134</v>
      </c>
      <c r="AD65" s="304" t="s">
        <v>134</v>
      </c>
      <c r="AE65" s="304" t="s">
        <v>134</v>
      </c>
      <c r="AF65" s="304" t="s">
        <v>134</v>
      </c>
      <c r="AG65" s="304" t="s">
        <v>134</v>
      </c>
      <c r="AH65" s="304" t="s">
        <v>134</v>
      </c>
      <c r="AI65" s="304">
        <v>1</v>
      </c>
      <c r="AJ65" s="304" t="s">
        <v>134</v>
      </c>
      <c r="AK65" s="304" t="s">
        <v>134</v>
      </c>
      <c r="AL65" s="304" t="s">
        <v>134</v>
      </c>
      <c r="AM65" s="304" t="s">
        <v>134</v>
      </c>
      <c r="AN65" s="304" t="s">
        <v>134</v>
      </c>
      <c r="AO65" s="304" t="s">
        <v>134</v>
      </c>
      <c r="AP65" s="304" t="s">
        <v>134</v>
      </c>
      <c r="AQ65" s="355" t="s">
        <v>134</v>
      </c>
      <c r="AR65" s="355" t="s">
        <v>134</v>
      </c>
      <c r="AS65" s="355" t="s">
        <v>134</v>
      </c>
      <c r="AT65" s="304" t="s">
        <v>134</v>
      </c>
      <c r="AU65" s="304">
        <v>3</v>
      </c>
      <c r="AV65" s="304">
        <v>7</v>
      </c>
      <c r="AW65" s="304" t="s">
        <v>134</v>
      </c>
      <c r="AX65" s="304" t="s">
        <v>134</v>
      </c>
      <c r="AY65" s="304">
        <v>1</v>
      </c>
      <c r="AZ65" s="304">
        <v>1</v>
      </c>
      <c r="BA65" s="304">
        <v>1</v>
      </c>
      <c r="BB65" s="304">
        <v>4</v>
      </c>
      <c r="BC65" s="304">
        <v>184</v>
      </c>
      <c r="BD65" s="304" t="s">
        <v>134</v>
      </c>
      <c r="BE65" s="304">
        <v>3</v>
      </c>
      <c r="BF65" s="304">
        <v>1</v>
      </c>
      <c r="BG65" s="355" t="s">
        <v>134</v>
      </c>
      <c r="BH65" s="355" t="s">
        <v>134</v>
      </c>
      <c r="BI65" s="304" t="s">
        <v>134</v>
      </c>
      <c r="BJ65" s="304" t="s">
        <v>134</v>
      </c>
      <c r="BK65" s="304" t="s">
        <v>134</v>
      </c>
      <c r="BL65" s="304">
        <v>20</v>
      </c>
      <c r="BM65" s="304">
        <v>90</v>
      </c>
      <c r="BN65" s="355" t="s">
        <v>134</v>
      </c>
      <c r="BO65" s="355" t="s">
        <v>134</v>
      </c>
      <c r="BP65" s="355" t="s">
        <v>134</v>
      </c>
      <c r="BQ65" s="355" t="s">
        <v>134</v>
      </c>
      <c r="BR65" s="304">
        <v>1</v>
      </c>
      <c r="BS65" s="304">
        <v>2</v>
      </c>
      <c r="BT65" s="355" t="s">
        <v>134</v>
      </c>
      <c r="BU65" s="304">
        <v>1</v>
      </c>
      <c r="BV65" s="304">
        <v>8</v>
      </c>
      <c r="BW65" s="304">
        <v>1</v>
      </c>
      <c r="BX65" s="304">
        <v>7</v>
      </c>
      <c r="BY65" s="355" t="s">
        <v>134</v>
      </c>
      <c r="BZ65" s="355" t="s">
        <v>134</v>
      </c>
      <c r="CA65" s="355" t="s">
        <v>134</v>
      </c>
      <c r="CB65" s="355" t="s">
        <v>134</v>
      </c>
      <c r="CC65" s="355" t="s">
        <v>134</v>
      </c>
      <c r="CD65" s="355" t="s">
        <v>134</v>
      </c>
      <c r="CE65" s="355" t="s">
        <v>134</v>
      </c>
      <c r="CF65" s="355" t="s">
        <v>134</v>
      </c>
      <c r="CG65" s="355" t="s">
        <v>134</v>
      </c>
      <c r="CH65" s="304">
        <v>14</v>
      </c>
      <c r="CI65" s="304">
        <v>55</v>
      </c>
      <c r="CJ65" s="304">
        <v>2</v>
      </c>
      <c r="CK65" s="304">
        <v>12</v>
      </c>
      <c r="CL65" s="355" t="s">
        <v>134</v>
      </c>
      <c r="CM65" s="304">
        <v>3</v>
      </c>
      <c r="CN65" s="304">
        <v>9</v>
      </c>
      <c r="CO65" s="355" t="s">
        <v>134</v>
      </c>
      <c r="CP65" s="304">
        <v>1</v>
      </c>
      <c r="CQ65" s="355" t="s">
        <v>134</v>
      </c>
      <c r="CR65" s="304">
        <v>2</v>
      </c>
      <c r="CS65" s="304">
        <v>13</v>
      </c>
      <c r="CT65" s="304">
        <v>44</v>
      </c>
      <c r="CU65" s="355" t="s">
        <v>134</v>
      </c>
      <c r="CV65" s="304">
        <v>12</v>
      </c>
      <c r="CW65" s="304">
        <v>1</v>
      </c>
      <c r="CX65" s="304">
        <v>14</v>
      </c>
      <c r="CY65" s="304">
        <v>109</v>
      </c>
      <c r="CZ65" s="304">
        <v>9</v>
      </c>
      <c r="DA65" s="304">
        <v>2</v>
      </c>
      <c r="DB65" s="304">
        <v>3</v>
      </c>
      <c r="DC65" s="304">
        <v>5</v>
      </c>
      <c r="DD65" s="304">
        <v>9</v>
      </c>
      <c r="DE65" s="355" t="s">
        <v>134</v>
      </c>
      <c r="DF65" s="304">
        <v>5</v>
      </c>
      <c r="DG65" s="304">
        <v>19</v>
      </c>
      <c r="DH65" s="304">
        <v>123</v>
      </c>
      <c r="DI65" s="304">
        <v>14</v>
      </c>
      <c r="DJ65" s="355" t="s">
        <v>134</v>
      </c>
      <c r="DK65" s="304">
        <v>5</v>
      </c>
      <c r="DL65" s="355" t="s">
        <v>134</v>
      </c>
      <c r="DM65" s="355" t="s">
        <v>134</v>
      </c>
      <c r="DN65" s="355" t="s">
        <v>134</v>
      </c>
      <c r="DO65" s="355" t="s">
        <v>134</v>
      </c>
      <c r="DP65" s="304">
        <v>3</v>
      </c>
      <c r="DQ65" s="304">
        <v>8</v>
      </c>
      <c r="DR65" s="355" t="s">
        <v>134</v>
      </c>
      <c r="DS65" s="355" t="s">
        <v>134</v>
      </c>
      <c r="DT65" s="355" t="s">
        <v>134</v>
      </c>
      <c r="DU65" s="355" t="s">
        <v>134</v>
      </c>
      <c r="DV65" s="304">
        <v>2</v>
      </c>
      <c r="DW65" s="304">
        <v>1</v>
      </c>
      <c r="DX65" s="355" t="s">
        <v>134</v>
      </c>
      <c r="DY65" s="355" t="s">
        <v>134</v>
      </c>
    </row>
    <row r="66" spans="1:256" s="26" customFormat="1" ht="21" customHeight="1">
      <c r="A66" s="101" t="s">
        <v>938</v>
      </c>
      <c r="B66" s="303">
        <v>62</v>
      </c>
      <c r="C66" s="304">
        <v>818</v>
      </c>
      <c r="D66" s="304" t="s">
        <v>134</v>
      </c>
      <c r="E66" s="304" t="s">
        <v>134</v>
      </c>
      <c r="F66" s="355" t="s">
        <v>134</v>
      </c>
      <c r="G66" s="355" t="s">
        <v>134</v>
      </c>
      <c r="H66" s="355" t="s">
        <v>134</v>
      </c>
      <c r="I66" s="355" t="s">
        <v>134</v>
      </c>
      <c r="J66" s="304">
        <v>7</v>
      </c>
      <c r="K66" s="304">
        <v>39</v>
      </c>
      <c r="L66" s="304">
        <v>1</v>
      </c>
      <c r="M66" s="304">
        <v>4</v>
      </c>
      <c r="N66" s="304">
        <v>2</v>
      </c>
      <c r="O66" s="304">
        <v>3</v>
      </c>
      <c r="P66" s="304">
        <v>365</v>
      </c>
      <c r="Q66" s="304">
        <v>2</v>
      </c>
      <c r="R66" s="304" t="s">
        <v>134</v>
      </c>
      <c r="S66" s="304" t="s">
        <v>134</v>
      </c>
      <c r="T66" s="304" t="s">
        <v>134</v>
      </c>
      <c r="U66" s="304" t="s">
        <v>134</v>
      </c>
      <c r="V66" s="304" t="s">
        <v>134</v>
      </c>
      <c r="W66" s="304" t="s">
        <v>134</v>
      </c>
      <c r="X66" s="304" t="s">
        <v>134</v>
      </c>
      <c r="Y66" s="304" t="s">
        <v>134</v>
      </c>
      <c r="Z66" s="304" t="s">
        <v>134</v>
      </c>
      <c r="AA66" s="304" t="s">
        <v>134</v>
      </c>
      <c r="AB66" s="304" t="s">
        <v>134</v>
      </c>
      <c r="AC66" s="304" t="s">
        <v>134</v>
      </c>
      <c r="AD66" s="304" t="s">
        <v>134</v>
      </c>
      <c r="AE66" s="304" t="s">
        <v>134</v>
      </c>
      <c r="AF66" s="304" t="s">
        <v>134</v>
      </c>
      <c r="AG66" s="304" t="s">
        <v>134</v>
      </c>
      <c r="AH66" s="304" t="s">
        <v>134</v>
      </c>
      <c r="AI66" s="304" t="s">
        <v>134</v>
      </c>
      <c r="AJ66" s="304" t="s">
        <v>134</v>
      </c>
      <c r="AK66" s="304" t="s">
        <v>134</v>
      </c>
      <c r="AL66" s="304" t="s">
        <v>134</v>
      </c>
      <c r="AM66" s="304" t="s">
        <v>134</v>
      </c>
      <c r="AN66" s="304">
        <v>1</v>
      </c>
      <c r="AO66" s="304" t="s">
        <v>134</v>
      </c>
      <c r="AP66" s="304" t="s">
        <v>134</v>
      </c>
      <c r="AQ66" s="355" t="s">
        <v>134</v>
      </c>
      <c r="AR66" s="355" t="s">
        <v>134</v>
      </c>
      <c r="AS66" s="355" t="s">
        <v>134</v>
      </c>
      <c r="AT66" s="304" t="s">
        <v>134</v>
      </c>
      <c r="AU66" s="304">
        <v>3</v>
      </c>
      <c r="AV66" s="304">
        <v>8</v>
      </c>
      <c r="AW66" s="304" t="s">
        <v>134</v>
      </c>
      <c r="AX66" s="304" t="s">
        <v>134</v>
      </c>
      <c r="AY66" s="304" t="s">
        <v>134</v>
      </c>
      <c r="AZ66" s="304" t="s">
        <v>134</v>
      </c>
      <c r="BA66" s="304">
        <v>3</v>
      </c>
      <c r="BB66" s="304">
        <v>4</v>
      </c>
      <c r="BC66" s="304">
        <v>194</v>
      </c>
      <c r="BD66" s="304" t="s">
        <v>134</v>
      </c>
      <c r="BE66" s="304">
        <v>2</v>
      </c>
      <c r="BF66" s="304">
        <v>2</v>
      </c>
      <c r="BG66" s="355" t="s">
        <v>134</v>
      </c>
      <c r="BH66" s="355" t="s">
        <v>134</v>
      </c>
      <c r="BI66" s="304" t="s">
        <v>134</v>
      </c>
      <c r="BJ66" s="304" t="s">
        <v>134</v>
      </c>
      <c r="BK66" s="304" t="s">
        <v>134</v>
      </c>
      <c r="BL66" s="304">
        <v>16</v>
      </c>
      <c r="BM66" s="304">
        <v>100</v>
      </c>
      <c r="BN66" s="355" t="s">
        <v>134</v>
      </c>
      <c r="BO66" s="355" t="s">
        <v>134</v>
      </c>
      <c r="BP66" s="304">
        <v>2</v>
      </c>
      <c r="BQ66" s="304">
        <v>2</v>
      </c>
      <c r="BR66" s="304">
        <v>1</v>
      </c>
      <c r="BS66" s="304">
        <v>1</v>
      </c>
      <c r="BT66" s="355" t="s">
        <v>134</v>
      </c>
      <c r="BU66" s="355" t="s">
        <v>134</v>
      </c>
      <c r="BV66" s="304">
        <v>2</v>
      </c>
      <c r="BW66" s="355" t="s">
        <v>134</v>
      </c>
      <c r="BX66" s="304">
        <v>6</v>
      </c>
      <c r="BY66" s="304">
        <v>2</v>
      </c>
      <c r="BZ66" s="355" t="s">
        <v>134</v>
      </c>
      <c r="CA66" s="355" t="s">
        <v>134</v>
      </c>
      <c r="CB66" s="355" t="s">
        <v>134</v>
      </c>
      <c r="CC66" s="355" t="s">
        <v>134</v>
      </c>
      <c r="CD66" s="355" t="s">
        <v>134</v>
      </c>
      <c r="CE66" s="355" t="s">
        <v>134</v>
      </c>
      <c r="CF66" s="355" t="s">
        <v>134</v>
      </c>
      <c r="CG66" s="355" t="s">
        <v>134</v>
      </c>
      <c r="CH66" s="304">
        <v>7</v>
      </c>
      <c r="CI66" s="304">
        <v>18</v>
      </c>
      <c r="CJ66" s="304" t="s">
        <v>134</v>
      </c>
      <c r="CK66" s="304">
        <v>6</v>
      </c>
      <c r="CL66" s="304">
        <v>1</v>
      </c>
      <c r="CM66" s="304">
        <v>10</v>
      </c>
      <c r="CN66" s="304">
        <v>56</v>
      </c>
      <c r="CO66" s="304" t="s">
        <v>134</v>
      </c>
      <c r="CP66" s="304">
        <v>5</v>
      </c>
      <c r="CQ66" s="304" t="s">
        <v>134</v>
      </c>
      <c r="CR66" s="304">
        <v>5</v>
      </c>
      <c r="CS66" s="304">
        <v>1</v>
      </c>
      <c r="CT66" s="304">
        <v>2</v>
      </c>
      <c r="CU66" s="355" t="s">
        <v>134</v>
      </c>
      <c r="CV66" s="304">
        <v>1</v>
      </c>
      <c r="CW66" s="355" t="s">
        <v>134</v>
      </c>
      <c r="CX66" s="304">
        <v>2</v>
      </c>
      <c r="CY66" s="304">
        <v>8</v>
      </c>
      <c r="CZ66" s="304">
        <v>2</v>
      </c>
      <c r="DA66" s="355" t="s">
        <v>134</v>
      </c>
      <c r="DB66" s="355" t="s">
        <v>134</v>
      </c>
      <c r="DC66" s="304">
        <v>2</v>
      </c>
      <c r="DD66" s="304">
        <v>4</v>
      </c>
      <c r="DE66" s="355" t="s">
        <v>134</v>
      </c>
      <c r="DF66" s="304">
        <v>2</v>
      </c>
      <c r="DG66" s="304">
        <v>4</v>
      </c>
      <c r="DH66" s="304">
        <v>13</v>
      </c>
      <c r="DI66" s="304">
        <v>4</v>
      </c>
      <c r="DJ66" s="355" t="s">
        <v>134</v>
      </c>
      <c r="DK66" s="355" t="s">
        <v>134</v>
      </c>
      <c r="DL66" s="355" t="s">
        <v>134</v>
      </c>
      <c r="DM66" s="355" t="s">
        <v>134</v>
      </c>
      <c r="DN66" s="355" t="s">
        <v>134</v>
      </c>
      <c r="DO66" s="355" t="s">
        <v>134</v>
      </c>
      <c r="DP66" s="304">
        <v>3</v>
      </c>
      <c r="DQ66" s="304">
        <v>11</v>
      </c>
      <c r="DR66" s="355" t="s">
        <v>134</v>
      </c>
      <c r="DS66" s="355" t="s">
        <v>134</v>
      </c>
      <c r="DT66" s="355" t="s">
        <v>134</v>
      </c>
      <c r="DU66" s="355" t="s">
        <v>134</v>
      </c>
      <c r="DV66" s="304">
        <v>1</v>
      </c>
      <c r="DW66" s="304">
        <v>1</v>
      </c>
      <c r="DX66" s="304">
        <v>1</v>
      </c>
      <c r="DY66" s="355" t="s">
        <v>134</v>
      </c>
    </row>
    <row r="67" spans="1:256" s="26" customFormat="1" ht="21" customHeight="1">
      <c r="A67" s="170" t="s">
        <v>1056</v>
      </c>
      <c r="B67" s="353">
        <v>211</v>
      </c>
      <c r="C67" s="355">
        <v>3651</v>
      </c>
      <c r="D67" s="355" t="s">
        <v>134</v>
      </c>
      <c r="E67" s="355" t="s">
        <v>134</v>
      </c>
      <c r="F67" s="355" t="s">
        <v>134</v>
      </c>
      <c r="G67" s="355" t="s">
        <v>134</v>
      </c>
      <c r="H67" s="355" t="s">
        <v>134</v>
      </c>
      <c r="I67" s="355" t="s">
        <v>134</v>
      </c>
      <c r="J67" s="355">
        <v>17</v>
      </c>
      <c r="K67" s="355">
        <v>148</v>
      </c>
      <c r="L67" s="355">
        <v>5</v>
      </c>
      <c r="M67" s="355">
        <v>6</v>
      </c>
      <c r="N67" s="355">
        <v>6</v>
      </c>
      <c r="O67" s="355">
        <v>8</v>
      </c>
      <c r="P67" s="355">
        <v>51</v>
      </c>
      <c r="Q67" s="355" t="s">
        <v>134</v>
      </c>
      <c r="R67" s="355" t="s">
        <v>134</v>
      </c>
      <c r="S67" s="355" t="s">
        <v>134</v>
      </c>
      <c r="T67" s="355" t="s">
        <v>134</v>
      </c>
      <c r="U67" s="355" t="s">
        <v>134</v>
      </c>
      <c r="V67" s="355" t="s">
        <v>134</v>
      </c>
      <c r="W67" s="355">
        <v>2</v>
      </c>
      <c r="X67" s="355" t="s">
        <v>134</v>
      </c>
      <c r="Y67" s="355" t="s">
        <v>134</v>
      </c>
      <c r="Z67" s="355">
        <v>1</v>
      </c>
      <c r="AA67" s="355">
        <v>1</v>
      </c>
      <c r="AB67" s="355" t="s">
        <v>134</v>
      </c>
      <c r="AC67" s="355">
        <v>2</v>
      </c>
      <c r="AD67" s="355" t="s">
        <v>134</v>
      </c>
      <c r="AE67" s="355" t="s">
        <v>134</v>
      </c>
      <c r="AF67" s="355">
        <v>1</v>
      </c>
      <c r="AG67" s="355" t="s">
        <v>134</v>
      </c>
      <c r="AH67" s="355" t="s">
        <v>134</v>
      </c>
      <c r="AI67" s="355" t="s">
        <v>134</v>
      </c>
      <c r="AJ67" s="355" t="s">
        <v>134</v>
      </c>
      <c r="AK67" s="355">
        <v>1</v>
      </c>
      <c r="AL67" s="355" t="s">
        <v>134</v>
      </c>
      <c r="AM67" s="355" t="s">
        <v>134</v>
      </c>
      <c r="AN67" s="355" t="s">
        <v>134</v>
      </c>
      <c r="AO67" s="355" t="s">
        <v>134</v>
      </c>
      <c r="AP67" s="355" t="s">
        <v>134</v>
      </c>
      <c r="AQ67" s="355" t="s">
        <v>134</v>
      </c>
      <c r="AR67" s="355" t="s">
        <v>134</v>
      </c>
      <c r="AS67" s="355" t="s">
        <v>134</v>
      </c>
      <c r="AT67" s="355" t="s">
        <v>134</v>
      </c>
      <c r="AU67" s="355">
        <v>3</v>
      </c>
      <c r="AV67" s="355">
        <v>93</v>
      </c>
      <c r="AW67" s="355" t="s">
        <v>134</v>
      </c>
      <c r="AX67" s="355" t="s">
        <v>134</v>
      </c>
      <c r="AY67" s="355">
        <v>1</v>
      </c>
      <c r="AZ67" s="355" t="s">
        <v>134</v>
      </c>
      <c r="BA67" s="355">
        <v>2</v>
      </c>
      <c r="BB67" s="355">
        <v>8</v>
      </c>
      <c r="BC67" s="355">
        <v>26</v>
      </c>
      <c r="BD67" s="355" t="s">
        <v>134</v>
      </c>
      <c r="BE67" s="355">
        <v>6</v>
      </c>
      <c r="BF67" s="355">
        <v>2</v>
      </c>
      <c r="BG67" s="355" t="s">
        <v>134</v>
      </c>
      <c r="BH67" s="355" t="s">
        <v>134</v>
      </c>
      <c r="BI67" s="355" t="s">
        <v>134</v>
      </c>
      <c r="BJ67" s="355" t="s">
        <v>134</v>
      </c>
      <c r="BK67" s="355" t="s">
        <v>134</v>
      </c>
      <c r="BL67" s="355">
        <v>59</v>
      </c>
      <c r="BM67" s="355">
        <v>497</v>
      </c>
      <c r="BN67" s="355" t="s">
        <v>134</v>
      </c>
      <c r="BO67" s="355" t="s">
        <v>134</v>
      </c>
      <c r="BP67" s="355">
        <v>4</v>
      </c>
      <c r="BQ67" s="355">
        <v>6</v>
      </c>
      <c r="BR67" s="355">
        <v>3</v>
      </c>
      <c r="BS67" s="355">
        <v>5</v>
      </c>
      <c r="BT67" s="355" t="s">
        <v>134</v>
      </c>
      <c r="BU67" s="355">
        <v>3</v>
      </c>
      <c r="BV67" s="355">
        <v>14</v>
      </c>
      <c r="BW67" s="355">
        <v>9</v>
      </c>
      <c r="BX67" s="355">
        <v>12</v>
      </c>
      <c r="BY67" s="355">
        <v>3</v>
      </c>
      <c r="BZ67" s="355">
        <v>4</v>
      </c>
      <c r="CA67" s="355">
        <v>37</v>
      </c>
      <c r="CB67" s="355" t="s">
        <v>134</v>
      </c>
      <c r="CC67" s="355" t="s">
        <v>134</v>
      </c>
      <c r="CD67" s="355">
        <v>2</v>
      </c>
      <c r="CE67" s="355" t="s">
        <v>134</v>
      </c>
      <c r="CF67" s="355" t="s">
        <v>134</v>
      </c>
      <c r="CG67" s="355">
        <v>2</v>
      </c>
      <c r="CH67" s="355">
        <v>28</v>
      </c>
      <c r="CI67" s="355">
        <v>75</v>
      </c>
      <c r="CJ67" s="355">
        <v>5</v>
      </c>
      <c r="CK67" s="355">
        <v>22</v>
      </c>
      <c r="CL67" s="355">
        <v>1</v>
      </c>
      <c r="CM67" s="355">
        <v>8</v>
      </c>
      <c r="CN67" s="355">
        <v>1374</v>
      </c>
      <c r="CO67" s="355" t="s">
        <v>134</v>
      </c>
      <c r="CP67" s="355">
        <v>3</v>
      </c>
      <c r="CQ67" s="355">
        <v>1</v>
      </c>
      <c r="CR67" s="355">
        <v>4</v>
      </c>
      <c r="CS67" s="355">
        <v>19</v>
      </c>
      <c r="CT67" s="355">
        <v>147</v>
      </c>
      <c r="CU67" s="355" t="s">
        <v>134</v>
      </c>
      <c r="CV67" s="355">
        <v>15</v>
      </c>
      <c r="CW67" s="355">
        <v>4</v>
      </c>
      <c r="CX67" s="355">
        <v>20</v>
      </c>
      <c r="CY67" s="355">
        <v>44</v>
      </c>
      <c r="CZ67" s="355">
        <v>19</v>
      </c>
      <c r="DA67" s="355">
        <v>1</v>
      </c>
      <c r="DB67" s="355" t="s">
        <v>134</v>
      </c>
      <c r="DC67" s="355">
        <v>4</v>
      </c>
      <c r="DD67" s="355">
        <v>38</v>
      </c>
      <c r="DE67" s="355" t="s">
        <v>134</v>
      </c>
      <c r="DF67" s="355">
        <v>4</v>
      </c>
      <c r="DG67" s="355">
        <v>17</v>
      </c>
      <c r="DH67" s="355">
        <v>251</v>
      </c>
      <c r="DI67" s="355">
        <v>10</v>
      </c>
      <c r="DJ67" s="355" t="s">
        <v>134</v>
      </c>
      <c r="DK67" s="355">
        <v>7</v>
      </c>
      <c r="DL67" s="355" t="s">
        <v>134</v>
      </c>
      <c r="DM67" s="355" t="s">
        <v>134</v>
      </c>
      <c r="DN67" s="355" t="s">
        <v>134</v>
      </c>
      <c r="DO67" s="355" t="s">
        <v>134</v>
      </c>
      <c r="DP67" s="355">
        <v>16</v>
      </c>
      <c r="DQ67" s="355">
        <v>870</v>
      </c>
      <c r="DR67" s="355">
        <v>2</v>
      </c>
      <c r="DS67" s="355">
        <v>4</v>
      </c>
      <c r="DT67" s="355" t="s">
        <v>134</v>
      </c>
      <c r="DU67" s="355" t="s">
        <v>134</v>
      </c>
      <c r="DV67" s="355">
        <v>8</v>
      </c>
      <c r="DW67" s="355" t="s">
        <v>134</v>
      </c>
      <c r="DX67" s="355">
        <v>2</v>
      </c>
      <c r="DY67" s="355" t="s">
        <v>134</v>
      </c>
    </row>
    <row r="68" spans="1:256" s="26" customFormat="1" ht="21" customHeight="1">
      <c r="A68" s="101" t="s">
        <v>1052</v>
      </c>
      <c r="B68" s="303">
        <v>60</v>
      </c>
      <c r="C68" s="304">
        <v>2495</v>
      </c>
      <c r="D68" s="304" t="s">
        <v>134</v>
      </c>
      <c r="E68" s="304" t="s">
        <v>134</v>
      </c>
      <c r="F68" s="355" t="s">
        <v>134</v>
      </c>
      <c r="G68" s="355" t="s">
        <v>134</v>
      </c>
      <c r="H68" s="355" t="s">
        <v>134</v>
      </c>
      <c r="I68" s="355" t="s">
        <v>134</v>
      </c>
      <c r="J68" s="304">
        <v>4</v>
      </c>
      <c r="K68" s="304">
        <v>46</v>
      </c>
      <c r="L68" s="304">
        <v>1</v>
      </c>
      <c r="M68" s="304" t="s">
        <v>134</v>
      </c>
      <c r="N68" s="304">
        <v>3</v>
      </c>
      <c r="O68" s="304">
        <v>1</v>
      </c>
      <c r="P68" s="304">
        <v>4</v>
      </c>
      <c r="Q68" s="304" t="s">
        <v>134</v>
      </c>
      <c r="R68" s="304" t="s">
        <v>134</v>
      </c>
      <c r="S68" s="304" t="s">
        <v>134</v>
      </c>
      <c r="T68" s="304" t="s">
        <v>134</v>
      </c>
      <c r="U68" s="304" t="s">
        <v>134</v>
      </c>
      <c r="V68" s="304" t="s">
        <v>134</v>
      </c>
      <c r="W68" s="304" t="s">
        <v>134</v>
      </c>
      <c r="X68" s="304" t="s">
        <v>134</v>
      </c>
      <c r="Y68" s="304" t="s">
        <v>134</v>
      </c>
      <c r="Z68" s="304" t="s">
        <v>134</v>
      </c>
      <c r="AA68" s="304" t="s">
        <v>134</v>
      </c>
      <c r="AB68" s="304" t="s">
        <v>134</v>
      </c>
      <c r="AC68" s="304" t="s">
        <v>134</v>
      </c>
      <c r="AD68" s="304" t="s">
        <v>134</v>
      </c>
      <c r="AE68" s="304" t="s">
        <v>134</v>
      </c>
      <c r="AF68" s="304" t="s">
        <v>134</v>
      </c>
      <c r="AG68" s="304" t="s">
        <v>134</v>
      </c>
      <c r="AH68" s="355" t="s">
        <v>134</v>
      </c>
      <c r="AI68" s="355" t="s">
        <v>134</v>
      </c>
      <c r="AJ68" s="355" t="s">
        <v>134</v>
      </c>
      <c r="AK68" s="304">
        <v>1</v>
      </c>
      <c r="AL68" s="355" t="s">
        <v>134</v>
      </c>
      <c r="AM68" s="355" t="s">
        <v>134</v>
      </c>
      <c r="AN68" s="355" t="s">
        <v>134</v>
      </c>
      <c r="AO68" s="355" t="s">
        <v>134</v>
      </c>
      <c r="AP68" s="355" t="s">
        <v>134</v>
      </c>
      <c r="AQ68" s="355" t="s">
        <v>134</v>
      </c>
      <c r="AR68" s="355" t="s">
        <v>134</v>
      </c>
      <c r="AS68" s="355" t="s">
        <v>134</v>
      </c>
      <c r="AT68" s="355" t="s">
        <v>134</v>
      </c>
      <c r="AU68" s="304">
        <v>1</v>
      </c>
      <c r="AV68" s="304">
        <v>2</v>
      </c>
      <c r="AW68" s="355" t="s">
        <v>134</v>
      </c>
      <c r="AX68" s="355" t="s">
        <v>134</v>
      </c>
      <c r="AY68" s="355" t="s">
        <v>134</v>
      </c>
      <c r="AZ68" s="355" t="s">
        <v>134</v>
      </c>
      <c r="BA68" s="304">
        <v>1</v>
      </c>
      <c r="BB68" s="304">
        <v>7</v>
      </c>
      <c r="BC68" s="304">
        <v>25</v>
      </c>
      <c r="BD68" s="355" t="s">
        <v>134</v>
      </c>
      <c r="BE68" s="304">
        <v>5</v>
      </c>
      <c r="BF68" s="304">
        <v>2</v>
      </c>
      <c r="BG68" s="355" t="s">
        <v>134</v>
      </c>
      <c r="BH68" s="355" t="s">
        <v>134</v>
      </c>
      <c r="BI68" s="355" t="s">
        <v>134</v>
      </c>
      <c r="BJ68" s="355" t="s">
        <v>134</v>
      </c>
      <c r="BK68" s="355" t="s">
        <v>134</v>
      </c>
      <c r="BL68" s="304">
        <v>19</v>
      </c>
      <c r="BM68" s="304">
        <v>87</v>
      </c>
      <c r="BN68" s="355" t="s">
        <v>134</v>
      </c>
      <c r="BO68" s="355" t="s">
        <v>134</v>
      </c>
      <c r="BP68" s="304">
        <v>1</v>
      </c>
      <c r="BQ68" s="304">
        <v>3</v>
      </c>
      <c r="BR68" s="304">
        <v>1</v>
      </c>
      <c r="BS68" s="304">
        <v>2</v>
      </c>
      <c r="BT68" s="355" t="s">
        <v>134</v>
      </c>
      <c r="BU68" s="304">
        <v>2</v>
      </c>
      <c r="BV68" s="304">
        <v>2</v>
      </c>
      <c r="BW68" s="304">
        <v>3</v>
      </c>
      <c r="BX68" s="304">
        <v>2</v>
      </c>
      <c r="BY68" s="304">
        <v>3</v>
      </c>
      <c r="BZ68" s="304">
        <v>2</v>
      </c>
      <c r="CA68" s="304">
        <v>32</v>
      </c>
      <c r="CB68" s="355" t="s">
        <v>134</v>
      </c>
      <c r="CC68" s="355" t="s">
        <v>134</v>
      </c>
      <c r="CD68" s="304">
        <v>1</v>
      </c>
      <c r="CE68" s="355" t="s">
        <v>134</v>
      </c>
      <c r="CF68" s="355" t="s">
        <v>134</v>
      </c>
      <c r="CG68" s="304">
        <v>1</v>
      </c>
      <c r="CH68" s="304">
        <v>7</v>
      </c>
      <c r="CI68" s="304">
        <v>19</v>
      </c>
      <c r="CJ68" s="355" t="s">
        <v>134</v>
      </c>
      <c r="CK68" s="304">
        <v>6</v>
      </c>
      <c r="CL68" s="304">
        <v>1</v>
      </c>
      <c r="CM68" s="304">
        <v>3</v>
      </c>
      <c r="CN68" s="304">
        <v>1363</v>
      </c>
      <c r="CO68" s="355" t="s">
        <v>134</v>
      </c>
      <c r="CP68" s="304">
        <v>1</v>
      </c>
      <c r="CQ68" s="304">
        <v>1</v>
      </c>
      <c r="CR68" s="304">
        <v>1</v>
      </c>
      <c r="CS68" s="304">
        <v>2</v>
      </c>
      <c r="CT68" s="304">
        <v>14</v>
      </c>
      <c r="CU68" s="355" t="s">
        <v>134</v>
      </c>
      <c r="CV68" s="355" t="s">
        <v>134</v>
      </c>
      <c r="CW68" s="304">
        <v>2</v>
      </c>
      <c r="CX68" s="304">
        <v>4</v>
      </c>
      <c r="CY68" s="304">
        <v>9</v>
      </c>
      <c r="CZ68" s="304">
        <v>4</v>
      </c>
      <c r="DA68" s="355" t="s">
        <v>134</v>
      </c>
      <c r="DB68" s="355" t="s">
        <v>134</v>
      </c>
      <c r="DC68" s="304">
        <v>2</v>
      </c>
      <c r="DD68" s="304">
        <v>23</v>
      </c>
      <c r="DE68" s="355" t="s">
        <v>134</v>
      </c>
      <c r="DF68" s="304">
        <v>2</v>
      </c>
      <c r="DG68" s="304">
        <v>2</v>
      </c>
      <c r="DH68" s="304">
        <v>52</v>
      </c>
      <c r="DI68" s="304">
        <v>1</v>
      </c>
      <c r="DJ68" s="355" t="s">
        <v>134</v>
      </c>
      <c r="DK68" s="304">
        <v>1</v>
      </c>
      <c r="DL68" s="355" t="s">
        <v>134</v>
      </c>
      <c r="DM68" s="355" t="s">
        <v>134</v>
      </c>
      <c r="DN68" s="355" t="s">
        <v>134</v>
      </c>
      <c r="DO68" s="355" t="s">
        <v>134</v>
      </c>
      <c r="DP68" s="304">
        <v>6</v>
      </c>
      <c r="DQ68" s="304">
        <v>819</v>
      </c>
      <c r="DR68" s="304">
        <v>1</v>
      </c>
      <c r="DS68" s="304">
        <v>2</v>
      </c>
      <c r="DT68" s="355" t="s">
        <v>134</v>
      </c>
      <c r="DU68" s="355" t="s">
        <v>134</v>
      </c>
      <c r="DV68" s="304">
        <v>3</v>
      </c>
      <c r="DW68" s="355" t="s">
        <v>134</v>
      </c>
      <c r="DX68" s="355" t="s">
        <v>134</v>
      </c>
      <c r="DY68" s="355" t="s">
        <v>134</v>
      </c>
    </row>
    <row r="69" spans="1:256" s="26" customFormat="1" ht="21" customHeight="1">
      <c r="A69" s="101" t="s">
        <v>1045</v>
      </c>
      <c r="B69" s="303">
        <v>88</v>
      </c>
      <c r="C69" s="304">
        <v>769</v>
      </c>
      <c r="D69" s="304" t="s">
        <v>134</v>
      </c>
      <c r="E69" s="304" t="s">
        <v>134</v>
      </c>
      <c r="F69" s="355" t="s">
        <v>134</v>
      </c>
      <c r="G69" s="355" t="s">
        <v>134</v>
      </c>
      <c r="H69" s="355" t="s">
        <v>134</v>
      </c>
      <c r="I69" s="355" t="s">
        <v>134</v>
      </c>
      <c r="J69" s="304">
        <v>6</v>
      </c>
      <c r="K69" s="304">
        <v>62</v>
      </c>
      <c r="L69" s="304">
        <v>2</v>
      </c>
      <c r="M69" s="304">
        <v>3</v>
      </c>
      <c r="N69" s="304">
        <v>1</v>
      </c>
      <c r="O69" s="304">
        <v>4</v>
      </c>
      <c r="P69" s="304">
        <v>38</v>
      </c>
      <c r="Q69" s="304" t="s">
        <v>134</v>
      </c>
      <c r="R69" s="304" t="s">
        <v>134</v>
      </c>
      <c r="S69" s="304" t="s">
        <v>134</v>
      </c>
      <c r="T69" s="304" t="s">
        <v>134</v>
      </c>
      <c r="U69" s="304" t="s">
        <v>134</v>
      </c>
      <c r="V69" s="304" t="s">
        <v>134</v>
      </c>
      <c r="W69" s="304">
        <v>2</v>
      </c>
      <c r="X69" s="304" t="s">
        <v>134</v>
      </c>
      <c r="Y69" s="304" t="s">
        <v>134</v>
      </c>
      <c r="Z69" s="304">
        <v>1</v>
      </c>
      <c r="AA69" s="304" t="s">
        <v>134</v>
      </c>
      <c r="AB69" s="304" t="s">
        <v>134</v>
      </c>
      <c r="AC69" s="304">
        <v>1</v>
      </c>
      <c r="AD69" s="304" t="s">
        <v>134</v>
      </c>
      <c r="AE69" s="304" t="s">
        <v>134</v>
      </c>
      <c r="AF69" s="304" t="s">
        <v>134</v>
      </c>
      <c r="AG69" s="355" t="s">
        <v>134</v>
      </c>
      <c r="AH69" s="355" t="s">
        <v>134</v>
      </c>
      <c r="AI69" s="355" t="s">
        <v>134</v>
      </c>
      <c r="AJ69" s="355" t="s">
        <v>134</v>
      </c>
      <c r="AK69" s="355" t="s">
        <v>134</v>
      </c>
      <c r="AL69" s="355" t="s">
        <v>134</v>
      </c>
      <c r="AM69" s="355" t="s">
        <v>134</v>
      </c>
      <c r="AN69" s="355" t="s">
        <v>134</v>
      </c>
      <c r="AO69" s="355" t="s">
        <v>134</v>
      </c>
      <c r="AP69" s="355" t="s">
        <v>134</v>
      </c>
      <c r="AQ69" s="355" t="s">
        <v>134</v>
      </c>
      <c r="AR69" s="355" t="s">
        <v>134</v>
      </c>
      <c r="AS69" s="355" t="s">
        <v>134</v>
      </c>
      <c r="AT69" s="355" t="s">
        <v>134</v>
      </c>
      <c r="AU69" s="304">
        <v>2</v>
      </c>
      <c r="AV69" s="304">
        <v>91</v>
      </c>
      <c r="AW69" s="355" t="s">
        <v>134</v>
      </c>
      <c r="AX69" s="355" t="s">
        <v>134</v>
      </c>
      <c r="AY69" s="304">
        <v>1</v>
      </c>
      <c r="AZ69" s="355" t="s">
        <v>134</v>
      </c>
      <c r="BA69" s="304">
        <v>1</v>
      </c>
      <c r="BB69" s="355" t="s">
        <v>134</v>
      </c>
      <c r="BC69" s="355" t="s">
        <v>134</v>
      </c>
      <c r="BD69" s="355" t="s">
        <v>134</v>
      </c>
      <c r="BE69" s="355" t="s">
        <v>134</v>
      </c>
      <c r="BF69" s="355" t="s">
        <v>134</v>
      </c>
      <c r="BG69" s="355" t="s">
        <v>134</v>
      </c>
      <c r="BH69" s="355" t="s">
        <v>134</v>
      </c>
      <c r="BI69" s="355" t="s">
        <v>134</v>
      </c>
      <c r="BJ69" s="355" t="s">
        <v>134</v>
      </c>
      <c r="BK69" s="355" t="s">
        <v>134</v>
      </c>
      <c r="BL69" s="304">
        <v>27</v>
      </c>
      <c r="BM69" s="304">
        <v>282</v>
      </c>
      <c r="BN69" s="355" t="s">
        <v>134</v>
      </c>
      <c r="BO69" s="355" t="s">
        <v>134</v>
      </c>
      <c r="BP69" s="304">
        <v>2</v>
      </c>
      <c r="BQ69" s="304">
        <v>1</v>
      </c>
      <c r="BR69" s="304">
        <v>2</v>
      </c>
      <c r="BS69" s="304">
        <v>3</v>
      </c>
      <c r="BT69" s="355" t="s">
        <v>134</v>
      </c>
      <c r="BU69" s="355" t="s">
        <v>134</v>
      </c>
      <c r="BV69" s="304">
        <v>9</v>
      </c>
      <c r="BW69" s="304">
        <v>3</v>
      </c>
      <c r="BX69" s="304">
        <v>7</v>
      </c>
      <c r="BY69" s="355" t="s">
        <v>134</v>
      </c>
      <c r="BZ69" s="355" t="s">
        <v>134</v>
      </c>
      <c r="CA69" s="355" t="s">
        <v>134</v>
      </c>
      <c r="CB69" s="355" t="s">
        <v>134</v>
      </c>
      <c r="CC69" s="355" t="s">
        <v>134</v>
      </c>
      <c r="CD69" s="355" t="s">
        <v>134</v>
      </c>
      <c r="CE69" s="355" t="s">
        <v>134</v>
      </c>
      <c r="CF69" s="355" t="s">
        <v>134</v>
      </c>
      <c r="CG69" s="355" t="s">
        <v>134</v>
      </c>
      <c r="CH69" s="304">
        <v>14</v>
      </c>
      <c r="CI69" s="304">
        <v>31</v>
      </c>
      <c r="CJ69" s="304">
        <v>1</v>
      </c>
      <c r="CK69" s="304">
        <v>13</v>
      </c>
      <c r="CL69" s="355" t="s">
        <v>134</v>
      </c>
      <c r="CM69" s="304">
        <v>2</v>
      </c>
      <c r="CN69" s="304">
        <v>2</v>
      </c>
      <c r="CO69" s="355" t="s">
        <v>134</v>
      </c>
      <c r="CP69" s="355" t="s">
        <v>134</v>
      </c>
      <c r="CQ69" s="355" t="s">
        <v>134</v>
      </c>
      <c r="CR69" s="304">
        <v>2</v>
      </c>
      <c r="CS69" s="304">
        <v>6</v>
      </c>
      <c r="CT69" s="304">
        <v>27</v>
      </c>
      <c r="CU69" s="355" t="s">
        <v>134</v>
      </c>
      <c r="CV69" s="304">
        <v>5</v>
      </c>
      <c r="CW69" s="304">
        <v>1</v>
      </c>
      <c r="CX69" s="304">
        <v>10</v>
      </c>
      <c r="CY69" s="304">
        <v>21</v>
      </c>
      <c r="CZ69" s="304">
        <v>9</v>
      </c>
      <c r="DA69" s="304">
        <v>1</v>
      </c>
      <c r="DB69" s="355" t="s">
        <v>134</v>
      </c>
      <c r="DC69" s="304">
        <v>1</v>
      </c>
      <c r="DD69" s="304">
        <v>14</v>
      </c>
      <c r="DE69" s="355" t="s">
        <v>134</v>
      </c>
      <c r="DF69" s="304">
        <v>1</v>
      </c>
      <c r="DG69" s="304">
        <v>11</v>
      </c>
      <c r="DH69" s="304">
        <v>170</v>
      </c>
      <c r="DI69" s="304">
        <v>5</v>
      </c>
      <c r="DJ69" s="355" t="s">
        <v>134</v>
      </c>
      <c r="DK69" s="304">
        <v>6</v>
      </c>
      <c r="DL69" s="355" t="s">
        <v>134</v>
      </c>
      <c r="DM69" s="355" t="s">
        <v>134</v>
      </c>
      <c r="DN69" s="355" t="s">
        <v>134</v>
      </c>
      <c r="DO69" s="355" t="s">
        <v>134</v>
      </c>
      <c r="DP69" s="304">
        <v>5</v>
      </c>
      <c r="DQ69" s="304">
        <v>31</v>
      </c>
      <c r="DR69" s="355" t="s">
        <v>134</v>
      </c>
      <c r="DS69" s="304">
        <v>2</v>
      </c>
      <c r="DT69" s="355" t="s">
        <v>134</v>
      </c>
      <c r="DU69" s="355" t="s">
        <v>134</v>
      </c>
      <c r="DV69" s="304">
        <v>3</v>
      </c>
      <c r="DW69" s="355" t="s">
        <v>134</v>
      </c>
      <c r="DX69" s="355" t="s">
        <v>134</v>
      </c>
      <c r="DY69" s="355" t="s">
        <v>134</v>
      </c>
    </row>
    <row r="70" spans="1:256" s="26" customFormat="1" ht="21" customHeight="1">
      <c r="A70" s="101" t="s">
        <v>1041</v>
      </c>
      <c r="B70" s="303">
        <v>63</v>
      </c>
      <c r="C70" s="304">
        <v>387</v>
      </c>
      <c r="D70" s="304" t="s">
        <v>134</v>
      </c>
      <c r="E70" s="304" t="s">
        <v>134</v>
      </c>
      <c r="F70" s="355" t="s">
        <v>134</v>
      </c>
      <c r="G70" s="355" t="s">
        <v>134</v>
      </c>
      <c r="H70" s="355" t="s">
        <v>134</v>
      </c>
      <c r="I70" s="355" t="s">
        <v>134</v>
      </c>
      <c r="J70" s="304">
        <v>7</v>
      </c>
      <c r="K70" s="304">
        <v>40</v>
      </c>
      <c r="L70" s="304">
        <v>2</v>
      </c>
      <c r="M70" s="304">
        <v>3</v>
      </c>
      <c r="N70" s="304">
        <v>2</v>
      </c>
      <c r="O70" s="304">
        <v>3</v>
      </c>
      <c r="P70" s="304">
        <v>9</v>
      </c>
      <c r="Q70" s="304" t="s">
        <v>134</v>
      </c>
      <c r="R70" s="304" t="s">
        <v>134</v>
      </c>
      <c r="S70" s="304" t="s">
        <v>134</v>
      </c>
      <c r="T70" s="304" t="s">
        <v>134</v>
      </c>
      <c r="U70" s="304" t="s">
        <v>134</v>
      </c>
      <c r="V70" s="304" t="s">
        <v>134</v>
      </c>
      <c r="W70" s="304" t="s">
        <v>134</v>
      </c>
      <c r="X70" s="304" t="s">
        <v>134</v>
      </c>
      <c r="Y70" s="304" t="s">
        <v>134</v>
      </c>
      <c r="Z70" s="304" t="s">
        <v>134</v>
      </c>
      <c r="AA70" s="304">
        <v>1</v>
      </c>
      <c r="AB70" s="304" t="s">
        <v>134</v>
      </c>
      <c r="AC70" s="304">
        <v>1</v>
      </c>
      <c r="AD70" s="304" t="s">
        <v>134</v>
      </c>
      <c r="AE70" s="304" t="s">
        <v>134</v>
      </c>
      <c r="AF70" s="304">
        <v>1</v>
      </c>
      <c r="AG70" s="355" t="s">
        <v>134</v>
      </c>
      <c r="AH70" s="355" t="s">
        <v>134</v>
      </c>
      <c r="AI70" s="355" t="s">
        <v>134</v>
      </c>
      <c r="AJ70" s="355" t="s">
        <v>134</v>
      </c>
      <c r="AK70" s="355" t="s">
        <v>134</v>
      </c>
      <c r="AL70" s="355" t="s">
        <v>134</v>
      </c>
      <c r="AM70" s="355" t="s">
        <v>134</v>
      </c>
      <c r="AN70" s="355" t="s">
        <v>134</v>
      </c>
      <c r="AO70" s="355" t="s">
        <v>134</v>
      </c>
      <c r="AP70" s="355" t="s">
        <v>134</v>
      </c>
      <c r="AQ70" s="355" t="s">
        <v>134</v>
      </c>
      <c r="AR70" s="355" t="s">
        <v>134</v>
      </c>
      <c r="AS70" s="355" t="s">
        <v>134</v>
      </c>
      <c r="AT70" s="355" t="s">
        <v>134</v>
      </c>
      <c r="AU70" s="355" t="s">
        <v>134</v>
      </c>
      <c r="AV70" s="355" t="s">
        <v>134</v>
      </c>
      <c r="AW70" s="355" t="s">
        <v>134</v>
      </c>
      <c r="AX70" s="355" t="s">
        <v>134</v>
      </c>
      <c r="AY70" s="355" t="s">
        <v>134</v>
      </c>
      <c r="AZ70" s="355" t="s">
        <v>134</v>
      </c>
      <c r="BA70" s="355" t="s">
        <v>134</v>
      </c>
      <c r="BB70" s="304">
        <v>1</v>
      </c>
      <c r="BC70" s="304">
        <v>1</v>
      </c>
      <c r="BD70" s="355" t="s">
        <v>134</v>
      </c>
      <c r="BE70" s="304">
        <v>1</v>
      </c>
      <c r="BF70" s="355" t="s">
        <v>134</v>
      </c>
      <c r="BG70" s="355" t="s">
        <v>134</v>
      </c>
      <c r="BH70" s="355" t="s">
        <v>134</v>
      </c>
      <c r="BI70" s="355" t="s">
        <v>134</v>
      </c>
      <c r="BJ70" s="355" t="s">
        <v>134</v>
      </c>
      <c r="BK70" s="355" t="s">
        <v>134</v>
      </c>
      <c r="BL70" s="304">
        <v>13</v>
      </c>
      <c r="BM70" s="304">
        <v>128</v>
      </c>
      <c r="BN70" s="355" t="s">
        <v>134</v>
      </c>
      <c r="BO70" s="355" t="s">
        <v>134</v>
      </c>
      <c r="BP70" s="304">
        <v>1</v>
      </c>
      <c r="BQ70" s="304">
        <v>2</v>
      </c>
      <c r="BR70" s="355" t="s">
        <v>134</v>
      </c>
      <c r="BS70" s="355" t="s">
        <v>134</v>
      </c>
      <c r="BT70" s="355" t="s">
        <v>134</v>
      </c>
      <c r="BU70" s="304">
        <v>1</v>
      </c>
      <c r="BV70" s="304">
        <v>3</v>
      </c>
      <c r="BW70" s="304">
        <v>3</v>
      </c>
      <c r="BX70" s="304">
        <v>3</v>
      </c>
      <c r="BY70" s="355" t="s">
        <v>134</v>
      </c>
      <c r="BZ70" s="304">
        <v>2</v>
      </c>
      <c r="CA70" s="304">
        <v>5</v>
      </c>
      <c r="CB70" s="355" t="s">
        <v>134</v>
      </c>
      <c r="CC70" s="355" t="s">
        <v>134</v>
      </c>
      <c r="CD70" s="304">
        <v>1</v>
      </c>
      <c r="CE70" s="355" t="s">
        <v>134</v>
      </c>
      <c r="CF70" s="355" t="s">
        <v>134</v>
      </c>
      <c r="CG70" s="304">
        <v>1</v>
      </c>
      <c r="CH70" s="304">
        <v>7</v>
      </c>
      <c r="CI70" s="304">
        <v>25</v>
      </c>
      <c r="CJ70" s="304">
        <v>4</v>
      </c>
      <c r="CK70" s="304">
        <v>3</v>
      </c>
      <c r="CL70" s="355" t="s">
        <v>134</v>
      </c>
      <c r="CM70" s="304">
        <v>3</v>
      </c>
      <c r="CN70" s="304">
        <v>9</v>
      </c>
      <c r="CO70" s="355" t="s">
        <v>134</v>
      </c>
      <c r="CP70" s="304">
        <v>2</v>
      </c>
      <c r="CQ70" s="355" t="s">
        <v>134</v>
      </c>
      <c r="CR70" s="304">
        <v>1</v>
      </c>
      <c r="CS70" s="304">
        <v>11</v>
      </c>
      <c r="CT70" s="304">
        <v>106</v>
      </c>
      <c r="CU70" s="355" t="s">
        <v>134</v>
      </c>
      <c r="CV70" s="304">
        <v>10</v>
      </c>
      <c r="CW70" s="304">
        <v>1</v>
      </c>
      <c r="CX70" s="304">
        <v>6</v>
      </c>
      <c r="CY70" s="304">
        <v>14</v>
      </c>
      <c r="CZ70" s="304">
        <v>6</v>
      </c>
      <c r="DA70" s="355" t="s">
        <v>134</v>
      </c>
      <c r="DB70" s="355" t="s">
        <v>134</v>
      </c>
      <c r="DC70" s="304">
        <v>1</v>
      </c>
      <c r="DD70" s="304">
        <v>1</v>
      </c>
      <c r="DE70" s="355" t="s">
        <v>134</v>
      </c>
      <c r="DF70" s="304">
        <v>1</v>
      </c>
      <c r="DG70" s="304">
        <v>4</v>
      </c>
      <c r="DH70" s="304">
        <v>29</v>
      </c>
      <c r="DI70" s="304">
        <v>4</v>
      </c>
      <c r="DJ70" s="355" t="s">
        <v>134</v>
      </c>
      <c r="DK70" s="355" t="s">
        <v>134</v>
      </c>
      <c r="DL70" s="355" t="s">
        <v>134</v>
      </c>
      <c r="DM70" s="355" t="s">
        <v>134</v>
      </c>
      <c r="DN70" s="355" t="s">
        <v>134</v>
      </c>
      <c r="DO70" s="355" t="s">
        <v>134</v>
      </c>
      <c r="DP70" s="304">
        <v>5</v>
      </c>
      <c r="DQ70" s="304">
        <v>20</v>
      </c>
      <c r="DR70" s="304">
        <v>1</v>
      </c>
      <c r="DS70" s="355" t="s">
        <v>134</v>
      </c>
      <c r="DT70" s="355" t="s">
        <v>134</v>
      </c>
      <c r="DU70" s="355" t="s">
        <v>134</v>
      </c>
      <c r="DV70" s="304">
        <v>2</v>
      </c>
      <c r="DW70" s="355" t="s">
        <v>134</v>
      </c>
      <c r="DX70" s="304">
        <v>2</v>
      </c>
      <c r="DY70" s="355" t="s">
        <v>134</v>
      </c>
    </row>
    <row r="71" spans="1:256" s="26" customFormat="1" ht="21" customHeight="1">
      <c r="A71" s="170" t="s">
        <v>1037</v>
      </c>
      <c r="B71" s="353">
        <v>307</v>
      </c>
      <c r="C71" s="355">
        <v>3506</v>
      </c>
      <c r="D71" s="355">
        <v>1</v>
      </c>
      <c r="E71" s="355">
        <v>1</v>
      </c>
      <c r="F71" s="355" t="s">
        <v>134</v>
      </c>
      <c r="G71" s="355" t="s">
        <v>134</v>
      </c>
      <c r="H71" s="355" t="s">
        <v>134</v>
      </c>
      <c r="I71" s="355" t="s">
        <v>134</v>
      </c>
      <c r="J71" s="355">
        <v>21</v>
      </c>
      <c r="K71" s="355">
        <v>95</v>
      </c>
      <c r="L71" s="355">
        <v>7</v>
      </c>
      <c r="M71" s="355">
        <v>6</v>
      </c>
      <c r="N71" s="355">
        <v>8</v>
      </c>
      <c r="O71" s="355">
        <v>15</v>
      </c>
      <c r="P71" s="355">
        <v>67</v>
      </c>
      <c r="Q71" s="355">
        <v>2</v>
      </c>
      <c r="R71" s="355" t="s">
        <v>134</v>
      </c>
      <c r="S71" s="355">
        <v>5</v>
      </c>
      <c r="T71" s="355">
        <v>1</v>
      </c>
      <c r="U71" s="355" t="s">
        <v>134</v>
      </c>
      <c r="V71" s="355" t="s">
        <v>134</v>
      </c>
      <c r="W71" s="355">
        <v>2</v>
      </c>
      <c r="X71" s="355">
        <v>1</v>
      </c>
      <c r="Y71" s="355" t="s">
        <v>134</v>
      </c>
      <c r="Z71" s="355" t="s">
        <v>134</v>
      </c>
      <c r="AA71" s="355">
        <v>1</v>
      </c>
      <c r="AB71" s="355" t="s">
        <v>134</v>
      </c>
      <c r="AC71" s="355" t="s">
        <v>134</v>
      </c>
      <c r="AD71" s="355" t="s">
        <v>134</v>
      </c>
      <c r="AE71" s="355" t="s">
        <v>134</v>
      </c>
      <c r="AF71" s="355">
        <v>1</v>
      </c>
      <c r="AG71" s="355">
        <v>1</v>
      </c>
      <c r="AH71" s="355" t="s">
        <v>134</v>
      </c>
      <c r="AI71" s="355" t="s">
        <v>134</v>
      </c>
      <c r="AJ71" s="355" t="s">
        <v>134</v>
      </c>
      <c r="AK71" s="355">
        <v>1</v>
      </c>
      <c r="AL71" s="355" t="s">
        <v>134</v>
      </c>
      <c r="AM71" s="355" t="s">
        <v>134</v>
      </c>
      <c r="AN71" s="355" t="s">
        <v>134</v>
      </c>
      <c r="AO71" s="355" t="s">
        <v>134</v>
      </c>
      <c r="AP71" s="355" t="s">
        <v>134</v>
      </c>
      <c r="AQ71" s="355" t="s">
        <v>134</v>
      </c>
      <c r="AR71" s="355" t="s">
        <v>134</v>
      </c>
      <c r="AS71" s="355" t="s">
        <v>134</v>
      </c>
      <c r="AT71" s="355" t="s">
        <v>134</v>
      </c>
      <c r="AU71" s="355">
        <v>2</v>
      </c>
      <c r="AV71" s="355">
        <v>3</v>
      </c>
      <c r="AW71" s="355" t="s">
        <v>134</v>
      </c>
      <c r="AX71" s="355" t="s">
        <v>134</v>
      </c>
      <c r="AY71" s="355">
        <v>1</v>
      </c>
      <c r="AZ71" s="355" t="s">
        <v>134</v>
      </c>
      <c r="BA71" s="355">
        <v>1</v>
      </c>
      <c r="BB71" s="355">
        <v>14</v>
      </c>
      <c r="BC71" s="355">
        <v>344</v>
      </c>
      <c r="BD71" s="355" t="s">
        <v>134</v>
      </c>
      <c r="BE71" s="355">
        <v>8</v>
      </c>
      <c r="BF71" s="355">
        <v>5</v>
      </c>
      <c r="BG71" s="355" t="s">
        <v>134</v>
      </c>
      <c r="BH71" s="355" t="s">
        <v>134</v>
      </c>
      <c r="BI71" s="355" t="s">
        <v>134</v>
      </c>
      <c r="BJ71" s="355">
        <v>1</v>
      </c>
      <c r="BK71" s="355" t="s">
        <v>134</v>
      </c>
      <c r="BL71" s="355">
        <v>86</v>
      </c>
      <c r="BM71" s="355">
        <v>472</v>
      </c>
      <c r="BN71" s="355" t="s">
        <v>134</v>
      </c>
      <c r="BO71" s="355" t="s">
        <v>134</v>
      </c>
      <c r="BP71" s="355">
        <v>4</v>
      </c>
      <c r="BQ71" s="355">
        <v>9</v>
      </c>
      <c r="BR71" s="355">
        <v>4</v>
      </c>
      <c r="BS71" s="355">
        <v>6</v>
      </c>
      <c r="BT71" s="355" t="s">
        <v>134</v>
      </c>
      <c r="BU71" s="355">
        <v>4</v>
      </c>
      <c r="BV71" s="355">
        <v>21</v>
      </c>
      <c r="BW71" s="355">
        <v>3</v>
      </c>
      <c r="BX71" s="355">
        <v>29</v>
      </c>
      <c r="BY71" s="355">
        <v>6</v>
      </c>
      <c r="BZ71" s="355">
        <v>4</v>
      </c>
      <c r="CA71" s="355">
        <v>9</v>
      </c>
      <c r="CB71" s="355" t="s">
        <v>134</v>
      </c>
      <c r="CC71" s="355">
        <v>1</v>
      </c>
      <c r="CD71" s="355">
        <v>1</v>
      </c>
      <c r="CE71" s="355" t="s">
        <v>134</v>
      </c>
      <c r="CF71" s="355" t="s">
        <v>134</v>
      </c>
      <c r="CG71" s="355">
        <v>2</v>
      </c>
      <c r="CH71" s="355">
        <v>32</v>
      </c>
      <c r="CI71" s="355">
        <v>76</v>
      </c>
      <c r="CJ71" s="355">
        <v>3</v>
      </c>
      <c r="CK71" s="355">
        <v>29</v>
      </c>
      <c r="CL71" s="355" t="s">
        <v>134</v>
      </c>
      <c r="CM71" s="355">
        <v>11</v>
      </c>
      <c r="CN71" s="355">
        <v>30</v>
      </c>
      <c r="CO71" s="355" t="s">
        <v>134</v>
      </c>
      <c r="CP71" s="355">
        <v>4</v>
      </c>
      <c r="CQ71" s="355">
        <v>2</v>
      </c>
      <c r="CR71" s="355">
        <v>5</v>
      </c>
      <c r="CS71" s="355">
        <v>23</v>
      </c>
      <c r="CT71" s="355">
        <v>175</v>
      </c>
      <c r="CU71" s="304" t="s">
        <v>134</v>
      </c>
      <c r="CV71" s="355">
        <v>17</v>
      </c>
      <c r="CW71" s="355">
        <v>6</v>
      </c>
      <c r="CX71" s="355">
        <v>26</v>
      </c>
      <c r="CY71" s="355">
        <v>122</v>
      </c>
      <c r="CZ71" s="355">
        <v>18</v>
      </c>
      <c r="DA71" s="355">
        <v>6</v>
      </c>
      <c r="DB71" s="355">
        <v>2</v>
      </c>
      <c r="DC71" s="355">
        <v>7</v>
      </c>
      <c r="DD71" s="355">
        <v>86</v>
      </c>
      <c r="DE71" s="355">
        <v>3</v>
      </c>
      <c r="DF71" s="355">
        <v>4</v>
      </c>
      <c r="DG71" s="355">
        <v>44</v>
      </c>
      <c r="DH71" s="355">
        <v>1821</v>
      </c>
      <c r="DI71" s="355">
        <v>23</v>
      </c>
      <c r="DJ71" s="304" t="s">
        <v>134</v>
      </c>
      <c r="DK71" s="355">
        <v>21</v>
      </c>
      <c r="DL71" s="355">
        <v>1</v>
      </c>
      <c r="DM71" s="355">
        <v>10</v>
      </c>
      <c r="DN71" s="355">
        <v>1</v>
      </c>
      <c r="DO71" s="304" t="s">
        <v>134</v>
      </c>
      <c r="DP71" s="355">
        <v>20</v>
      </c>
      <c r="DQ71" s="355">
        <v>195</v>
      </c>
      <c r="DR71" s="355">
        <v>1</v>
      </c>
      <c r="DS71" s="355">
        <v>4</v>
      </c>
      <c r="DT71" s="304" t="s">
        <v>134</v>
      </c>
      <c r="DU71" s="355">
        <v>2</v>
      </c>
      <c r="DV71" s="355">
        <v>7</v>
      </c>
      <c r="DW71" s="355">
        <v>1</v>
      </c>
      <c r="DX71" s="355">
        <v>5</v>
      </c>
      <c r="DY71" s="304" t="s">
        <v>134</v>
      </c>
    </row>
    <row r="72" spans="1:256" s="26" customFormat="1" ht="21" customHeight="1">
      <c r="A72" s="101" t="s">
        <v>540</v>
      </c>
      <c r="B72" s="303">
        <v>79</v>
      </c>
      <c r="C72" s="304">
        <v>503</v>
      </c>
      <c r="D72" s="304">
        <v>1</v>
      </c>
      <c r="E72" s="304">
        <v>1</v>
      </c>
      <c r="F72" s="355" t="s">
        <v>134</v>
      </c>
      <c r="G72" s="355" t="s">
        <v>134</v>
      </c>
      <c r="H72" s="355" t="s">
        <v>134</v>
      </c>
      <c r="I72" s="355" t="s">
        <v>134</v>
      </c>
      <c r="J72" s="304">
        <v>4</v>
      </c>
      <c r="K72" s="304">
        <v>20</v>
      </c>
      <c r="L72" s="304" t="s">
        <v>134</v>
      </c>
      <c r="M72" s="304">
        <v>2</v>
      </c>
      <c r="N72" s="304">
        <v>2</v>
      </c>
      <c r="O72" s="304">
        <v>6</v>
      </c>
      <c r="P72" s="304">
        <v>40</v>
      </c>
      <c r="Q72" s="304">
        <v>1</v>
      </c>
      <c r="R72" s="304" t="s">
        <v>134</v>
      </c>
      <c r="S72" s="304">
        <v>2</v>
      </c>
      <c r="T72" s="304" t="s">
        <v>134</v>
      </c>
      <c r="U72" s="304" t="s">
        <v>134</v>
      </c>
      <c r="V72" s="304" t="s">
        <v>134</v>
      </c>
      <c r="W72" s="304" t="s">
        <v>134</v>
      </c>
      <c r="X72" s="304" t="s">
        <v>134</v>
      </c>
      <c r="Y72" s="304" t="s">
        <v>134</v>
      </c>
      <c r="Z72" s="304" t="s">
        <v>134</v>
      </c>
      <c r="AA72" s="304" t="s">
        <v>134</v>
      </c>
      <c r="AB72" s="304" t="s">
        <v>134</v>
      </c>
      <c r="AC72" s="304" t="s">
        <v>134</v>
      </c>
      <c r="AD72" s="304" t="s">
        <v>134</v>
      </c>
      <c r="AE72" s="304" t="s">
        <v>134</v>
      </c>
      <c r="AF72" s="304" t="s">
        <v>134</v>
      </c>
      <c r="AG72" s="304">
        <v>1</v>
      </c>
      <c r="AH72" s="355" t="s">
        <v>134</v>
      </c>
      <c r="AI72" s="355" t="s">
        <v>134</v>
      </c>
      <c r="AJ72" s="355" t="s">
        <v>134</v>
      </c>
      <c r="AK72" s="304">
        <v>1</v>
      </c>
      <c r="AL72" s="355" t="s">
        <v>134</v>
      </c>
      <c r="AM72" s="355" t="s">
        <v>134</v>
      </c>
      <c r="AN72" s="355" t="s">
        <v>134</v>
      </c>
      <c r="AO72" s="355" t="s">
        <v>134</v>
      </c>
      <c r="AP72" s="355" t="s">
        <v>134</v>
      </c>
      <c r="AQ72" s="355" t="s">
        <v>134</v>
      </c>
      <c r="AR72" s="355" t="s">
        <v>134</v>
      </c>
      <c r="AS72" s="355" t="s">
        <v>134</v>
      </c>
      <c r="AT72" s="355" t="s">
        <v>134</v>
      </c>
      <c r="AU72" s="304">
        <v>2</v>
      </c>
      <c r="AV72" s="304">
        <v>3</v>
      </c>
      <c r="AW72" s="355" t="s">
        <v>134</v>
      </c>
      <c r="AX72" s="355" t="s">
        <v>134</v>
      </c>
      <c r="AY72" s="304">
        <v>1</v>
      </c>
      <c r="AZ72" s="355" t="s">
        <v>134</v>
      </c>
      <c r="BA72" s="304">
        <v>1</v>
      </c>
      <c r="BB72" s="304">
        <v>4</v>
      </c>
      <c r="BC72" s="304">
        <v>140</v>
      </c>
      <c r="BD72" s="355" t="s">
        <v>134</v>
      </c>
      <c r="BE72" s="304">
        <v>2</v>
      </c>
      <c r="BF72" s="304">
        <v>2</v>
      </c>
      <c r="BG72" s="355" t="s">
        <v>134</v>
      </c>
      <c r="BH72" s="355" t="s">
        <v>134</v>
      </c>
      <c r="BI72" s="355" t="s">
        <v>134</v>
      </c>
      <c r="BJ72" s="355" t="s">
        <v>134</v>
      </c>
      <c r="BK72" s="355" t="s">
        <v>134</v>
      </c>
      <c r="BL72" s="304">
        <v>15</v>
      </c>
      <c r="BM72" s="304">
        <v>80</v>
      </c>
      <c r="BN72" s="355" t="s">
        <v>134</v>
      </c>
      <c r="BO72" s="355" t="s">
        <v>134</v>
      </c>
      <c r="BP72" s="304">
        <v>1</v>
      </c>
      <c r="BQ72" s="304">
        <v>2</v>
      </c>
      <c r="BR72" s="304">
        <v>1</v>
      </c>
      <c r="BS72" s="304">
        <v>1</v>
      </c>
      <c r="BT72" s="355" t="s">
        <v>134</v>
      </c>
      <c r="BU72" s="355" t="s">
        <v>134</v>
      </c>
      <c r="BV72" s="304">
        <v>4</v>
      </c>
      <c r="BW72" s="355" t="s">
        <v>134</v>
      </c>
      <c r="BX72" s="304">
        <v>5</v>
      </c>
      <c r="BY72" s="304">
        <v>1</v>
      </c>
      <c r="BZ72" s="304">
        <v>1</v>
      </c>
      <c r="CA72" s="304">
        <v>2</v>
      </c>
      <c r="CB72" s="355" t="s">
        <v>134</v>
      </c>
      <c r="CC72" s="355" t="s">
        <v>134</v>
      </c>
      <c r="CD72" s="304">
        <v>1</v>
      </c>
      <c r="CE72" s="355" t="s">
        <v>134</v>
      </c>
      <c r="CF72" s="355" t="s">
        <v>134</v>
      </c>
      <c r="CG72" s="355" t="s">
        <v>134</v>
      </c>
      <c r="CH72" s="304">
        <v>17</v>
      </c>
      <c r="CI72" s="304">
        <v>37</v>
      </c>
      <c r="CJ72" s="304">
        <v>1</v>
      </c>
      <c r="CK72" s="304">
        <v>16</v>
      </c>
      <c r="CL72" s="355" t="s">
        <v>134</v>
      </c>
      <c r="CM72" s="304">
        <v>5</v>
      </c>
      <c r="CN72" s="304">
        <v>10</v>
      </c>
      <c r="CO72" s="355" t="s">
        <v>134</v>
      </c>
      <c r="CP72" s="304">
        <v>1</v>
      </c>
      <c r="CQ72" s="304">
        <v>2</v>
      </c>
      <c r="CR72" s="304">
        <v>2</v>
      </c>
      <c r="CS72" s="304">
        <v>2</v>
      </c>
      <c r="CT72" s="304">
        <v>4</v>
      </c>
      <c r="CU72" s="304" t="s">
        <v>134</v>
      </c>
      <c r="CV72" s="304">
        <v>2</v>
      </c>
      <c r="CW72" s="304" t="s">
        <v>134</v>
      </c>
      <c r="CX72" s="304">
        <v>8</v>
      </c>
      <c r="CY72" s="304">
        <v>47</v>
      </c>
      <c r="CZ72" s="304">
        <v>4</v>
      </c>
      <c r="DA72" s="304">
        <v>2</v>
      </c>
      <c r="DB72" s="304">
        <v>2</v>
      </c>
      <c r="DC72" s="304">
        <v>1</v>
      </c>
      <c r="DD72" s="304">
        <v>2</v>
      </c>
      <c r="DE72" s="304" t="s">
        <v>134</v>
      </c>
      <c r="DF72" s="304">
        <v>1</v>
      </c>
      <c r="DG72" s="304">
        <v>5</v>
      </c>
      <c r="DH72" s="304">
        <v>60</v>
      </c>
      <c r="DI72" s="304">
        <v>3</v>
      </c>
      <c r="DJ72" s="304" t="s">
        <v>134</v>
      </c>
      <c r="DK72" s="304">
        <v>2</v>
      </c>
      <c r="DL72" s="304" t="s">
        <v>134</v>
      </c>
      <c r="DM72" s="304" t="s">
        <v>134</v>
      </c>
      <c r="DN72" s="304" t="s">
        <v>134</v>
      </c>
      <c r="DO72" s="304" t="s">
        <v>134</v>
      </c>
      <c r="DP72" s="304">
        <v>8</v>
      </c>
      <c r="DQ72" s="304">
        <v>57</v>
      </c>
      <c r="DR72" s="304" t="s">
        <v>134</v>
      </c>
      <c r="DS72" s="304">
        <v>2</v>
      </c>
      <c r="DT72" s="304" t="s">
        <v>134</v>
      </c>
      <c r="DU72" s="304">
        <v>1</v>
      </c>
      <c r="DV72" s="304">
        <v>2</v>
      </c>
      <c r="DW72" s="304">
        <v>1</v>
      </c>
      <c r="DX72" s="304">
        <v>2</v>
      </c>
      <c r="DY72" s="304" t="s">
        <v>134</v>
      </c>
    </row>
    <row r="73" spans="1:256" s="26" customFormat="1" ht="21" customHeight="1">
      <c r="A73" s="101" t="s">
        <v>1033</v>
      </c>
      <c r="B73" s="303">
        <v>65</v>
      </c>
      <c r="C73" s="304">
        <v>625</v>
      </c>
      <c r="D73" s="304" t="s">
        <v>134</v>
      </c>
      <c r="E73" s="304" t="s">
        <v>134</v>
      </c>
      <c r="F73" s="355" t="s">
        <v>134</v>
      </c>
      <c r="G73" s="355" t="s">
        <v>134</v>
      </c>
      <c r="H73" s="355" t="s">
        <v>134</v>
      </c>
      <c r="I73" s="355" t="s">
        <v>134</v>
      </c>
      <c r="J73" s="304">
        <v>9</v>
      </c>
      <c r="K73" s="304">
        <v>24</v>
      </c>
      <c r="L73" s="304">
        <v>5</v>
      </c>
      <c r="M73" s="304">
        <v>1</v>
      </c>
      <c r="N73" s="304">
        <v>3</v>
      </c>
      <c r="O73" s="304">
        <v>4</v>
      </c>
      <c r="P73" s="304">
        <v>12</v>
      </c>
      <c r="Q73" s="304">
        <v>1</v>
      </c>
      <c r="R73" s="304" t="s">
        <v>134</v>
      </c>
      <c r="S73" s="304">
        <v>2</v>
      </c>
      <c r="T73" s="304" t="s">
        <v>134</v>
      </c>
      <c r="U73" s="304" t="s">
        <v>134</v>
      </c>
      <c r="V73" s="304" t="s">
        <v>134</v>
      </c>
      <c r="W73" s="304">
        <v>1</v>
      </c>
      <c r="X73" s="304" t="s">
        <v>134</v>
      </c>
      <c r="Y73" s="304" t="s">
        <v>134</v>
      </c>
      <c r="Z73" s="304" t="s">
        <v>134</v>
      </c>
      <c r="AA73" s="304" t="s">
        <v>134</v>
      </c>
      <c r="AB73" s="304" t="s">
        <v>134</v>
      </c>
      <c r="AC73" s="304" t="s">
        <v>134</v>
      </c>
      <c r="AD73" s="304" t="s">
        <v>134</v>
      </c>
      <c r="AE73" s="304" t="s">
        <v>134</v>
      </c>
      <c r="AF73" s="304" t="s">
        <v>134</v>
      </c>
      <c r="AG73" s="355" t="s">
        <v>134</v>
      </c>
      <c r="AH73" s="355" t="s">
        <v>134</v>
      </c>
      <c r="AI73" s="355" t="s">
        <v>134</v>
      </c>
      <c r="AJ73" s="355" t="s">
        <v>134</v>
      </c>
      <c r="AK73" s="355" t="s">
        <v>134</v>
      </c>
      <c r="AL73" s="355" t="s">
        <v>134</v>
      </c>
      <c r="AM73" s="355" t="s">
        <v>134</v>
      </c>
      <c r="AN73" s="355" t="s">
        <v>134</v>
      </c>
      <c r="AO73" s="355" t="s">
        <v>134</v>
      </c>
      <c r="AP73" s="355" t="s">
        <v>134</v>
      </c>
      <c r="AQ73" s="355" t="s">
        <v>134</v>
      </c>
      <c r="AR73" s="355" t="s">
        <v>134</v>
      </c>
      <c r="AS73" s="355" t="s">
        <v>134</v>
      </c>
      <c r="AT73" s="355" t="s">
        <v>134</v>
      </c>
      <c r="AU73" s="355" t="s">
        <v>134</v>
      </c>
      <c r="AV73" s="355" t="s">
        <v>134</v>
      </c>
      <c r="AW73" s="355" t="s">
        <v>134</v>
      </c>
      <c r="AX73" s="355" t="s">
        <v>134</v>
      </c>
      <c r="AY73" s="355" t="s">
        <v>134</v>
      </c>
      <c r="AZ73" s="355" t="s">
        <v>134</v>
      </c>
      <c r="BA73" s="355" t="s">
        <v>134</v>
      </c>
      <c r="BB73" s="304">
        <v>3</v>
      </c>
      <c r="BC73" s="304">
        <v>30</v>
      </c>
      <c r="BD73" s="355" t="s">
        <v>134</v>
      </c>
      <c r="BE73" s="304">
        <v>1</v>
      </c>
      <c r="BF73" s="304">
        <v>2</v>
      </c>
      <c r="BG73" s="355" t="s">
        <v>134</v>
      </c>
      <c r="BH73" s="355" t="s">
        <v>134</v>
      </c>
      <c r="BI73" s="355" t="s">
        <v>134</v>
      </c>
      <c r="BJ73" s="355" t="s">
        <v>134</v>
      </c>
      <c r="BK73" s="355" t="s">
        <v>134</v>
      </c>
      <c r="BL73" s="304">
        <v>20</v>
      </c>
      <c r="BM73" s="304">
        <v>88</v>
      </c>
      <c r="BN73" s="355" t="s">
        <v>134</v>
      </c>
      <c r="BO73" s="355" t="s">
        <v>134</v>
      </c>
      <c r="BP73" s="304">
        <v>1</v>
      </c>
      <c r="BQ73" s="304">
        <v>1</v>
      </c>
      <c r="BR73" s="355" t="s">
        <v>134</v>
      </c>
      <c r="BS73" s="304">
        <v>1</v>
      </c>
      <c r="BT73" s="355" t="s">
        <v>134</v>
      </c>
      <c r="BU73" s="304">
        <v>1</v>
      </c>
      <c r="BV73" s="304">
        <v>7</v>
      </c>
      <c r="BW73" s="304">
        <v>1</v>
      </c>
      <c r="BX73" s="304">
        <v>6</v>
      </c>
      <c r="BY73" s="304">
        <v>2</v>
      </c>
      <c r="BZ73" s="355" t="s">
        <v>134</v>
      </c>
      <c r="CA73" s="355" t="s">
        <v>134</v>
      </c>
      <c r="CB73" s="355" t="s">
        <v>134</v>
      </c>
      <c r="CC73" s="355" t="s">
        <v>134</v>
      </c>
      <c r="CD73" s="355" t="s">
        <v>134</v>
      </c>
      <c r="CE73" s="355" t="s">
        <v>134</v>
      </c>
      <c r="CF73" s="355" t="s">
        <v>134</v>
      </c>
      <c r="CG73" s="355" t="s">
        <v>134</v>
      </c>
      <c r="CH73" s="355" t="s">
        <v>134</v>
      </c>
      <c r="CI73" s="355" t="s">
        <v>134</v>
      </c>
      <c r="CJ73" s="355" t="s">
        <v>134</v>
      </c>
      <c r="CK73" s="355" t="s">
        <v>134</v>
      </c>
      <c r="CL73" s="355" t="s">
        <v>134</v>
      </c>
      <c r="CM73" s="304">
        <v>3</v>
      </c>
      <c r="CN73" s="304">
        <v>11</v>
      </c>
      <c r="CO73" s="355" t="s">
        <v>134</v>
      </c>
      <c r="CP73" s="304">
        <v>1</v>
      </c>
      <c r="CQ73" s="355" t="s">
        <v>134</v>
      </c>
      <c r="CR73" s="304">
        <v>2</v>
      </c>
      <c r="CS73" s="304">
        <v>7</v>
      </c>
      <c r="CT73" s="304">
        <v>59</v>
      </c>
      <c r="CU73" s="304" t="s">
        <v>134</v>
      </c>
      <c r="CV73" s="304">
        <v>5</v>
      </c>
      <c r="CW73" s="304">
        <v>2</v>
      </c>
      <c r="CX73" s="304">
        <v>8</v>
      </c>
      <c r="CY73" s="304">
        <v>50</v>
      </c>
      <c r="CZ73" s="304">
        <v>6</v>
      </c>
      <c r="DA73" s="304">
        <v>2</v>
      </c>
      <c r="DB73" s="304" t="s">
        <v>134</v>
      </c>
      <c r="DC73" s="304">
        <v>1</v>
      </c>
      <c r="DD73" s="304">
        <v>15</v>
      </c>
      <c r="DE73" s="304" t="s">
        <v>134</v>
      </c>
      <c r="DF73" s="304">
        <v>1</v>
      </c>
      <c r="DG73" s="304">
        <v>8</v>
      </c>
      <c r="DH73" s="304">
        <v>320</v>
      </c>
      <c r="DI73" s="304">
        <v>5</v>
      </c>
      <c r="DJ73" s="304" t="s">
        <v>134</v>
      </c>
      <c r="DK73" s="304">
        <v>3</v>
      </c>
      <c r="DL73" s="304" t="s">
        <v>134</v>
      </c>
      <c r="DM73" s="304" t="s">
        <v>134</v>
      </c>
      <c r="DN73" s="304" t="s">
        <v>134</v>
      </c>
      <c r="DO73" s="304" t="s">
        <v>134</v>
      </c>
      <c r="DP73" s="304">
        <v>2</v>
      </c>
      <c r="DQ73" s="304">
        <v>16</v>
      </c>
      <c r="DR73" s="304" t="s">
        <v>134</v>
      </c>
      <c r="DS73" s="304" t="s">
        <v>134</v>
      </c>
      <c r="DT73" s="304" t="s">
        <v>134</v>
      </c>
      <c r="DU73" s="304" t="s">
        <v>134</v>
      </c>
      <c r="DV73" s="304">
        <v>2</v>
      </c>
      <c r="DW73" s="304" t="s">
        <v>134</v>
      </c>
      <c r="DX73" s="304" t="s">
        <v>134</v>
      </c>
      <c r="DY73" s="304" t="s">
        <v>134</v>
      </c>
    </row>
    <row r="74" spans="1:256" s="26" customFormat="1" ht="21" customHeight="1">
      <c r="A74" s="101" t="s">
        <v>1031</v>
      </c>
      <c r="B74" s="303">
        <v>59</v>
      </c>
      <c r="C74" s="304">
        <v>1300</v>
      </c>
      <c r="D74" s="304" t="s">
        <v>134</v>
      </c>
      <c r="E74" s="304" t="s">
        <v>134</v>
      </c>
      <c r="F74" s="355" t="s">
        <v>134</v>
      </c>
      <c r="G74" s="355" t="s">
        <v>134</v>
      </c>
      <c r="H74" s="355" t="s">
        <v>134</v>
      </c>
      <c r="I74" s="355" t="s">
        <v>134</v>
      </c>
      <c r="J74" s="304" t="s">
        <v>134</v>
      </c>
      <c r="K74" s="304" t="s">
        <v>134</v>
      </c>
      <c r="L74" s="304" t="s">
        <v>134</v>
      </c>
      <c r="M74" s="304" t="s">
        <v>134</v>
      </c>
      <c r="N74" s="304" t="s">
        <v>134</v>
      </c>
      <c r="O74" s="304">
        <v>2</v>
      </c>
      <c r="P74" s="304">
        <v>4</v>
      </c>
      <c r="Q74" s="304" t="s">
        <v>134</v>
      </c>
      <c r="R74" s="304" t="s">
        <v>134</v>
      </c>
      <c r="S74" s="304" t="s">
        <v>134</v>
      </c>
      <c r="T74" s="304" t="s">
        <v>134</v>
      </c>
      <c r="U74" s="304" t="s">
        <v>134</v>
      </c>
      <c r="V74" s="304" t="s">
        <v>134</v>
      </c>
      <c r="W74" s="304">
        <v>1</v>
      </c>
      <c r="X74" s="304" t="s">
        <v>134</v>
      </c>
      <c r="Y74" s="304" t="s">
        <v>134</v>
      </c>
      <c r="Z74" s="304" t="s">
        <v>134</v>
      </c>
      <c r="AA74" s="304" t="s">
        <v>134</v>
      </c>
      <c r="AB74" s="304" t="s">
        <v>134</v>
      </c>
      <c r="AC74" s="304" t="s">
        <v>134</v>
      </c>
      <c r="AD74" s="304" t="s">
        <v>134</v>
      </c>
      <c r="AE74" s="304" t="s">
        <v>134</v>
      </c>
      <c r="AF74" s="304">
        <v>1</v>
      </c>
      <c r="AG74" s="355" t="s">
        <v>134</v>
      </c>
      <c r="AH74" s="355" t="s">
        <v>134</v>
      </c>
      <c r="AI74" s="355" t="s">
        <v>134</v>
      </c>
      <c r="AJ74" s="355" t="s">
        <v>134</v>
      </c>
      <c r="AK74" s="355" t="s">
        <v>134</v>
      </c>
      <c r="AL74" s="355" t="s">
        <v>134</v>
      </c>
      <c r="AM74" s="355" t="s">
        <v>134</v>
      </c>
      <c r="AN74" s="355" t="s">
        <v>134</v>
      </c>
      <c r="AO74" s="355" t="s">
        <v>134</v>
      </c>
      <c r="AP74" s="355" t="s">
        <v>134</v>
      </c>
      <c r="AQ74" s="355" t="s">
        <v>134</v>
      </c>
      <c r="AR74" s="355" t="s">
        <v>134</v>
      </c>
      <c r="AS74" s="355" t="s">
        <v>134</v>
      </c>
      <c r="AT74" s="355" t="s">
        <v>134</v>
      </c>
      <c r="AU74" s="355" t="s">
        <v>134</v>
      </c>
      <c r="AV74" s="355" t="s">
        <v>134</v>
      </c>
      <c r="AW74" s="355" t="s">
        <v>134</v>
      </c>
      <c r="AX74" s="355" t="s">
        <v>134</v>
      </c>
      <c r="AY74" s="355" t="s">
        <v>134</v>
      </c>
      <c r="AZ74" s="355" t="s">
        <v>134</v>
      </c>
      <c r="BA74" s="355" t="s">
        <v>134</v>
      </c>
      <c r="BB74" s="304">
        <v>2</v>
      </c>
      <c r="BC74" s="304">
        <v>2</v>
      </c>
      <c r="BD74" s="355" t="s">
        <v>134</v>
      </c>
      <c r="BE74" s="304">
        <v>2</v>
      </c>
      <c r="BF74" s="355" t="s">
        <v>134</v>
      </c>
      <c r="BG74" s="355" t="s">
        <v>134</v>
      </c>
      <c r="BH74" s="355" t="s">
        <v>134</v>
      </c>
      <c r="BI74" s="355" t="s">
        <v>134</v>
      </c>
      <c r="BJ74" s="355" t="s">
        <v>134</v>
      </c>
      <c r="BK74" s="355" t="s">
        <v>134</v>
      </c>
      <c r="BL74" s="304">
        <v>19</v>
      </c>
      <c r="BM74" s="304">
        <v>99</v>
      </c>
      <c r="BN74" s="355" t="s">
        <v>134</v>
      </c>
      <c r="BO74" s="355" t="s">
        <v>134</v>
      </c>
      <c r="BP74" s="304">
        <v>1</v>
      </c>
      <c r="BQ74" s="304">
        <v>1</v>
      </c>
      <c r="BR74" s="304">
        <v>1</v>
      </c>
      <c r="BS74" s="355" t="s">
        <v>134</v>
      </c>
      <c r="BT74" s="355" t="s">
        <v>134</v>
      </c>
      <c r="BU74" s="304">
        <v>2</v>
      </c>
      <c r="BV74" s="304">
        <v>6</v>
      </c>
      <c r="BW74" s="355" t="s">
        <v>134</v>
      </c>
      <c r="BX74" s="304">
        <v>7</v>
      </c>
      <c r="BY74" s="304">
        <v>1</v>
      </c>
      <c r="BZ74" s="304">
        <v>1</v>
      </c>
      <c r="CA74" s="304">
        <v>2</v>
      </c>
      <c r="CB74" s="355" t="s">
        <v>134</v>
      </c>
      <c r="CC74" s="304">
        <v>1</v>
      </c>
      <c r="CD74" s="355" t="s">
        <v>134</v>
      </c>
      <c r="CE74" s="355" t="s">
        <v>134</v>
      </c>
      <c r="CF74" s="355" t="s">
        <v>134</v>
      </c>
      <c r="CG74" s="355" t="s">
        <v>134</v>
      </c>
      <c r="CH74" s="304">
        <v>4</v>
      </c>
      <c r="CI74" s="304">
        <v>7</v>
      </c>
      <c r="CJ74" s="355" t="s">
        <v>134</v>
      </c>
      <c r="CK74" s="304">
        <v>4</v>
      </c>
      <c r="CL74" s="355" t="s">
        <v>134</v>
      </c>
      <c r="CM74" s="355" t="s">
        <v>134</v>
      </c>
      <c r="CN74" s="355" t="s">
        <v>134</v>
      </c>
      <c r="CO74" s="355" t="s">
        <v>134</v>
      </c>
      <c r="CP74" s="355" t="s">
        <v>134</v>
      </c>
      <c r="CQ74" s="355" t="s">
        <v>134</v>
      </c>
      <c r="CR74" s="355" t="s">
        <v>134</v>
      </c>
      <c r="CS74" s="304">
        <v>5</v>
      </c>
      <c r="CT74" s="304">
        <v>80</v>
      </c>
      <c r="CU74" s="304" t="s">
        <v>134</v>
      </c>
      <c r="CV74" s="304">
        <v>3</v>
      </c>
      <c r="CW74" s="304">
        <v>2</v>
      </c>
      <c r="CX74" s="304">
        <v>3</v>
      </c>
      <c r="CY74" s="304">
        <v>7</v>
      </c>
      <c r="CZ74" s="304">
        <v>3</v>
      </c>
      <c r="DA74" s="304" t="s">
        <v>134</v>
      </c>
      <c r="DB74" s="304" t="s">
        <v>134</v>
      </c>
      <c r="DC74" s="304">
        <v>2</v>
      </c>
      <c r="DD74" s="304">
        <v>27</v>
      </c>
      <c r="DE74" s="304">
        <v>2</v>
      </c>
      <c r="DF74" s="304" t="s">
        <v>134</v>
      </c>
      <c r="DG74" s="304">
        <v>16</v>
      </c>
      <c r="DH74" s="304">
        <v>1040</v>
      </c>
      <c r="DI74" s="304">
        <v>6</v>
      </c>
      <c r="DJ74" s="304" t="s">
        <v>134</v>
      </c>
      <c r="DK74" s="304">
        <v>10</v>
      </c>
      <c r="DL74" s="304">
        <v>1</v>
      </c>
      <c r="DM74" s="304">
        <v>10</v>
      </c>
      <c r="DN74" s="304">
        <v>1</v>
      </c>
      <c r="DO74" s="304" t="s">
        <v>134</v>
      </c>
      <c r="DP74" s="304">
        <v>4</v>
      </c>
      <c r="DQ74" s="304">
        <v>22</v>
      </c>
      <c r="DR74" s="304" t="s">
        <v>134</v>
      </c>
      <c r="DS74" s="304" t="s">
        <v>134</v>
      </c>
      <c r="DT74" s="304" t="s">
        <v>134</v>
      </c>
      <c r="DU74" s="304" t="s">
        <v>134</v>
      </c>
      <c r="DV74" s="304">
        <v>1</v>
      </c>
      <c r="DW74" s="304" t="s">
        <v>134</v>
      </c>
      <c r="DX74" s="304">
        <v>3</v>
      </c>
      <c r="DY74" s="304" t="s">
        <v>134</v>
      </c>
    </row>
    <row r="75" spans="1:256" s="26" customFormat="1" ht="21" customHeight="1">
      <c r="A75" s="101" t="s">
        <v>168</v>
      </c>
      <c r="B75" s="303">
        <v>104</v>
      </c>
      <c r="C75" s="304">
        <v>1078</v>
      </c>
      <c r="D75" s="304" t="s">
        <v>134</v>
      </c>
      <c r="E75" s="304" t="s">
        <v>134</v>
      </c>
      <c r="F75" s="355" t="s">
        <v>134</v>
      </c>
      <c r="G75" s="355" t="s">
        <v>134</v>
      </c>
      <c r="H75" s="355" t="s">
        <v>134</v>
      </c>
      <c r="I75" s="355" t="s">
        <v>134</v>
      </c>
      <c r="J75" s="304">
        <v>8</v>
      </c>
      <c r="K75" s="304">
        <v>51</v>
      </c>
      <c r="L75" s="304">
        <v>2</v>
      </c>
      <c r="M75" s="304">
        <v>3</v>
      </c>
      <c r="N75" s="304">
        <v>3</v>
      </c>
      <c r="O75" s="304">
        <v>3</v>
      </c>
      <c r="P75" s="304">
        <v>11</v>
      </c>
      <c r="Q75" s="304" t="s">
        <v>134</v>
      </c>
      <c r="R75" s="304" t="s">
        <v>134</v>
      </c>
      <c r="S75" s="304">
        <v>1</v>
      </c>
      <c r="T75" s="304" t="s">
        <v>134</v>
      </c>
      <c r="U75" s="304" t="s">
        <v>134</v>
      </c>
      <c r="V75" s="304" t="s">
        <v>134</v>
      </c>
      <c r="W75" s="304" t="s">
        <v>134</v>
      </c>
      <c r="X75" s="304">
        <v>1</v>
      </c>
      <c r="Y75" s="304" t="s">
        <v>134</v>
      </c>
      <c r="Z75" s="304" t="s">
        <v>134</v>
      </c>
      <c r="AA75" s="304">
        <v>1</v>
      </c>
      <c r="AB75" s="304" t="s">
        <v>134</v>
      </c>
      <c r="AC75" s="304" t="s">
        <v>134</v>
      </c>
      <c r="AD75" s="304" t="s">
        <v>134</v>
      </c>
      <c r="AE75" s="304" t="s">
        <v>134</v>
      </c>
      <c r="AF75" s="304" t="s">
        <v>134</v>
      </c>
      <c r="AG75" s="355" t="s">
        <v>134</v>
      </c>
      <c r="AH75" s="355" t="s">
        <v>134</v>
      </c>
      <c r="AI75" s="355" t="s">
        <v>134</v>
      </c>
      <c r="AJ75" s="355" t="s">
        <v>134</v>
      </c>
      <c r="AK75" s="355" t="s">
        <v>134</v>
      </c>
      <c r="AL75" s="355" t="s">
        <v>134</v>
      </c>
      <c r="AM75" s="355" t="s">
        <v>134</v>
      </c>
      <c r="AN75" s="355" t="s">
        <v>134</v>
      </c>
      <c r="AO75" s="355" t="s">
        <v>134</v>
      </c>
      <c r="AP75" s="355" t="s">
        <v>134</v>
      </c>
      <c r="AQ75" s="355" t="s">
        <v>134</v>
      </c>
      <c r="AR75" s="355" t="s">
        <v>134</v>
      </c>
      <c r="AS75" s="355" t="s">
        <v>134</v>
      </c>
      <c r="AT75" s="355" t="s">
        <v>134</v>
      </c>
      <c r="AU75" s="355" t="s">
        <v>134</v>
      </c>
      <c r="AV75" s="355" t="s">
        <v>134</v>
      </c>
      <c r="AW75" s="355" t="s">
        <v>134</v>
      </c>
      <c r="AX75" s="355" t="s">
        <v>134</v>
      </c>
      <c r="AY75" s="355" t="s">
        <v>134</v>
      </c>
      <c r="AZ75" s="355" t="s">
        <v>134</v>
      </c>
      <c r="BA75" s="355" t="s">
        <v>134</v>
      </c>
      <c r="BB75" s="304">
        <v>5</v>
      </c>
      <c r="BC75" s="304">
        <v>172</v>
      </c>
      <c r="BD75" s="355" t="s">
        <v>134</v>
      </c>
      <c r="BE75" s="304">
        <v>3</v>
      </c>
      <c r="BF75" s="304">
        <v>1</v>
      </c>
      <c r="BG75" s="355" t="s">
        <v>134</v>
      </c>
      <c r="BH75" s="355" t="s">
        <v>134</v>
      </c>
      <c r="BI75" s="355" t="s">
        <v>134</v>
      </c>
      <c r="BJ75" s="304">
        <v>1</v>
      </c>
      <c r="BK75" s="355" t="s">
        <v>134</v>
      </c>
      <c r="BL75" s="304">
        <v>32</v>
      </c>
      <c r="BM75" s="304">
        <v>205</v>
      </c>
      <c r="BN75" s="355" t="s">
        <v>134</v>
      </c>
      <c r="BO75" s="355" t="s">
        <v>134</v>
      </c>
      <c r="BP75" s="304">
        <v>1</v>
      </c>
      <c r="BQ75" s="304">
        <v>5</v>
      </c>
      <c r="BR75" s="304">
        <v>2</v>
      </c>
      <c r="BS75" s="304">
        <v>4</v>
      </c>
      <c r="BT75" s="355" t="s">
        <v>134</v>
      </c>
      <c r="BU75" s="304">
        <v>1</v>
      </c>
      <c r="BV75" s="304">
        <v>4</v>
      </c>
      <c r="BW75" s="304">
        <v>2</v>
      </c>
      <c r="BX75" s="304">
        <v>11</v>
      </c>
      <c r="BY75" s="304">
        <v>2</v>
      </c>
      <c r="BZ75" s="304">
        <v>2</v>
      </c>
      <c r="CA75" s="304">
        <v>5</v>
      </c>
      <c r="CB75" s="355" t="s">
        <v>134</v>
      </c>
      <c r="CC75" s="355" t="s">
        <v>134</v>
      </c>
      <c r="CD75" s="355" t="s">
        <v>134</v>
      </c>
      <c r="CE75" s="355" t="s">
        <v>134</v>
      </c>
      <c r="CF75" s="355" t="s">
        <v>134</v>
      </c>
      <c r="CG75" s="304">
        <v>2</v>
      </c>
      <c r="CH75" s="304">
        <v>11</v>
      </c>
      <c r="CI75" s="304">
        <v>32</v>
      </c>
      <c r="CJ75" s="304">
        <v>2</v>
      </c>
      <c r="CK75" s="304">
        <v>9</v>
      </c>
      <c r="CL75" s="355" t="s">
        <v>134</v>
      </c>
      <c r="CM75" s="304">
        <v>3</v>
      </c>
      <c r="CN75" s="304">
        <v>9</v>
      </c>
      <c r="CO75" s="355" t="s">
        <v>134</v>
      </c>
      <c r="CP75" s="304">
        <v>2</v>
      </c>
      <c r="CQ75" s="355" t="s">
        <v>134</v>
      </c>
      <c r="CR75" s="304">
        <v>1</v>
      </c>
      <c r="CS75" s="304">
        <v>9</v>
      </c>
      <c r="CT75" s="304">
        <v>32</v>
      </c>
      <c r="CU75" s="304" t="s">
        <v>134</v>
      </c>
      <c r="CV75" s="304">
        <v>7</v>
      </c>
      <c r="CW75" s="304">
        <v>2</v>
      </c>
      <c r="CX75" s="304">
        <v>7</v>
      </c>
      <c r="CY75" s="304">
        <v>18</v>
      </c>
      <c r="CZ75" s="304">
        <v>5</v>
      </c>
      <c r="DA75" s="304">
        <v>2</v>
      </c>
      <c r="DB75" s="304" t="s">
        <v>134</v>
      </c>
      <c r="DC75" s="304">
        <v>3</v>
      </c>
      <c r="DD75" s="304">
        <v>42</v>
      </c>
      <c r="DE75" s="304">
        <v>1</v>
      </c>
      <c r="DF75" s="304">
        <v>2</v>
      </c>
      <c r="DG75" s="304">
        <v>15</v>
      </c>
      <c r="DH75" s="304">
        <v>401</v>
      </c>
      <c r="DI75" s="304">
        <v>9</v>
      </c>
      <c r="DJ75" s="304" t="s">
        <v>134</v>
      </c>
      <c r="DK75" s="304">
        <v>6</v>
      </c>
      <c r="DL75" s="304" t="s">
        <v>134</v>
      </c>
      <c r="DM75" s="304" t="s">
        <v>134</v>
      </c>
      <c r="DN75" s="304" t="s">
        <v>134</v>
      </c>
      <c r="DO75" s="304" t="s">
        <v>134</v>
      </c>
      <c r="DP75" s="304">
        <v>6</v>
      </c>
      <c r="DQ75" s="304">
        <v>100</v>
      </c>
      <c r="DR75" s="304">
        <v>1</v>
      </c>
      <c r="DS75" s="304">
        <v>2</v>
      </c>
      <c r="DT75" s="304" t="s">
        <v>134</v>
      </c>
      <c r="DU75" s="304">
        <v>1</v>
      </c>
      <c r="DV75" s="304">
        <v>2</v>
      </c>
      <c r="DW75" s="304" t="s">
        <v>134</v>
      </c>
      <c r="DX75" s="304" t="s">
        <v>134</v>
      </c>
      <c r="DY75" s="304" t="s">
        <v>134</v>
      </c>
    </row>
    <row r="76" spans="1:256" s="26" customFormat="1" ht="21" customHeight="1">
      <c r="A76" s="170" t="s">
        <v>448</v>
      </c>
      <c r="B76" s="353">
        <v>124</v>
      </c>
      <c r="C76" s="355">
        <v>1260</v>
      </c>
      <c r="D76" s="355" t="s">
        <v>134</v>
      </c>
      <c r="E76" s="355" t="s">
        <v>134</v>
      </c>
      <c r="F76" s="355" t="s">
        <v>134</v>
      </c>
      <c r="G76" s="355" t="s">
        <v>134</v>
      </c>
      <c r="H76" s="355" t="s">
        <v>134</v>
      </c>
      <c r="I76" s="355" t="s">
        <v>134</v>
      </c>
      <c r="J76" s="355">
        <v>16</v>
      </c>
      <c r="K76" s="355">
        <v>108</v>
      </c>
      <c r="L76" s="355">
        <v>5</v>
      </c>
      <c r="M76" s="355">
        <v>9</v>
      </c>
      <c r="N76" s="355">
        <v>2</v>
      </c>
      <c r="O76" s="355">
        <v>4</v>
      </c>
      <c r="P76" s="355">
        <v>35</v>
      </c>
      <c r="Q76" s="355" t="s">
        <v>134</v>
      </c>
      <c r="R76" s="355" t="s">
        <v>134</v>
      </c>
      <c r="S76" s="355">
        <v>1</v>
      </c>
      <c r="T76" s="355" t="s">
        <v>134</v>
      </c>
      <c r="U76" s="355" t="s">
        <v>134</v>
      </c>
      <c r="V76" s="355" t="s">
        <v>134</v>
      </c>
      <c r="W76" s="355" t="s">
        <v>134</v>
      </c>
      <c r="X76" s="355" t="s">
        <v>134</v>
      </c>
      <c r="Y76" s="355" t="s">
        <v>134</v>
      </c>
      <c r="Z76" s="355" t="s">
        <v>134</v>
      </c>
      <c r="AA76" s="355" t="s">
        <v>134</v>
      </c>
      <c r="AB76" s="355">
        <v>1</v>
      </c>
      <c r="AC76" s="355" t="s">
        <v>134</v>
      </c>
      <c r="AD76" s="355" t="s">
        <v>134</v>
      </c>
      <c r="AE76" s="355" t="s">
        <v>134</v>
      </c>
      <c r="AF76" s="355" t="s">
        <v>134</v>
      </c>
      <c r="AG76" s="355" t="s">
        <v>134</v>
      </c>
      <c r="AH76" s="355" t="s">
        <v>134</v>
      </c>
      <c r="AI76" s="355" t="s">
        <v>134</v>
      </c>
      <c r="AJ76" s="355" t="s">
        <v>134</v>
      </c>
      <c r="AK76" s="355">
        <v>1</v>
      </c>
      <c r="AL76" s="355" t="s">
        <v>134</v>
      </c>
      <c r="AM76" s="355" t="s">
        <v>134</v>
      </c>
      <c r="AN76" s="355">
        <v>1</v>
      </c>
      <c r="AO76" s="355" t="s">
        <v>134</v>
      </c>
      <c r="AP76" s="355" t="s">
        <v>134</v>
      </c>
      <c r="AQ76" s="355" t="s">
        <v>134</v>
      </c>
      <c r="AR76" s="355" t="s">
        <v>134</v>
      </c>
      <c r="AS76" s="355" t="s">
        <v>134</v>
      </c>
      <c r="AT76" s="355" t="s">
        <v>134</v>
      </c>
      <c r="AU76" s="355">
        <v>4</v>
      </c>
      <c r="AV76" s="355">
        <v>39</v>
      </c>
      <c r="AW76" s="355" t="s">
        <v>134</v>
      </c>
      <c r="AX76" s="355" t="s">
        <v>134</v>
      </c>
      <c r="AY76" s="355" t="s">
        <v>134</v>
      </c>
      <c r="AZ76" s="355" t="s">
        <v>134</v>
      </c>
      <c r="BA76" s="355">
        <v>4</v>
      </c>
      <c r="BB76" s="355">
        <v>4</v>
      </c>
      <c r="BC76" s="355">
        <v>15</v>
      </c>
      <c r="BD76" s="355" t="s">
        <v>134</v>
      </c>
      <c r="BE76" s="355" t="s">
        <v>134</v>
      </c>
      <c r="BF76" s="355">
        <v>3</v>
      </c>
      <c r="BG76" s="355" t="s">
        <v>134</v>
      </c>
      <c r="BH76" s="355" t="s">
        <v>134</v>
      </c>
      <c r="BI76" s="355">
        <v>1</v>
      </c>
      <c r="BJ76" s="355" t="s">
        <v>134</v>
      </c>
      <c r="BK76" s="355" t="s">
        <v>134</v>
      </c>
      <c r="BL76" s="355">
        <v>37</v>
      </c>
      <c r="BM76" s="355">
        <v>253</v>
      </c>
      <c r="BN76" s="355" t="s">
        <v>134</v>
      </c>
      <c r="BO76" s="355" t="s">
        <v>134</v>
      </c>
      <c r="BP76" s="355">
        <v>2</v>
      </c>
      <c r="BQ76" s="355">
        <v>7</v>
      </c>
      <c r="BR76" s="355">
        <v>4</v>
      </c>
      <c r="BS76" s="355">
        <v>2</v>
      </c>
      <c r="BT76" s="355" t="s">
        <v>134</v>
      </c>
      <c r="BU76" s="355">
        <v>1</v>
      </c>
      <c r="BV76" s="355">
        <v>4</v>
      </c>
      <c r="BW76" s="355">
        <v>6</v>
      </c>
      <c r="BX76" s="355">
        <v>8</v>
      </c>
      <c r="BY76" s="355">
        <v>3</v>
      </c>
      <c r="BZ76" s="355">
        <v>1</v>
      </c>
      <c r="CA76" s="355">
        <v>5</v>
      </c>
      <c r="CB76" s="355" t="s">
        <v>134</v>
      </c>
      <c r="CC76" s="355" t="s">
        <v>134</v>
      </c>
      <c r="CD76" s="355" t="s">
        <v>134</v>
      </c>
      <c r="CE76" s="355" t="s">
        <v>134</v>
      </c>
      <c r="CF76" s="355" t="s">
        <v>134</v>
      </c>
      <c r="CG76" s="355">
        <v>1</v>
      </c>
      <c r="CH76" s="355">
        <v>13</v>
      </c>
      <c r="CI76" s="355">
        <v>27</v>
      </c>
      <c r="CJ76" s="355">
        <v>1</v>
      </c>
      <c r="CK76" s="355">
        <v>12</v>
      </c>
      <c r="CL76" s="355" t="s">
        <v>134</v>
      </c>
      <c r="CM76" s="355">
        <v>4</v>
      </c>
      <c r="CN76" s="355">
        <v>105</v>
      </c>
      <c r="CO76" s="355" t="s">
        <v>134</v>
      </c>
      <c r="CP76" s="355">
        <v>1</v>
      </c>
      <c r="CQ76" s="355" t="s">
        <v>134</v>
      </c>
      <c r="CR76" s="355">
        <v>3</v>
      </c>
      <c r="CS76" s="355">
        <v>12</v>
      </c>
      <c r="CT76" s="355">
        <v>50</v>
      </c>
      <c r="CU76" s="355" t="s">
        <v>134</v>
      </c>
      <c r="CV76" s="355">
        <v>9</v>
      </c>
      <c r="CW76" s="355">
        <v>3</v>
      </c>
      <c r="CX76" s="355">
        <v>11</v>
      </c>
      <c r="CY76" s="355">
        <v>72</v>
      </c>
      <c r="CZ76" s="355">
        <v>7</v>
      </c>
      <c r="DA76" s="355">
        <v>4</v>
      </c>
      <c r="DB76" s="355" t="s">
        <v>134</v>
      </c>
      <c r="DC76" s="355">
        <v>4</v>
      </c>
      <c r="DD76" s="355">
        <v>14</v>
      </c>
      <c r="DE76" s="355" t="s">
        <v>134</v>
      </c>
      <c r="DF76" s="355">
        <v>4</v>
      </c>
      <c r="DG76" s="355">
        <v>8</v>
      </c>
      <c r="DH76" s="355">
        <v>84</v>
      </c>
      <c r="DI76" s="355">
        <v>4</v>
      </c>
      <c r="DJ76" s="355" t="s">
        <v>134</v>
      </c>
      <c r="DK76" s="355">
        <v>4</v>
      </c>
      <c r="DL76" s="355">
        <v>2</v>
      </c>
      <c r="DM76" s="355">
        <v>297</v>
      </c>
      <c r="DN76" s="355">
        <v>2</v>
      </c>
      <c r="DO76" s="355" t="s">
        <v>134</v>
      </c>
      <c r="DP76" s="355">
        <v>4</v>
      </c>
      <c r="DQ76" s="355">
        <v>156</v>
      </c>
      <c r="DR76" s="355">
        <v>1</v>
      </c>
      <c r="DS76" s="355" t="s">
        <v>134</v>
      </c>
      <c r="DT76" s="355">
        <v>1</v>
      </c>
      <c r="DU76" s="355" t="s">
        <v>134</v>
      </c>
      <c r="DV76" s="355">
        <v>2</v>
      </c>
      <c r="DW76" s="355" t="s">
        <v>134</v>
      </c>
      <c r="DX76" s="355" t="s">
        <v>134</v>
      </c>
      <c r="DY76" s="355" t="s">
        <v>134</v>
      </c>
    </row>
    <row r="77" spans="1:256" s="26" customFormat="1" ht="21" customHeight="1">
      <c r="A77" s="101" t="s">
        <v>1027</v>
      </c>
      <c r="B77" s="303">
        <v>44</v>
      </c>
      <c r="C77" s="304">
        <v>827</v>
      </c>
      <c r="D77" s="304" t="s">
        <v>134</v>
      </c>
      <c r="E77" s="304" t="s">
        <v>134</v>
      </c>
      <c r="F77" s="355" t="s">
        <v>134</v>
      </c>
      <c r="G77" s="355" t="s">
        <v>134</v>
      </c>
      <c r="H77" s="355" t="s">
        <v>134</v>
      </c>
      <c r="I77" s="355" t="s">
        <v>134</v>
      </c>
      <c r="J77" s="304">
        <v>4</v>
      </c>
      <c r="K77" s="304">
        <v>15</v>
      </c>
      <c r="L77" s="304">
        <v>1</v>
      </c>
      <c r="M77" s="304">
        <v>3</v>
      </c>
      <c r="N77" s="304" t="s">
        <v>134</v>
      </c>
      <c r="O77" s="304">
        <v>1</v>
      </c>
      <c r="P77" s="304">
        <v>25</v>
      </c>
      <c r="Q77" s="304" t="s">
        <v>134</v>
      </c>
      <c r="R77" s="304" t="s">
        <v>134</v>
      </c>
      <c r="S77" s="304" t="s">
        <v>134</v>
      </c>
      <c r="T77" s="304" t="s">
        <v>134</v>
      </c>
      <c r="U77" s="304" t="s">
        <v>134</v>
      </c>
      <c r="V77" s="304" t="s">
        <v>134</v>
      </c>
      <c r="W77" s="304" t="s">
        <v>134</v>
      </c>
      <c r="X77" s="304" t="s">
        <v>134</v>
      </c>
      <c r="Y77" s="304" t="s">
        <v>134</v>
      </c>
      <c r="Z77" s="304" t="s">
        <v>134</v>
      </c>
      <c r="AA77" s="304" t="s">
        <v>134</v>
      </c>
      <c r="AB77" s="304" t="s">
        <v>134</v>
      </c>
      <c r="AC77" s="304" t="s">
        <v>134</v>
      </c>
      <c r="AD77" s="304" t="s">
        <v>134</v>
      </c>
      <c r="AE77" s="304" t="s">
        <v>134</v>
      </c>
      <c r="AF77" s="304" t="s">
        <v>134</v>
      </c>
      <c r="AG77" s="355" t="s">
        <v>134</v>
      </c>
      <c r="AH77" s="355" t="s">
        <v>134</v>
      </c>
      <c r="AI77" s="355" t="s">
        <v>134</v>
      </c>
      <c r="AJ77" s="355" t="s">
        <v>134</v>
      </c>
      <c r="AK77" s="304">
        <v>1</v>
      </c>
      <c r="AL77" s="355" t="s">
        <v>134</v>
      </c>
      <c r="AM77" s="355" t="s">
        <v>134</v>
      </c>
      <c r="AN77" s="355" t="s">
        <v>134</v>
      </c>
      <c r="AO77" s="355" t="s">
        <v>134</v>
      </c>
      <c r="AP77" s="355" t="s">
        <v>134</v>
      </c>
      <c r="AQ77" s="355" t="s">
        <v>134</v>
      </c>
      <c r="AR77" s="355" t="s">
        <v>134</v>
      </c>
      <c r="AS77" s="355" t="s">
        <v>134</v>
      </c>
      <c r="AT77" s="355" t="s">
        <v>134</v>
      </c>
      <c r="AU77" s="304">
        <v>2</v>
      </c>
      <c r="AV77" s="304">
        <v>30</v>
      </c>
      <c r="AW77" s="355" t="s">
        <v>134</v>
      </c>
      <c r="AX77" s="355" t="s">
        <v>134</v>
      </c>
      <c r="AY77" s="355" t="s">
        <v>134</v>
      </c>
      <c r="AZ77" s="355" t="s">
        <v>134</v>
      </c>
      <c r="BA77" s="304">
        <v>2</v>
      </c>
      <c r="BB77" s="304">
        <v>2</v>
      </c>
      <c r="BC77" s="304">
        <v>8</v>
      </c>
      <c r="BD77" s="355" t="s">
        <v>134</v>
      </c>
      <c r="BE77" s="355" t="s">
        <v>134</v>
      </c>
      <c r="BF77" s="304">
        <v>1</v>
      </c>
      <c r="BG77" s="355" t="s">
        <v>134</v>
      </c>
      <c r="BH77" s="355" t="s">
        <v>134</v>
      </c>
      <c r="BI77" s="304">
        <v>1</v>
      </c>
      <c r="BJ77" s="355" t="s">
        <v>134</v>
      </c>
      <c r="BK77" s="355" t="s">
        <v>134</v>
      </c>
      <c r="BL77" s="304">
        <v>12</v>
      </c>
      <c r="BM77" s="304">
        <v>128</v>
      </c>
      <c r="BN77" s="355" t="s">
        <v>134</v>
      </c>
      <c r="BO77" s="355" t="s">
        <v>134</v>
      </c>
      <c r="BP77" s="304">
        <v>1</v>
      </c>
      <c r="BQ77" s="304">
        <v>2</v>
      </c>
      <c r="BR77" s="355" t="s">
        <v>134</v>
      </c>
      <c r="BS77" s="355" t="s">
        <v>134</v>
      </c>
      <c r="BT77" s="355" t="s">
        <v>134</v>
      </c>
      <c r="BU77" s="355" t="s">
        <v>134</v>
      </c>
      <c r="BV77" s="304">
        <v>3</v>
      </c>
      <c r="BW77" s="304">
        <v>2</v>
      </c>
      <c r="BX77" s="304">
        <v>3</v>
      </c>
      <c r="BY77" s="304">
        <v>1</v>
      </c>
      <c r="BZ77" s="355" t="s">
        <v>134</v>
      </c>
      <c r="CA77" s="355" t="s">
        <v>134</v>
      </c>
      <c r="CB77" s="355" t="s">
        <v>134</v>
      </c>
      <c r="CC77" s="355" t="s">
        <v>134</v>
      </c>
      <c r="CD77" s="355" t="s">
        <v>134</v>
      </c>
      <c r="CE77" s="355" t="s">
        <v>134</v>
      </c>
      <c r="CF77" s="355" t="s">
        <v>134</v>
      </c>
      <c r="CG77" s="355" t="s">
        <v>134</v>
      </c>
      <c r="CH77" s="304">
        <v>6</v>
      </c>
      <c r="CI77" s="304">
        <v>13</v>
      </c>
      <c r="CJ77" s="304">
        <v>1</v>
      </c>
      <c r="CK77" s="304">
        <v>5</v>
      </c>
      <c r="CL77" s="355" t="s">
        <v>134</v>
      </c>
      <c r="CM77" s="304">
        <v>1</v>
      </c>
      <c r="CN77" s="304">
        <v>69</v>
      </c>
      <c r="CO77" s="355" t="s">
        <v>134</v>
      </c>
      <c r="CP77" s="355" t="s">
        <v>134</v>
      </c>
      <c r="CQ77" s="355" t="s">
        <v>134</v>
      </c>
      <c r="CR77" s="304">
        <v>1</v>
      </c>
      <c r="CS77" s="304">
        <v>4</v>
      </c>
      <c r="CT77" s="304">
        <v>19</v>
      </c>
      <c r="CU77" s="355" t="s">
        <v>134</v>
      </c>
      <c r="CV77" s="304">
        <v>2</v>
      </c>
      <c r="CW77" s="304">
        <v>2</v>
      </c>
      <c r="CX77" s="304">
        <v>1</v>
      </c>
      <c r="CY77" s="304">
        <v>10</v>
      </c>
      <c r="CZ77" s="355" t="s">
        <v>134</v>
      </c>
      <c r="DA77" s="304">
        <v>1</v>
      </c>
      <c r="DB77" s="355" t="s">
        <v>134</v>
      </c>
      <c r="DC77" s="304">
        <v>1</v>
      </c>
      <c r="DD77" s="304">
        <v>1</v>
      </c>
      <c r="DE77" s="355" t="s">
        <v>134</v>
      </c>
      <c r="DF77" s="304">
        <v>1</v>
      </c>
      <c r="DG77" s="304">
        <v>6</v>
      </c>
      <c r="DH77" s="304">
        <v>73</v>
      </c>
      <c r="DI77" s="304">
        <v>2</v>
      </c>
      <c r="DJ77" s="355" t="s">
        <v>134</v>
      </c>
      <c r="DK77" s="304">
        <v>4</v>
      </c>
      <c r="DL77" s="304">
        <v>2</v>
      </c>
      <c r="DM77" s="304">
        <v>297</v>
      </c>
      <c r="DN77" s="304">
        <v>2</v>
      </c>
      <c r="DO77" s="355" t="s">
        <v>134</v>
      </c>
      <c r="DP77" s="304">
        <v>2</v>
      </c>
      <c r="DQ77" s="304">
        <v>139</v>
      </c>
      <c r="DR77" s="304">
        <v>1</v>
      </c>
      <c r="DS77" s="355" t="s">
        <v>134</v>
      </c>
      <c r="DT77" s="304">
        <v>1</v>
      </c>
      <c r="DU77" s="355" t="s">
        <v>134</v>
      </c>
      <c r="DV77" s="355" t="s">
        <v>134</v>
      </c>
      <c r="DW77" s="355" t="s">
        <v>134</v>
      </c>
      <c r="DX77" s="355" t="s">
        <v>134</v>
      </c>
      <c r="DY77" s="355" t="s">
        <v>134</v>
      </c>
    </row>
    <row r="78" spans="1:256" s="26" customFormat="1" ht="21" customHeight="1">
      <c r="A78" s="101" t="s">
        <v>650</v>
      </c>
      <c r="B78" s="303">
        <v>80</v>
      </c>
      <c r="C78" s="304">
        <v>433</v>
      </c>
      <c r="D78" s="304" t="s">
        <v>134</v>
      </c>
      <c r="E78" s="304" t="s">
        <v>134</v>
      </c>
      <c r="F78" s="355" t="s">
        <v>134</v>
      </c>
      <c r="G78" s="355" t="s">
        <v>134</v>
      </c>
      <c r="H78" s="355" t="s">
        <v>134</v>
      </c>
      <c r="I78" s="355" t="s">
        <v>134</v>
      </c>
      <c r="J78" s="304">
        <v>12</v>
      </c>
      <c r="K78" s="304">
        <v>93</v>
      </c>
      <c r="L78" s="304">
        <v>4</v>
      </c>
      <c r="M78" s="304">
        <v>6</v>
      </c>
      <c r="N78" s="304">
        <v>2</v>
      </c>
      <c r="O78" s="304">
        <v>3</v>
      </c>
      <c r="P78" s="304">
        <v>10</v>
      </c>
      <c r="Q78" s="304" t="s">
        <v>134</v>
      </c>
      <c r="R78" s="304" t="s">
        <v>134</v>
      </c>
      <c r="S78" s="304">
        <v>1</v>
      </c>
      <c r="T78" s="304" t="s">
        <v>134</v>
      </c>
      <c r="U78" s="304" t="s">
        <v>134</v>
      </c>
      <c r="V78" s="304" t="s">
        <v>134</v>
      </c>
      <c r="W78" s="304" t="s">
        <v>134</v>
      </c>
      <c r="X78" s="304" t="s">
        <v>134</v>
      </c>
      <c r="Y78" s="304" t="s">
        <v>134</v>
      </c>
      <c r="Z78" s="304" t="s">
        <v>134</v>
      </c>
      <c r="AA78" s="304" t="s">
        <v>134</v>
      </c>
      <c r="AB78" s="304">
        <v>1</v>
      </c>
      <c r="AC78" s="304" t="s">
        <v>134</v>
      </c>
      <c r="AD78" s="304" t="s">
        <v>134</v>
      </c>
      <c r="AE78" s="304" t="s">
        <v>134</v>
      </c>
      <c r="AF78" s="304" t="s">
        <v>134</v>
      </c>
      <c r="AG78" s="355" t="s">
        <v>134</v>
      </c>
      <c r="AH78" s="355" t="s">
        <v>134</v>
      </c>
      <c r="AI78" s="355" t="s">
        <v>134</v>
      </c>
      <c r="AJ78" s="355" t="s">
        <v>134</v>
      </c>
      <c r="AK78" s="355" t="s">
        <v>134</v>
      </c>
      <c r="AL78" s="355" t="s">
        <v>134</v>
      </c>
      <c r="AM78" s="355" t="s">
        <v>134</v>
      </c>
      <c r="AN78" s="304">
        <v>1</v>
      </c>
      <c r="AO78" s="355" t="s">
        <v>134</v>
      </c>
      <c r="AP78" s="355" t="s">
        <v>134</v>
      </c>
      <c r="AQ78" s="355" t="s">
        <v>134</v>
      </c>
      <c r="AR78" s="355" t="s">
        <v>134</v>
      </c>
      <c r="AS78" s="355" t="s">
        <v>134</v>
      </c>
      <c r="AT78" s="355" t="s">
        <v>134</v>
      </c>
      <c r="AU78" s="304">
        <v>2</v>
      </c>
      <c r="AV78" s="304">
        <v>9</v>
      </c>
      <c r="AW78" s="355" t="s">
        <v>134</v>
      </c>
      <c r="AX78" s="355" t="s">
        <v>134</v>
      </c>
      <c r="AY78" s="355" t="s">
        <v>134</v>
      </c>
      <c r="AZ78" s="355" t="s">
        <v>134</v>
      </c>
      <c r="BA78" s="304">
        <v>2</v>
      </c>
      <c r="BB78" s="304">
        <v>2</v>
      </c>
      <c r="BC78" s="304">
        <v>7</v>
      </c>
      <c r="BD78" s="355" t="s">
        <v>134</v>
      </c>
      <c r="BE78" s="355" t="s">
        <v>134</v>
      </c>
      <c r="BF78" s="304">
        <v>2</v>
      </c>
      <c r="BG78" s="355" t="s">
        <v>134</v>
      </c>
      <c r="BH78" s="355" t="s">
        <v>134</v>
      </c>
      <c r="BI78" s="355" t="s">
        <v>134</v>
      </c>
      <c r="BJ78" s="355" t="s">
        <v>134</v>
      </c>
      <c r="BK78" s="355" t="s">
        <v>134</v>
      </c>
      <c r="BL78" s="304">
        <v>25</v>
      </c>
      <c r="BM78" s="304">
        <v>125</v>
      </c>
      <c r="BN78" s="355" t="s">
        <v>134</v>
      </c>
      <c r="BO78" s="355" t="s">
        <v>134</v>
      </c>
      <c r="BP78" s="304">
        <v>1</v>
      </c>
      <c r="BQ78" s="304">
        <v>5</v>
      </c>
      <c r="BR78" s="304">
        <v>4</v>
      </c>
      <c r="BS78" s="304">
        <v>2</v>
      </c>
      <c r="BT78" s="355" t="s">
        <v>134</v>
      </c>
      <c r="BU78" s="304">
        <v>1</v>
      </c>
      <c r="BV78" s="304">
        <v>1</v>
      </c>
      <c r="BW78" s="304">
        <v>4</v>
      </c>
      <c r="BX78" s="304">
        <v>5</v>
      </c>
      <c r="BY78" s="304">
        <v>2</v>
      </c>
      <c r="BZ78" s="304">
        <v>1</v>
      </c>
      <c r="CA78" s="304">
        <v>5</v>
      </c>
      <c r="CB78" s="355" t="s">
        <v>134</v>
      </c>
      <c r="CC78" s="355" t="s">
        <v>134</v>
      </c>
      <c r="CD78" s="355" t="s">
        <v>134</v>
      </c>
      <c r="CE78" s="355" t="s">
        <v>134</v>
      </c>
      <c r="CF78" s="355" t="s">
        <v>134</v>
      </c>
      <c r="CG78" s="304">
        <v>1</v>
      </c>
      <c r="CH78" s="304">
        <v>7</v>
      </c>
      <c r="CI78" s="304">
        <v>14</v>
      </c>
      <c r="CJ78" s="355" t="s">
        <v>134</v>
      </c>
      <c r="CK78" s="304">
        <v>7</v>
      </c>
      <c r="CL78" s="355" t="s">
        <v>134</v>
      </c>
      <c r="CM78" s="304">
        <v>3</v>
      </c>
      <c r="CN78" s="304">
        <v>36</v>
      </c>
      <c r="CO78" s="355" t="s">
        <v>134</v>
      </c>
      <c r="CP78" s="304">
        <v>1</v>
      </c>
      <c r="CQ78" s="355" t="s">
        <v>134</v>
      </c>
      <c r="CR78" s="304">
        <v>2</v>
      </c>
      <c r="CS78" s="304">
        <v>8</v>
      </c>
      <c r="CT78" s="304">
        <v>31</v>
      </c>
      <c r="CU78" s="355" t="s">
        <v>134</v>
      </c>
      <c r="CV78" s="304">
        <v>7</v>
      </c>
      <c r="CW78" s="304">
        <v>1</v>
      </c>
      <c r="CX78" s="304">
        <v>10</v>
      </c>
      <c r="CY78" s="304">
        <v>62</v>
      </c>
      <c r="CZ78" s="304">
        <v>7</v>
      </c>
      <c r="DA78" s="304">
        <v>3</v>
      </c>
      <c r="DB78" s="355" t="s">
        <v>134</v>
      </c>
      <c r="DC78" s="304">
        <v>3</v>
      </c>
      <c r="DD78" s="304">
        <v>13</v>
      </c>
      <c r="DE78" s="355" t="s">
        <v>134</v>
      </c>
      <c r="DF78" s="304">
        <v>3</v>
      </c>
      <c r="DG78" s="304">
        <v>2</v>
      </c>
      <c r="DH78" s="304">
        <v>11</v>
      </c>
      <c r="DI78" s="304">
        <v>2</v>
      </c>
      <c r="DJ78" s="355" t="s">
        <v>134</v>
      </c>
      <c r="DK78" s="355" t="s">
        <v>134</v>
      </c>
      <c r="DL78" s="355" t="s">
        <v>134</v>
      </c>
      <c r="DM78" s="355" t="s">
        <v>134</v>
      </c>
      <c r="DN78" s="355" t="s">
        <v>134</v>
      </c>
      <c r="DO78" s="355" t="s">
        <v>134</v>
      </c>
      <c r="DP78" s="304">
        <v>2</v>
      </c>
      <c r="DQ78" s="304">
        <v>17</v>
      </c>
      <c r="DR78" s="355" t="s">
        <v>134</v>
      </c>
      <c r="DS78" s="355" t="s">
        <v>134</v>
      </c>
      <c r="DT78" s="355" t="s">
        <v>134</v>
      </c>
      <c r="DU78" s="355" t="s">
        <v>134</v>
      </c>
      <c r="DV78" s="304">
        <v>2</v>
      </c>
      <c r="DW78" s="355" t="s">
        <v>134</v>
      </c>
      <c r="DX78" s="355" t="s">
        <v>134</v>
      </c>
      <c r="DY78" s="355" t="s">
        <v>134</v>
      </c>
    </row>
    <row r="79" spans="1:256" s="26" customFormat="1" ht="21" customHeight="1">
      <c r="A79" s="170" t="s">
        <v>651</v>
      </c>
      <c r="B79" s="353">
        <v>693</v>
      </c>
      <c r="C79" s="355">
        <v>3695</v>
      </c>
      <c r="D79" s="355" t="s">
        <v>134</v>
      </c>
      <c r="E79" s="355" t="s">
        <v>134</v>
      </c>
      <c r="F79" s="355" t="s">
        <v>134</v>
      </c>
      <c r="G79" s="355" t="s">
        <v>134</v>
      </c>
      <c r="H79" s="355" t="s">
        <v>134</v>
      </c>
      <c r="I79" s="355" t="s">
        <v>134</v>
      </c>
      <c r="J79" s="355">
        <v>47</v>
      </c>
      <c r="K79" s="355">
        <v>192</v>
      </c>
      <c r="L79" s="355">
        <v>20</v>
      </c>
      <c r="M79" s="355">
        <v>19</v>
      </c>
      <c r="N79" s="355">
        <v>8</v>
      </c>
      <c r="O79" s="355">
        <v>17</v>
      </c>
      <c r="P79" s="355">
        <v>145</v>
      </c>
      <c r="Q79" s="355" t="s">
        <v>134</v>
      </c>
      <c r="R79" s="355" t="s">
        <v>134</v>
      </c>
      <c r="S79" s="355">
        <v>1</v>
      </c>
      <c r="T79" s="355" t="s">
        <v>134</v>
      </c>
      <c r="U79" s="355" t="s">
        <v>134</v>
      </c>
      <c r="V79" s="355" t="s">
        <v>134</v>
      </c>
      <c r="W79" s="355">
        <v>5</v>
      </c>
      <c r="X79" s="355" t="s">
        <v>134</v>
      </c>
      <c r="Y79" s="355" t="s">
        <v>134</v>
      </c>
      <c r="Z79" s="355" t="s">
        <v>134</v>
      </c>
      <c r="AA79" s="355" t="s">
        <v>134</v>
      </c>
      <c r="AB79" s="355" t="s">
        <v>134</v>
      </c>
      <c r="AC79" s="355" t="s">
        <v>134</v>
      </c>
      <c r="AD79" s="355" t="s">
        <v>134</v>
      </c>
      <c r="AE79" s="355" t="s">
        <v>134</v>
      </c>
      <c r="AF79" s="355">
        <v>3</v>
      </c>
      <c r="AG79" s="355">
        <v>1</v>
      </c>
      <c r="AH79" s="355">
        <v>1</v>
      </c>
      <c r="AI79" s="355">
        <v>1</v>
      </c>
      <c r="AJ79" s="355">
        <v>1</v>
      </c>
      <c r="AK79" s="355">
        <v>1</v>
      </c>
      <c r="AL79" s="355" t="s">
        <v>134</v>
      </c>
      <c r="AM79" s="355" t="s">
        <v>134</v>
      </c>
      <c r="AN79" s="355">
        <v>3</v>
      </c>
      <c r="AO79" s="355" t="s">
        <v>134</v>
      </c>
      <c r="AP79" s="355" t="s">
        <v>134</v>
      </c>
      <c r="AQ79" s="355" t="s">
        <v>134</v>
      </c>
      <c r="AR79" s="355" t="s">
        <v>134</v>
      </c>
      <c r="AS79" s="355" t="s">
        <v>134</v>
      </c>
      <c r="AT79" s="355" t="s">
        <v>134</v>
      </c>
      <c r="AU79" s="355">
        <v>11</v>
      </c>
      <c r="AV79" s="355">
        <v>50</v>
      </c>
      <c r="AW79" s="355" t="s">
        <v>134</v>
      </c>
      <c r="AX79" s="355" t="s">
        <v>134</v>
      </c>
      <c r="AY79" s="355">
        <v>3</v>
      </c>
      <c r="AZ79" s="355" t="s">
        <v>134</v>
      </c>
      <c r="BA79" s="355">
        <v>8</v>
      </c>
      <c r="BB79" s="355">
        <v>10</v>
      </c>
      <c r="BC79" s="355">
        <v>56</v>
      </c>
      <c r="BD79" s="355">
        <v>1</v>
      </c>
      <c r="BE79" s="355">
        <v>3</v>
      </c>
      <c r="BF79" s="355">
        <v>6</v>
      </c>
      <c r="BG79" s="355" t="s">
        <v>134</v>
      </c>
      <c r="BH79" s="355" t="s">
        <v>134</v>
      </c>
      <c r="BI79" s="355" t="s">
        <v>134</v>
      </c>
      <c r="BJ79" s="355" t="s">
        <v>134</v>
      </c>
      <c r="BK79" s="355" t="s">
        <v>134</v>
      </c>
      <c r="BL79" s="355">
        <v>160</v>
      </c>
      <c r="BM79" s="355">
        <v>959</v>
      </c>
      <c r="BN79" s="304" t="s">
        <v>134</v>
      </c>
      <c r="BO79" s="355">
        <v>1</v>
      </c>
      <c r="BP79" s="355">
        <v>3</v>
      </c>
      <c r="BQ79" s="355">
        <v>7</v>
      </c>
      <c r="BR79" s="355">
        <v>7</v>
      </c>
      <c r="BS79" s="355">
        <v>7</v>
      </c>
      <c r="BT79" s="355" t="s">
        <v>134</v>
      </c>
      <c r="BU79" s="355">
        <v>19</v>
      </c>
      <c r="BV79" s="355">
        <v>52</v>
      </c>
      <c r="BW79" s="355">
        <v>15</v>
      </c>
      <c r="BX79" s="355">
        <v>47</v>
      </c>
      <c r="BY79" s="355">
        <v>2</v>
      </c>
      <c r="BZ79" s="355">
        <v>4</v>
      </c>
      <c r="CA79" s="355">
        <v>57</v>
      </c>
      <c r="CB79" s="355">
        <v>1</v>
      </c>
      <c r="CC79" s="355">
        <v>2</v>
      </c>
      <c r="CD79" s="355" t="s">
        <v>134</v>
      </c>
      <c r="CE79" s="355" t="s">
        <v>134</v>
      </c>
      <c r="CF79" s="355" t="s">
        <v>134</v>
      </c>
      <c r="CG79" s="355">
        <v>1</v>
      </c>
      <c r="CH79" s="355">
        <v>75</v>
      </c>
      <c r="CI79" s="355">
        <v>216</v>
      </c>
      <c r="CJ79" s="355">
        <v>15</v>
      </c>
      <c r="CK79" s="355">
        <v>59</v>
      </c>
      <c r="CL79" s="355">
        <v>1</v>
      </c>
      <c r="CM79" s="355">
        <v>39</v>
      </c>
      <c r="CN79" s="355">
        <v>121</v>
      </c>
      <c r="CO79" s="355" t="s">
        <v>134</v>
      </c>
      <c r="CP79" s="355">
        <v>24</v>
      </c>
      <c r="CQ79" s="355">
        <v>3</v>
      </c>
      <c r="CR79" s="355">
        <v>12</v>
      </c>
      <c r="CS79" s="355">
        <v>122</v>
      </c>
      <c r="CT79" s="355">
        <v>531</v>
      </c>
      <c r="CU79" s="355">
        <v>1</v>
      </c>
      <c r="CV79" s="355">
        <v>111</v>
      </c>
      <c r="CW79" s="355">
        <v>10</v>
      </c>
      <c r="CX79" s="355">
        <v>68</v>
      </c>
      <c r="CY79" s="355">
        <v>240</v>
      </c>
      <c r="CZ79" s="355">
        <v>52</v>
      </c>
      <c r="DA79" s="355">
        <v>8</v>
      </c>
      <c r="DB79" s="355">
        <v>8</v>
      </c>
      <c r="DC79" s="355">
        <v>28</v>
      </c>
      <c r="DD79" s="355">
        <v>163</v>
      </c>
      <c r="DE79" s="355">
        <v>1</v>
      </c>
      <c r="DF79" s="355">
        <v>27</v>
      </c>
      <c r="DG79" s="355">
        <v>88</v>
      </c>
      <c r="DH79" s="355">
        <v>786</v>
      </c>
      <c r="DI79" s="355">
        <v>62</v>
      </c>
      <c r="DJ79" s="304" t="s">
        <v>134</v>
      </c>
      <c r="DK79" s="355">
        <v>26</v>
      </c>
      <c r="DL79" s="355">
        <v>1</v>
      </c>
      <c r="DM79" s="355">
        <v>11</v>
      </c>
      <c r="DN79" s="355">
        <v>1</v>
      </c>
      <c r="DO79" s="304" t="s">
        <v>134</v>
      </c>
      <c r="DP79" s="355">
        <v>23</v>
      </c>
      <c r="DQ79" s="355">
        <v>168</v>
      </c>
      <c r="DR79" s="355">
        <v>3</v>
      </c>
      <c r="DS79" s="355">
        <v>1</v>
      </c>
      <c r="DT79" s="355">
        <v>4</v>
      </c>
      <c r="DU79" s="355">
        <v>1</v>
      </c>
      <c r="DV79" s="355">
        <v>7</v>
      </c>
      <c r="DW79" s="355">
        <v>3</v>
      </c>
      <c r="DX79" s="355">
        <v>4</v>
      </c>
      <c r="DY79" s="304" t="s">
        <v>134</v>
      </c>
    </row>
    <row r="80" spans="1:256" s="26" customFormat="1" ht="21" customHeight="1">
      <c r="A80" s="101" t="s">
        <v>147</v>
      </c>
      <c r="B80" s="303">
        <v>103</v>
      </c>
      <c r="C80" s="304">
        <v>573</v>
      </c>
      <c r="D80" s="304" t="s">
        <v>134</v>
      </c>
      <c r="E80" s="304" t="s">
        <v>134</v>
      </c>
      <c r="F80" s="355" t="s">
        <v>134</v>
      </c>
      <c r="G80" s="355" t="s">
        <v>134</v>
      </c>
      <c r="H80" s="355" t="s">
        <v>134</v>
      </c>
      <c r="I80" s="355" t="s">
        <v>134</v>
      </c>
      <c r="J80" s="304">
        <v>11</v>
      </c>
      <c r="K80" s="304">
        <v>63</v>
      </c>
      <c r="L80" s="304">
        <v>4</v>
      </c>
      <c r="M80" s="304">
        <v>5</v>
      </c>
      <c r="N80" s="304">
        <v>2</v>
      </c>
      <c r="O80" s="304">
        <v>3</v>
      </c>
      <c r="P80" s="304">
        <v>14</v>
      </c>
      <c r="Q80" s="304" t="s">
        <v>134</v>
      </c>
      <c r="R80" s="304" t="s">
        <v>134</v>
      </c>
      <c r="S80" s="304" t="s">
        <v>134</v>
      </c>
      <c r="T80" s="304" t="s">
        <v>134</v>
      </c>
      <c r="U80" s="304" t="s">
        <v>134</v>
      </c>
      <c r="V80" s="304" t="s">
        <v>134</v>
      </c>
      <c r="W80" s="304">
        <v>2</v>
      </c>
      <c r="X80" s="304" t="s">
        <v>134</v>
      </c>
      <c r="Y80" s="304" t="s">
        <v>134</v>
      </c>
      <c r="Z80" s="304" t="s">
        <v>134</v>
      </c>
      <c r="AA80" s="304" t="s">
        <v>134</v>
      </c>
      <c r="AB80" s="304" t="s">
        <v>134</v>
      </c>
      <c r="AC80" s="304" t="s">
        <v>134</v>
      </c>
      <c r="AD80" s="304" t="s">
        <v>134</v>
      </c>
      <c r="AE80" s="304" t="s">
        <v>134</v>
      </c>
      <c r="AF80" s="304" t="s">
        <v>134</v>
      </c>
      <c r="AG80" s="355" t="s">
        <v>134</v>
      </c>
      <c r="AH80" s="355" t="s">
        <v>134</v>
      </c>
      <c r="AI80" s="355" t="s">
        <v>134</v>
      </c>
      <c r="AJ80" s="355" t="s">
        <v>134</v>
      </c>
      <c r="AK80" s="355" t="s">
        <v>134</v>
      </c>
      <c r="AL80" s="355" t="s">
        <v>134</v>
      </c>
      <c r="AM80" s="355" t="s">
        <v>134</v>
      </c>
      <c r="AN80" s="304">
        <v>1</v>
      </c>
      <c r="AO80" s="355" t="s">
        <v>134</v>
      </c>
      <c r="AP80" s="355" t="s">
        <v>134</v>
      </c>
      <c r="AQ80" s="355" t="s">
        <v>134</v>
      </c>
      <c r="AR80" s="355" t="s">
        <v>134</v>
      </c>
      <c r="AS80" s="355" t="s">
        <v>134</v>
      </c>
      <c r="AT80" s="355" t="s">
        <v>134</v>
      </c>
      <c r="AU80" s="304">
        <v>3</v>
      </c>
      <c r="AV80" s="304">
        <v>8</v>
      </c>
      <c r="AW80" s="355" t="s">
        <v>134</v>
      </c>
      <c r="AX80" s="355" t="s">
        <v>134</v>
      </c>
      <c r="AY80" s="355" t="s">
        <v>134</v>
      </c>
      <c r="AZ80" s="355" t="s">
        <v>134</v>
      </c>
      <c r="BA80" s="304">
        <v>3</v>
      </c>
      <c r="BB80" s="304">
        <v>7</v>
      </c>
      <c r="BC80" s="304">
        <v>37</v>
      </c>
      <c r="BD80" s="355" t="s">
        <v>134</v>
      </c>
      <c r="BE80" s="304">
        <v>3</v>
      </c>
      <c r="BF80" s="304">
        <v>4</v>
      </c>
      <c r="BG80" s="355" t="s">
        <v>134</v>
      </c>
      <c r="BH80" s="355" t="s">
        <v>134</v>
      </c>
      <c r="BI80" s="355" t="s">
        <v>134</v>
      </c>
      <c r="BJ80" s="355" t="s">
        <v>134</v>
      </c>
      <c r="BK80" s="355" t="s">
        <v>134</v>
      </c>
      <c r="BL80" s="304">
        <v>26</v>
      </c>
      <c r="BM80" s="304">
        <v>205</v>
      </c>
      <c r="BN80" s="304" t="s">
        <v>134</v>
      </c>
      <c r="BO80" s="355" t="s">
        <v>134</v>
      </c>
      <c r="BP80" s="355" t="s">
        <v>134</v>
      </c>
      <c r="BQ80" s="355" t="s">
        <v>134</v>
      </c>
      <c r="BR80" s="304">
        <v>3</v>
      </c>
      <c r="BS80" s="304">
        <v>4</v>
      </c>
      <c r="BT80" s="355" t="s">
        <v>134</v>
      </c>
      <c r="BU80" s="355" t="s">
        <v>134</v>
      </c>
      <c r="BV80" s="304">
        <v>9</v>
      </c>
      <c r="BW80" s="304">
        <v>1</v>
      </c>
      <c r="BX80" s="304">
        <v>9</v>
      </c>
      <c r="BY80" s="355" t="s">
        <v>134</v>
      </c>
      <c r="BZ80" s="355" t="s">
        <v>134</v>
      </c>
      <c r="CA80" s="355" t="s">
        <v>134</v>
      </c>
      <c r="CB80" s="355" t="s">
        <v>134</v>
      </c>
      <c r="CC80" s="355" t="s">
        <v>134</v>
      </c>
      <c r="CD80" s="355" t="s">
        <v>134</v>
      </c>
      <c r="CE80" s="355" t="s">
        <v>134</v>
      </c>
      <c r="CF80" s="355" t="s">
        <v>134</v>
      </c>
      <c r="CG80" s="355" t="s">
        <v>134</v>
      </c>
      <c r="CH80" s="304">
        <v>9</v>
      </c>
      <c r="CI80" s="304">
        <v>18</v>
      </c>
      <c r="CJ80" s="304">
        <v>2</v>
      </c>
      <c r="CK80" s="304">
        <v>7</v>
      </c>
      <c r="CL80" s="355" t="s">
        <v>134</v>
      </c>
      <c r="CM80" s="304">
        <v>13</v>
      </c>
      <c r="CN80" s="304">
        <v>48</v>
      </c>
      <c r="CO80" s="355" t="s">
        <v>134</v>
      </c>
      <c r="CP80" s="304">
        <v>9</v>
      </c>
      <c r="CQ80" s="304">
        <v>1</v>
      </c>
      <c r="CR80" s="304">
        <v>3</v>
      </c>
      <c r="CS80" s="304">
        <v>10</v>
      </c>
      <c r="CT80" s="304">
        <v>37</v>
      </c>
      <c r="CU80" s="304" t="s">
        <v>134</v>
      </c>
      <c r="CV80" s="304">
        <v>8</v>
      </c>
      <c r="CW80" s="304">
        <v>2</v>
      </c>
      <c r="CX80" s="304">
        <v>8</v>
      </c>
      <c r="CY80" s="304">
        <v>33</v>
      </c>
      <c r="CZ80" s="304">
        <v>6</v>
      </c>
      <c r="DA80" s="304">
        <v>2</v>
      </c>
      <c r="DB80" s="304" t="s">
        <v>134</v>
      </c>
      <c r="DC80" s="304" t="s">
        <v>134</v>
      </c>
      <c r="DD80" s="304" t="s">
        <v>134</v>
      </c>
      <c r="DE80" s="304" t="s">
        <v>134</v>
      </c>
      <c r="DF80" s="304" t="s">
        <v>134</v>
      </c>
      <c r="DG80" s="304">
        <v>8</v>
      </c>
      <c r="DH80" s="304">
        <v>98</v>
      </c>
      <c r="DI80" s="304">
        <v>6</v>
      </c>
      <c r="DJ80" s="304" t="s">
        <v>134</v>
      </c>
      <c r="DK80" s="304">
        <v>2</v>
      </c>
      <c r="DL80" s="304" t="s">
        <v>134</v>
      </c>
      <c r="DM80" s="304" t="s">
        <v>134</v>
      </c>
      <c r="DN80" s="304" t="s">
        <v>134</v>
      </c>
      <c r="DO80" s="304" t="s">
        <v>134</v>
      </c>
      <c r="DP80" s="304">
        <v>5</v>
      </c>
      <c r="DQ80" s="304">
        <v>12</v>
      </c>
      <c r="DR80" s="304">
        <v>1</v>
      </c>
      <c r="DS80" s="304" t="s">
        <v>134</v>
      </c>
      <c r="DT80" s="304" t="s">
        <v>134</v>
      </c>
      <c r="DU80" s="304" t="s">
        <v>134</v>
      </c>
      <c r="DV80" s="304">
        <v>1</v>
      </c>
      <c r="DW80" s="304">
        <v>1</v>
      </c>
      <c r="DX80" s="304">
        <v>2</v>
      </c>
      <c r="DY80" s="304" t="s">
        <v>134</v>
      </c>
    </row>
    <row r="81" spans="1:256" s="26" customFormat="1" ht="21" customHeight="1">
      <c r="A81" s="101" t="s">
        <v>509</v>
      </c>
      <c r="B81" s="303">
        <v>55</v>
      </c>
      <c r="C81" s="304">
        <v>242</v>
      </c>
      <c r="D81" s="304" t="s">
        <v>134</v>
      </c>
      <c r="E81" s="304" t="s">
        <v>134</v>
      </c>
      <c r="F81" s="355" t="s">
        <v>134</v>
      </c>
      <c r="G81" s="355" t="s">
        <v>134</v>
      </c>
      <c r="H81" s="355" t="s">
        <v>134</v>
      </c>
      <c r="I81" s="355" t="s">
        <v>134</v>
      </c>
      <c r="J81" s="304">
        <v>6</v>
      </c>
      <c r="K81" s="304">
        <v>13</v>
      </c>
      <c r="L81" s="304">
        <v>1</v>
      </c>
      <c r="M81" s="304">
        <v>4</v>
      </c>
      <c r="N81" s="304">
        <v>1</v>
      </c>
      <c r="O81" s="304">
        <v>4</v>
      </c>
      <c r="P81" s="304">
        <v>14</v>
      </c>
      <c r="Q81" s="304" t="s">
        <v>134</v>
      </c>
      <c r="R81" s="304" t="s">
        <v>134</v>
      </c>
      <c r="S81" s="304" t="s">
        <v>134</v>
      </c>
      <c r="T81" s="304" t="s">
        <v>134</v>
      </c>
      <c r="U81" s="304" t="s">
        <v>134</v>
      </c>
      <c r="V81" s="304" t="s">
        <v>134</v>
      </c>
      <c r="W81" s="304" t="s">
        <v>134</v>
      </c>
      <c r="X81" s="304" t="s">
        <v>134</v>
      </c>
      <c r="Y81" s="304" t="s">
        <v>134</v>
      </c>
      <c r="Z81" s="304" t="s">
        <v>134</v>
      </c>
      <c r="AA81" s="304" t="s">
        <v>134</v>
      </c>
      <c r="AB81" s="304" t="s">
        <v>134</v>
      </c>
      <c r="AC81" s="304" t="s">
        <v>134</v>
      </c>
      <c r="AD81" s="304" t="s">
        <v>134</v>
      </c>
      <c r="AE81" s="304" t="s">
        <v>134</v>
      </c>
      <c r="AF81" s="304">
        <v>2</v>
      </c>
      <c r="AG81" s="304">
        <v>1</v>
      </c>
      <c r="AH81" s="304">
        <v>1</v>
      </c>
      <c r="AI81" s="355" t="s">
        <v>134</v>
      </c>
      <c r="AJ81" s="355" t="s">
        <v>134</v>
      </c>
      <c r="AK81" s="355" t="s">
        <v>134</v>
      </c>
      <c r="AL81" s="355" t="s">
        <v>134</v>
      </c>
      <c r="AM81" s="355" t="s">
        <v>134</v>
      </c>
      <c r="AN81" s="355" t="s">
        <v>134</v>
      </c>
      <c r="AO81" s="355" t="s">
        <v>134</v>
      </c>
      <c r="AP81" s="355" t="s">
        <v>134</v>
      </c>
      <c r="AQ81" s="355" t="s">
        <v>134</v>
      </c>
      <c r="AR81" s="355" t="s">
        <v>134</v>
      </c>
      <c r="AS81" s="355" t="s">
        <v>134</v>
      </c>
      <c r="AT81" s="355" t="s">
        <v>134</v>
      </c>
      <c r="AU81" s="304">
        <v>2</v>
      </c>
      <c r="AV81" s="304">
        <v>21</v>
      </c>
      <c r="AW81" s="355" t="s">
        <v>134</v>
      </c>
      <c r="AX81" s="355" t="s">
        <v>134</v>
      </c>
      <c r="AY81" s="304">
        <v>1</v>
      </c>
      <c r="AZ81" s="355" t="s">
        <v>134</v>
      </c>
      <c r="BA81" s="304">
        <v>1</v>
      </c>
      <c r="BB81" s="304">
        <v>1</v>
      </c>
      <c r="BC81" s="304">
        <v>8</v>
      </c>
      <c r="BD81" s="355" t="s">
        <v>134</v>
      </c>
      <c r="BE81" s="355" t="s">
        <v>134</v>
      </c>
      <c r="BF81" s="304">
        <v>1</v>
      </c>
      <c r="BG81" s="355" t="s">
        <v>134</v>
      </c>
      <c r="BH81" s="355" t="s">
        <v>134</v>
      </c>
      <c r="BI81" s="355" t="s">
        <v>134</v>
      </c>
      <c r="BJ81" s="355" t="s">
        <v>134</v>
      </c>
      <c r="BK81" s="355" t="s">
        <v>134</v>
      </c>
      <c r="BL81" s="304">
        <v>13</v>
      </c>
      <c r="BM81" s="304">
        <v>89</v>
      </c>
      <c r="BN81" s="304" t="s">
        <v>134</v>
      </c>
      <c r="BO81" s="355" t="s">
        <v>134</v>
      </c>
      <c r="BP81" s="304">
        <v>2</v>
      </c>
      <c r="BQ81" s="304">
        <v>1</v>
      </c>
      <c r="BR81" s="304">
        <v>2</v>
      </c>
      <c r="BS81" s="355" t="s">
        <v>134</v>
      </c>
      <c r="BT81" s="355" t="s">
        <v>134</v>
      </c>
      <c r="BU81" s="355" t="s">
        <v>134</v>
      </c>
      <c r="BV81" s="304">
        <v>4</v>
      </c>
      <c r="BW81" s="304">
        <v>2</v>
      </c>
      <c r="BX81" s="304">
        <v>2</v>
      </c>
      <c r="BY81" s="355" t="s">
        <v>134</v>
      </c>
      <c r="BZ81" s="304">
        <v>1</v>
      </c>
      <c r="CA81" s="304">
        <v>2</v>
      </c>
      <c r="CB81" s="355" t="s">
        <v>134</v>
      </c>
      <c r="CC81" s="355" t="s">
        <v>134</v>
      </c>
      <c r="CD81" s="355" t="s">
        <v>134</v>
      </c>
      <c r="CE81" s="355" t="s">
        <v>134</v>
      </c>
      <c r="CF81" s="355" t="s">
        <v>134</v>
      </c>
      <c r="CG81" s="304">
        <v>1</v>
      </c>
      <c r="CH81" s="304">
        <v>14</v>
      </c>
      <c r="CI81" s="304">
        <v>29</v>
      </c>
      <c r="CJ81" s="304">
        <v>1</v>
      </c>
      <c r="CK81" s="304">
        <v>13</v>
      </c>
      <c r="CL81" s="355" t="s">
        <v>134</v>
      </c>
      <c r="CM81" s="304">
        <v>3</v>
      </c>
      <c r="CN81" s="304">
        <v>12</v>
      </c>
      <c r="CO81" s="355" t="s">
        <v>134</v>
      </c>
      <c r="CP81" s="304">
        <v>1</v>
      </c>
      <c r="CQ81" s="304">
        <v>2</v>
      </c>
      <c r="CR81" s="355" t="s">
        <v>134</v>
      </c>
      <c r="CS81" s="304">
        <v>2</v>
      </c>
      <c r="CT81" s="304">
        <v>17</v>
      </c>
      <c r="CU81" s="304" t="s">
        <v>134</v>
      </c>
      <c r="CV81" s="304">
        <v>2</v>
      </c>
      <c r="CW81" s="304" t="s">
        <v>134</v>
      </c>
      <c r="CX81" s="304">
        <v>3</v>
      </c>
      <c r="CY81" s="304">
        <v>4</v>
      </c>
      <c r="CZ81" s="304">
        <v>3</v>
      </c>
      <c r="DA81" s="304" t="s">
        <v>134</v>
      </c>
      <c r="DB81" s="304" t="s">
        <v>134</v>
      </c>
      <c r="DC81" s="304">
        <v>3</v>
      </c>
      <c r="DD81" s="304">
        <v>6</v>
      </c>
      <c r="DE81" s="304" t="s">
        <v>134</v>
      </c>
      <c r="DF81" s="304">
        <v>3</v>
      </c>
      <c r="DG81" s="304">
        <v>3</v>
      </c>
      <c r="DH81" s="304">
        <v>27</v>
      </c>
      <c r="DI81" s="304">
        <v>1</v>
      </c>
      <c r="DJ81" s="304" t="s">
        <v>134</v>
      </c>
      <c r="DK81" s="304">
        <v>2</v>
      </c>
      <c r="DL81" s="304" t="s">
        <v>134</v>
      </c>
      <c r="DM81" s="304" t="s">
        <v>134</v>
      </c>
      <c r="DN81" s="304" t="s">
        <v>134</v>
      </c>
      <c r="DO81" s="304" t="s">
        <v>134</v>
      </c>
      <c r="DP81" s="304" t="s">
        <v>134</v>
      </c>
      <c r="DQ81" s="304" t="s">
        <v>134</v>
      </c>
      <c r="DR81" s="304" t="s">
        <v>134</v>
      </c>
      <c r="DS81" s="304" t="s">
        <v>134</v>
      </c>
      <c r="DT81" s="304" t="s">
        <v>134</v>
      </c>
      <c r="DU81" s="304" t="s">
        <v>134</v>
      </c>
      <c r="DV81" s="304" t="s">
        <v>134</v>
      </c>
      <c r="DW81" s="304" t="s">
        <v>134</v>
      </c>
      <c r="DX81" s="304" t="s">
        <v>134</v>
      </c>
      <c r="DY81" s="304" t="s">
        <v>134</v>
      </c>
    </row>
    <row r="82" spans="1:256" s="26" customFormat="1" ht="21" customHeight="1">
      <c r="A82" s="101" t="s">
        <v>884</v>
      </c>
      <c r="B82" s="303">
        <v>58</v>
      </c>
      <c r="C82" s="304">
        <v>240</v>
      </c>
      <c r="D82" s="304" t="s">
        <v>134</v>
      </c>
      <c r="E82" s="304" t="s">
        <v>134</v>
      </c>
      <c r="F82" s="355" t="s">
        <v>134</v>
      </c>
      <c r="G82" s="355" t="s">
        <v>134</v>
      </c>
      <c r="H82" s="355" t="s">
        <v>134</v>
      </c>
      <c r="I82" s="355" t="s">
        <v>134</v>
      </c>
      <c r="J82" s="304">
        <v>7</v>
      </c>
      <c r="K82" s="304">
        <v>16</v>
      </c>
      <c r="L82" s="304">
        <v>2</v>
      </c>
      <c r="M82" s="304">
        <v>3</v>
      </c>
      <c r="N82" s="304">
        <v>2</v>
      </c>
      <c r="O82" s="304">
        <v>2</v>
      </c>
      <c r="P82" s="304">
        <v>3</v>
      </c>
      <c r="Q82" s="304" t="s">
        <v>134</v>
      </c>
      <c r="R82" s="304" t="s">
        <v>134</v>
      </c>
      <c r="S82" s="304" t="s">
        <v>134</v>
      </c>
      <c r="T82" s="304" t="s">
        <v>134</v>
      </c>
      <c r="U82" s="304" t="s">
        <v>134</v>
      </c>
      <c r="V82" s="304" t="s">
        <v>134</v>
      </c>
      <c r="W82" s="304">
        <v>1</v>
      </c>
      <c r="X82" s="304" t="s">
        <v>134</v>
      </c>
      <c r="Y82" s="304" t="s">
        <v>134</v>
      </c>
      <c r="Z82" s="304" t="s">
        <v>134</v>
      </c>
      <c r="AA82" s="304" t="s">
        <v>134</v>
      </c>
      <c r="AB82" s="304" t="s">
        <v>134</v>
      </c>
      <c r="AC82" s="304" t="s">
        <v>134</v>
      </c>
      <c r="AD82" s="304" t="s">
        <v>134</v>
      </c>
      <c r="AE82" s="304" t="s">
        <v>134</v>
      </c>
      <c r="AF82" s="304" t="s">
        <v>134</v>
      </c>
      <c r="AG82" s="355" t="s">
        <v>134</v>
      </c>
      <c r="AH82" s="355" t="s">
        <v>134</v>
      </c>
      <c r="AI82" s="355" t="s">
        <v>134</v>
      </c>
      <c r="AJ82" s="355" t="s">
        <v>134</v>
      </c>
      <c r="AK82" s="355" t="s">
        <v>134</v>
      </c>
      <c r="AL82" s="355" t="s">
        <v>134</v>
      </c>
      <c r="AM82" s="355" t="s">
        <v>134</v>
      </c>
      <c r="AN82" s="304">
        <v>1</v>
      </c>
      <c r="AO82" s="355" t="s">
        <v>134</v>
      </c>
      <c r="AP82" s="355" t="s">
        <v>134</v>
      </c>
      <c r="AQ82" s="355" t="s">
        <v>134</v>
      </c>
      <c r="AR82" s="355" t="s">
        <v>134</v>
      </c>
      <c r="AS82" s="355" t="s">
        <v>134</v>
      </c>
      <c r="AT82" s="355" t="s">
        <v>134</v>
      </c>
      <c r="AU82" s="304">
        <v>3</v>
      </c>
      <c r="AV82" s="304">
        <v>5</v>
      </c>
      <c r="AW82" s="355" t="s">
        <v>134</v>
      </c>
      <c r="AX82" s="355" t="s">
        <v>134</v>
      </c>
      <c r="AY82" s="304">
        <v>2</v>
      </c>
      <c r="AZ82" s="355" t="s">
        <v>134</v>
      </c>
      <c r="BA82" s="304">
        <v>1</v>
      </c>
      <c r="BB82" s="355" t="s">
        <v>134</v>
      </c>
      <c r="BC82" s="355" t="s">
        <v>134</v>
      </c>
      <c r="BD82" s="355" t="s">
        <v>134</v>
      </c>
      <c r="BE82" s="355" t="s">
        <v>134</v>
      </c>
      <c r="BF82" s="355" t="s">
        <v>134</v>
      </c>
      <c r="BG82" s="355" t="s">
        <v>134</v>
      </c>
      <c r="BH82" s="355" t="s">
        <v>134</v>
      </c>
      <c r="BI82" s="355" t="s">
        <v>134</v>
      </c>
      <c r="BJ82" s="355" t="s">
        <v>134</v>
      </c>
      <c r="BK82" s="355" t="s">
        <v>134</v>
      </c>
      <c r="BL82" s="304">
        <v>6</v>
      </c>
      <c r="BM82" s="304">
        <v>27</v>
      </c>
      <c r="BN82" s="304" t="s">
        <v>134</v>
      </c>
      <c r="BO82" s="355" t="s">
        <v>134</v>
      </c>
      <c r="BP82" s="355" t="s">
        <v>134</v>
      </c>
      <c r="BQ82" s="355" t="s">
        <v>134</v>
      </c>
      <c r="BR82" s="355" t="s">
        <v>134</v>
      </c>
      <c r="BS82" s="355" t="s">
        <v>134</v>
      </c>
      <c r="BT82" s="355" t="s">
        <v>134</v>
      </c>
      <c r="BU82" s="355" t="s">
        <v>134</v>
      </c>
      <c r="BV82" s="304">
        <v>3</v>
      </c>
      <c r="BW82" s="355" t="s">
        <v>134</v>
      </c>
      <c r="BX82" s="304">
        <v>3</v>
      </c>
      <c r="BY82" s="355" t="s">
        <v>134</v>
      </c>
      <c r="BZ82" s="355" t="s">
        <v>134</v>
      </c>
      <c r="CA82" s="355" t="s">
        <v>134</v>
      </c>
      <c r="CB82" s="355" t="s">
        <v>134</v>
      </c>
      <c r="CC82" s="355" t="s">
        <v>134</v>
      </c>
      <c r="CD82" s="355" t="s">
        <v>134</v>
      </c>
      <c r="CE82" s="355" t="s">
        <v>134</v>
      </c>
      <c r="CF82" s="355" t="s">
        <v>134</v>
      </c>
      <c r="CG82" s="355" t="s">
        <v>134</v>
      </c>
      <c r="CH82" s="304">
        <v>5</v>
      </c>
      <c r="CI82" s="304">
        <v>13</v>
      </c>
      <c r="CJ82" s="355" t="s">
        <v>134</v>
      </c>
      <c r="CK82" s="304">
        <v>5</v>
      </c>
      <c r="CL82" s="355" t="s">
        <v>134</v>
      </c>
      <c r="CM82" s="304">
        <v>4</v>
      </c>
      <c r="CN82" s="304">
        <v>11</v>
      </c>
      <c r="CO82" s="355" t="s">
        <v>134</v>
      </c>
      <c r="CP82" s="304">
        <v>3</v>
      </c>
      <c r="CQ82" s="355" t="s">
        <v>134</v>
      </c>
      <c r="CR82" s="304">
        <v>1</v>
      </c>
      <c r="CS82" s="304">
        <v>10</v>
      </c>
      <c r="CT82" s="304">
        <v>21</v>
      </c>
      <c r="CU82" s="304" t="s">
        <v>134</v>
      </c>
      <c r="CV82" s="304">
        <v>9</v>
      </c>
      <c r="CW82" s="304">
        <v>1</v>
      </c>
      <c r="CX82" s="304">
        <v>9</v>
      </c>
      <c r="CY82" s="304">
        <v>33</v>
      </c>
      <c r="CZ82" s="304">
        <v>7</v>
      </c>
      <c r="DA82" s="304">
        <v>2</v>
      </c>
      <c r="DB82" s="304" t="s">
        <v>134</v>
      </c>
      <c r="DC82" s="304">
        <v>2</v>
      </c>
      <c r="DD82" s="304">
        <v>17</v>
      </c>
      <c r="DE82" s="304" t="s">
        <v>134</v>
      </c>
      <c r="DF82" s="304">
        <v>2</v>
      </c>
      <c r="DG82" s="304">
        <v>6</v>
      </c>
      <c r="DH82" s="304">
        <v>69</v>
      </c>
      <c r="DI82" s="304">
        <v>5</v>
      </c>
      <c r="DJ82" s="304" t="s">
        <v>134</v>
      </c>
      <c r="DK82" s="304">
        <v>1</v>
      </c>
      <c r="DL82" s="304" t="s">
        <v>134</v>
      </c>
      <c r="DM82" s="304" t="s">
        <v>134</v>
      </c>
      <c r="DN82" s="304" t="s">
        <v>134</v>
      </c>
      <c r="DO82" s="304" t="s">
        <v>134</v>
      </c>
      <c r="DP82" s="304">
        <v>4</v>
      </c>
      <c r="DQ82" s="304">
        <v>25</v>
      </c>
      <c r="DR82" s="304">
        <v>1</v>
      </c>
      <c r="DS82" s="304" t="s">
        <v>134</v>
      </c>
      <c r="DT82" s="304">
        <v>1</v>
      </c>
      <c r="DU82" s="304" t="s">
        <v>134</v>
      </c>
      <c r="DV82" s="304">
        <v>2</v>
      </c>
      <c r="DW82" s="304" t="s">
        <v>134</v>
      </c>
      <c r="DX82" s="304" t="s">
        <v>134</v>
      </c>
      <c r="DY82" s="304" t="s">
        <v>134</v>
      </c>
    </row>
    <row r="83" spans="1:256" s="26" customFormat="1" ht="21" customHeight="1">
      <c r="A83" s="101" t="s">
        <v>1025</v>
      </c>
      <c r="B83" s="303">
        <v>64</v>
      </c>
      <c r="C83" s="304">
        <v>505</v>
      </c>
      <c r="D83" s="304" t="s">
        <v>134</v>
      </c>
      <c r="E83" s="304" t="s">
        <v>134</v>
      </c>
      <c r="F83" s="355" t="s">
        <v>134</v>
      </c>
      <c r="G83" s="355" t="s">
        <v>134</v>
      </c>
      <c r="H83" s="355" t="s">
        <v>134</v>
      </c>
      <c r="I83" s="355" t="s">
        <v>134</v>
      </c>
      <c r="J83" s="304">
        <v>11</v>
      </c>
      <c r="K83" s="304">
        <v>56</v>
      </c>
      <c r="L83" s="304">
        <v>6</v>
      </c>
      <c r="M83" s="304">
        <v>3</v>
      </c>
      <c r="N83" s="304">
        <v>2</v>
      </c>
      <c r="O83" s="304">
        <v>3</v>
      </c>
      <c r="P83" s="304">
        <v>79</v>
      </c>
      <c r="Q83" s="304" t="s">
        <v>134</v>
      </c>
      <c r="R83" s="304" t="s">
        <v>134</v>
      </c>
      <c r="S83" s="304" t="s">
        <v>134</v>
      </c>
      <c r="T83" s="304" t="s">
        <v>134</v>
      </c>
      <c r="U83" s="304" t="s">
        <v>134</v>
      </c>
      <c r="V83" s="304" t="s">
        <v>134</v>
      </c>
      <c r="W83" s="304">
        <v>1</v>
      </c>
      <c r="X83" s="304" t="s">
        <v>134</v>
      </c>
      <c r="Y83" s="304" t="s">
        <v>134</v>
      </c>
      <c r="Z83" s="304" t="s">
        <v>134</v>
      </c>
      <c r="AA83" s="304" t="s">
        <v>134</v>
      </c>
      <c r="AB83" s="304" t="s">
        <v>134</v>
      </c>
      <c r="AC83" s="304" t="s">
        <v>134</v>
      </c>
      <c r="AD83" s="304" t="s">
        <v>134</v>
      </c>
      <c r="AE83" s="304" t="s">
        <v>134</v>
      </c>
      <c r="AF83" s="304">
        <v>1</v>
      </c>
      <c r="AG83" s="355" t="s">
        <v>134</v>
      </c>
      <c r="AH83" s="355" t="s">
        <v>134</v>
      </c>
      <c r="AI83" s="355" t="s">
        <v>134</v>
      </c>
      <c r="AJ83" s="355" t="s">
        <v>134</v>
      </c>
      <c r="AK83" s="304">
        <v>1</v>
      </c>
      <c r="AL83" s="355" t="s">
        <v>134</v>
      </c>
      <c r="AM83" s="355" t="s">
        <v>134</v>
      </c>
      <c r="AN83" s="355" t="s">
        <v>134</v>
      </c>
      <c r="AO83" s="355" t="s">
        <v>134</v>
      </c>
      <c r="AP83" s="355" t="s">
        <v>134</v>
      </c>
      <c r="AQ83" s="355" t="s">
        <v>134</v>
      </c>
      <c r="AR83" s="355" t="s">
        <v>134</v>
      </c>
      <c r="AS83" s="355" t="s">
        <v>134</v>
      </c>
      <c r="AT83" s="355" t="s">
        <v>134</v>
      </c>
      <c r="AU83" s="355" t="s">
        <v>134</v>
      </c>
      <c r="AV83" s="355" t="s">
        <v>134</v>
      </c>
      <c r="AW83" s="355" t="s">
        <v>134</v>
      </c>
      <c r="AX83" s="355" t="s">
        <v>134</v>
      </c>
      <c r="AY83" s="355" t="s">
        <v>134</v>
      </c>
      <c r="AZ83" s="355" t="s">
        <v>134</v>
      </c>
      <c r="BA83" s="355" t="s">
        <v>134</v>
      </c>
      <c r="BB83" s="304" t="s">
        <v>134</v>
      </c>
      <c r="BC83" s="304" t="s">
        <v>134</v>
      </c>
      <c r="BD83" s="355" t="s">
        <v>134</v>
      </c>
      <c r="BE83" s="355" t="s">
        <v>134</v>
      </c>
      <c r="BF83" s="304" t="s">
        <v>134</v>
      </c>
      <c r="BG83" s="355" t="s">
        <v>134</v>
      </c>
      <c r="BH83" s="355" t="s">
        <v>134</v>
      </c>
      <c r="BI83" s="355" t="s">
        <v>134</v>
      </c>
      <c r="BJ83" s="355" t="s">
        <v>134</v>
      </c>
      <c r="BK83" s="355" t="s">
        <v>134</v>
      </c>
      <c r="BL83" s="304">
        <v>8</v>
      </c>
      <c r="BM83" s="304">
        <v>34</v>
      </c>
      <c r="BN83" s="304" t="s">
        <v>134</v>
      </c>
      <c r="BO83" s="355" t="s">
        <v>134</v>
      </c>
      <c r="BP83" s="355" t="s">
        <v>134</v>
      </c>
      <c r="BQ83" s="304">
        <v>2</v>
      </c>
      <c r="BR83" s="304">
        <v>1</v>
      </c>
      <c r="BS83" s="304">
        <v>1</v>
      </c>
      <c r="BT83" s="355" t="s">
        <v>134</v>
      </c>
      <c r="BU83" s="355" t="s">
        <v>134</v>
      </c>
      <c r="BV83" s="355" t="s">
        <v>134</v>
      </c>
      <c r="BW83" s="304">
        <v>1</v>
      </c>
      <c r="BX83" s="304">
        <v>3</v>
      </c>
      <c r="BY83" s="355" t="s">
        <v>134</v>
      </c>
      <c r="BZ83" s="355" t="s">
        <v>134</v>
      </c>
      <c r="CA83" s="355" t="s">
        <v>134</v>
      </c>
      <c r="CB83" s="355" t="s">
        <v>134</v>
      </c>
      <c r="CC83" s="355" t="s">
        <v>134</v>
      </c>
      <c r="CD83" s="355" t="s">
        <v>134</v>
      </c>
      <c r="CE83" s="355" t="s">
        <v>134</v>
      </c>
      <c r="CF83" s="355" t="s">
        <v>134</v>
      </c>
      <c r="CG83" s="355" t="s">
        <v>134</v>
      </c>
      <c r="CH83" s="304">
        <v>17</v>
      </c>
      <c r="CI83" s="304">
        <v>53</v>
      </c>
      <c r="CJ83" s="304">
        <v>3</v>
      </c>
      <c r="CK83" s="304">
        <v>14</v>
      </c>
      <c r="CL83" s="355" t="s">
        <v>134</v>
      </c>
      <c r="CM83" s="304">
        <v>5</v>
      </c>
      <c r="CN83" s="304">
        <v>16</v>
      </c>
      <c r="CO83" s="355" t="s">
        <v>134</v>
      </c>
      <c r="CP83" s="304">
        <v>2</v>
      </c>
      <c r="CQ83" s="355" t="s">
        <v>134</v>
      </c>
      <c r="CR83" s="304">
        <v>3</v>
      </c>
      <c r="CS83" s="355" t="s">
        <v>134</v>
      </c>
      <c r="CT83" s="355" t="s">
        <v>134</v>
      </c>
      <c r="CU83" s="304" t="s">
        <v>134</v>
      </c>
      <c r="CV83" s="304" t="s">
        <v>134</v>
      </c>
      <c r="CW83" s="304" t="s">
        <v>134</v>
      </c>
      <c r="CX83" s="304">
        <v>1</v>
      </c>
      <c r="CY83" s="304">
        <v>1</v>
      </c>
      <c r="CZ83" s="304">
        <v>1</v>
      </c>
      <c r="DA83" s="304" t="s">
        <v>134</v>
      </c>
      <c r="DB83" s="304" t="s">
        <v>134</v>
      </c>
      <c r="DC83" s="304">
        <v>3</v>
      </c>
      <c r="DD83" s="304">
        <v>25</v>
      </c>
      <c r="DE83" s="304" t="s">
        <v>134</v>
      </c>
      <c r="DF83" s="304">
        <v>3</v>
      </c>
      <c r="DG83" s="304">
        <v>10</v>
      </c>
      <c r="DH83" s="304">
        <v>131</v>
      </c>
      <c r="DI83" s="304">
        <v>5</v>
      </c>
      <c r="DJ83" s="304" t="s">
        <v>134</v>
      </c>
      <c r="DK83" s="304">
        <v>5</v>
      </c>
      <c r="DL83" s="304" t="s">
        <v>134</v>
      </c>
      <c r="DM83" s="304" t="s">
        <v>134</v>
      </c>
      <c r="DN83" s="304" t="s">
        <v>134</v>
      </c>
      <c r="DO83" s="304" t="s">
        <v>134</v>
      </c>
      <c r="DP83" s="304">
        <v>6</v>
      </c>
      <c r="DQ83" s="304">
        <v>110</v>
      </c>
      <c r="DR83" s="304" t="s">
        <v>134</v>
      </c>
      <c r="DS83" s="304" t="s">
        <v>134</v>
      </c>
      <c r="DT83" s="304">
        <v>1</v>
      </c>
      <c r="DU83" s="304">
        <v>1</v>
      </c>
      <c r="DV83" s="304">
        <v>4</v>
      </c>
      <c r="DW83" s="304" t="s">
        <v>134</v>
      </c>
      <c r="DX83" s="304" t="s">
        <v>134</v>
      </c>
      <c r="DY83" s="304" t="s">
        <v>134</v>
      </c>
    </row>
    <row r="84" spans="1:256" s="26" customFormat="1" ht="21" customHeight="1">
      <c r="A84" s="101" t="s">
        <v>772</v>
      </c>
      <c r="B84" s="303">
        <v>252</v>
      </c>
      <c r="C84" s="304">
        <v>1234</v>
      </c>
      <c r="D84" s="304" t="s">
        <v>134</v>
      </c>
      <c r="E84" s="304" t="s">
        <v>134</v>
      </c>
      <c r="F84" s="355" t="s">
        <v>134</v>
      </c>
      <c r="G84" s="355" t="s">
        <v>134</v>
      </c>
      <c r="H84" s="355" t="s">
        <v>134</v>
      </c>
      <c r="I84" s="355" t="s">
        <v>134</v>
      </c>
      <c r="J84" s="304">
        <v>6</v>
      </c>
      <c r="K84" s="304">
        <v>24</v>
      </c>
      <c r="L84" s="304">
        <v>2</v>
      </c>
      <c r="M84" s="304">
        <v>3</v>
      </c>
      <c r="N84" s="304">
        <v>1</v>
      </c>
      <c r="O84" s="304" t="s">
        <v>134</v>
      </c>
      <c r="P84" s="304" t="s">
        <v>134</v>
      </c>
      <c r="Q84" s="304" t="s">
        <v>134</v>
      </c>
      <c r="R84" s="304" t="s">
        <v>134</v>
      </c>
      <c r="S84" s="304" t="s">
        <v>134</v>
      </c>
      <c r="T84" s="304" t="s">
        <v>134</v>
      </c>
      <c r="U84" s="304" t="s">
        <v>134</v>
      </c>
      <c r="V84" s="304" t="s">
        <v>134</v>
      </c>
      <c r="W84" s="304" t="s">
        <v>134</v>
      </c>
      <c r="X84" s="304" t="s">
        <v>134</v>
      </c>
      <c r="Y84" s="304" t="s">
        <v>134</v>
      </c>
      <c r="Z84" s="304" t="s">
        <v>134</v>
      </c>
      <c r="AA84" s="304" t="s">
        <v>134</v>
      </c>
      <c r="AB84" s="304" t="s">
        <v>134</v>
      </c>
      <c r="AC84" s="304" t="s">
        <v>134</v>
      </c>
      <c r="AD84" s="304" t="s">
        <v>134</v>
      </c>
      <c r="AE84" s="304" t="s">
        <v>134</v>
      </c>
      <c r="AF84" s="304" t="s">
        <v>134</v>
      </c>
      <c r="AG84" s="355" t="s">
        <v>134</v>
      </c>
      <c r="AH84" s="355" t="s">
        <v>134</v>
      </c>
      <c r="AI84" s="355" t="s">
        <v>134</v>
      </c>
      <c r="AJ84" s="355" t="s">
        <v>134</v>
      </c>
      <c r="AK84" s="355" t="s">
        <v>134</v>
      </c>
      <c r="AL84" s="355" t="s">
        <v>134</v>
      </c>
      <c r="AM84" s="355" t="s">
        <v>134</v>
      </c>
      <c r="AN84" s="355" t="s">
        <v>134</v>
      </c>
      <c r="AO84" s="355" t="s">
        <v>134</v>
      </c>
      <c r="AP84" s="355" t="s">
        <v>134</v>
      </c>
      <c r="AQ84" s="355" t="s">
        <v>134</v>
      </c>
      <c r="AR84" s="355" t="s">
        <v>134</v>
      </c>
      <c r="AS84" s="355" t="s">
        <v>134</v>
      </c>
      <c r="AT84" s="355" t="s">
        <v>134</v>
      </c>
      <c r="AU84" s="355" t="s">
        <v>134</v>
      </c>
      <c r="AV84" s="355" t="s">
        <v>134</v>
      </c>
      <c r="AW84" s="355" t="s">
        <v>134</v>
      </c>
      <c r="AX84" s="355" t="s">
        <v>134</v>
      </c>
      <c r="AY84" s="355" t="s">
        <v>134</v>
      </c>
      <c r="AZ84" s="355" t="s">
        <v>134</v>
      </c>
      <c r="BA84" s="355" t="s">
        <v>134</v>
      </c>
      <c r="BB84" s="304">
        <v>1</v>
      </c>
      <c r="BC84" s="304">
        <v>6</v>
      </c>
      <c r="BD84" s="355" t="s">
        <v>134</v>
      </c>
      <c r="BE84" s="355" t="s">
        <v>134</v>
      </c>
      <c r="BF84" s="304">
        <v>1</v>
      </c>
      <c r="BG84" s="355" t="s">
        <v>134</v>
      </c>
      <c r="BH84" s="355" t="s">
        <v>134</v>
      </c>
      <c r="BI84" s="355" t="s">
        <v>134</v>
      </c>
      <c r="BJ84" s="355" t="s">
        <v>134</v>
      </c>
      <c r="BK84" s="355" t="s">
        <v>134</v>
      </c>
      <c r="BL84" s="304">
        <v>65</v>
      </c>
      <c r="BM84" s="304">
        <v>286</v>
      </c>
      <c r="BN84" s="304" t="s">
        <v>134</v>
      </c>
      <c r="BO84" s="304">
        <v>1</v>
      </c>
      <c r="BP84" s="304">
        <v>1</v>
      </c>
      <c r="BQ84" s="304">
        <v>2</v>
      </c>
      <c r="BR84" s="304">
        <v>1</v>
      </c>
      <c r="BS84" s="304">
        <v>1</v>
      </c>
      <c r="BT84" s="355" t="s">
        <v>134</v>
      </c>
      <c r="BU84" s="304">
        <v>15</v>
      </c>
      <c r="BV84" s="304">
        <v>20</v>
      </c>
      <c r="BW84" s="304">
        <v>6</v>
      </c>
      <c r="BX84" s="304">
        <v>17</v>
      </c>
      <c r="BY84" s="304">
        <v>1</v>
      </c>
      <c r="BZ84" s="304">
        <v>1</v>
      </c>
      <c r="CA84" s="304">
        <v>28</v>
      </c>
      <c r="CB84" s="304">
        <v>1</v>
      </c>
      <c r="CC84" s="355" t="s">
        <v>134</v>
      </c>
      <c r="CD84" s="355" t="s">
        <v>134</v>
      </c>
      <c r="CE84" s="355" t="s">
        <v>134</v>
      </c>
      <c r="CF84" s="355" t="s">
        <v>134</v>
      </c>
      <c r="CG84" s="355" t="s">
        <v>134</v>
      </c>
      <c r="CH84" s="304">
        <v>15</v>
      </c>
      <c r="CI84" s="304">
        <v>69</v>
      </c>
      <c r="CJ84" s="304">
        <v>8</v>
      </c>
      <c r="CK84" s="304">
        <v>7</v>
      </c>
      <c r="CL84" s="355" t="s">
        <v>134</v>
      </c>
      <c r="CM84" s="304">
        <v>5</v>
      </c>
      <c r="CN84" s="304">
        <v>21</v>
      </c>
      <c r="CO84" s="355" t="s">
        <v>134</v>
      </c>
      <c r="CP84" s="304">
        <v>5</v>
      </c>
      <c r="CQ84" s="355" t="s">
        <v>134</v>
      </c>
      <c r="CR84" s="355" t="s">
        <v>134</v>
      </c>
      <c r="CS84" s="304">
        <v>82</v>
      </c>
      <c r="CT84" s="304">
        <v>369</v>
      </c>
      <c r="CU84" s="304">
        <v>1</v>
      </c>
      <c r="CV84" s="304">
        <v>76</v>
      </c>
      <c r="CW84" s="304">
        <v>5</v>
      </c>
      <c r="CX84" s="304">
        <v>27</v>
      </c>
      <c r="CY84" s="304">
        <v>102</v>
      </c>
      <c r="CZ84" s="304">
        <v>20</v>
      </c>
      <c r="DA84" s="304">
        <v>1</v>
      </c>
      <c r="DB84" s="304">
        <v>6</v>
      </c>
      <c r="DC84" s="304">
        <v>11</v>
      </c>
      <c r="DD84" s="304">
        <v>79</v>
      </c>
      <c r="DE84" s="304">
        <v>1</v>
      </c>
      <c r="DF84" s="304">
        <v>10</v>
      </c>
      <c r="DG84" s="304">
        <v>34</v>
      </c>
      <c r="DH84" s="304">
        <v>232</v>
      </c>
      <c r="DI84" s="304">
        <v>26</v>
      </c>
      <c r="DJ84" s="304" t="s">
        <v>134</v>
      </c>
      <c r="DK84" s="304">
        <v>8</v>
      </c>
      <c r="DL84" s="304">
        <v>1</v>
      </c>
      <c r="DM84" s="304">
        <v>11</v>
      </c>
      <c r="DN84" s="304">
        <v>1</v>
      </c>
      <c r="DO84" s="304" t="s">
        <v>134</v>
      </c>
      <c r="DP84" s="304">
        <v>4</v>
      </c>
      <c r="DQ84" s="304">
        <v>7</v>
      </c>
      <c r="DR84" s="304" t="s">
        <v>134</v>
      </c>
      <c r="DS84" s="304">
        <v>1</v>
      </c>
      <c r="DT84" s="304">
        <v>1</v>
      </c>
      <c r="DU84" s="304" t="s">
        <v>134</v>
      </c>
      <c r="DV84" s="304" t="s">
        <v>134</v>
      </c>
      <c r="DW84" s="304">
        <v>1</v>
      </c>
      <c r="DX84" s="304">
        <v>1</v>
      </c>
      <c r="DY84" s="304" t="s">
        <v>134</v>
      </c>
    </row>
    <row r="85" spans="1:256" s="26" customFormat="1" ht="21" customHeight="1">
      <c r="A85" s="101" t="s">
        <v>1024</v>
      </c>
      <c r="B85" s="303">
        <v>161</v>
      </c>
      <c r="C85" s="304">
        <v>901</v>
      </c>
      <c r="D85" s="304" t="s">
        <v>134</v>
      </c>
      <c r="E85" s="304" t="s">
        <v>134</v>
      </c>
      <c r="F85" s="355" t="s">
        <v>134</v>
      </c>
      <c r="G85" s="355" t="s">
        <v>134</v>
      </c>
      <c r="H85" s="355" t="s">
        <v>134</v>
      </c>
      <c r="I85" s="355" t="s">
        <v>134</v>
      </c>
      <c r="J85" s="304">
        <v>6</v>
      </c>
      <c r="K85" s="304">
        <v>20</v>
      </c>
      <c r="L85" s="304">
        <v>5</v>
      </c>
      <c r="M85" s="304">
        <v>1</v>
      </c>
      <c r="N85" s="304" t="s">
        <v>134</v>
      </c>
      <c r="O85" s="304">
        <v>5</v>
      </c>
      <c r="P85" s="304">
        <v>35</v>
      </c>
      <c r="Q85" s="304" t="s">
        <v>134</v>
      </c>
      <c r="R85" s="304" t="s">
        <v>134</v>
      </c>
      <c r="S85" s="304">
        <v>1</v>
      </c>
      <c r="T85" s="304" t="s">
        <v>134</v>
      </c>
      <c r="U85" s="304" t="s">
        <v>134</v>
      </c>
      <c r="V85" s="304" t="s">
        <v>134</v>
      </c>
      <c r="W85" s="304">
        <v>1</v>
      </c>
      <c r="X85" s="304" t="s">
        <v>134</v>
      </c>
      <c r="Y85" s="304" t="s">
        <v>134</v>
      </c>
      <c r="Z85" s="304" t="s">
        <v>134</v>
      </c>
      <c r="AA85" s="304" t="s">
        <v>134</v>
      </c>
      <c r="AB85" s="304" t="s">
        <v>134</v>
      </c>
      <c r="AC85" s="304" t="s">
        <v>134</v>
      </c>
      <c r="AD85" s="304" t="s">
        <v>134</v>
      </c>
      <c r="AE85" s="304" t="s">
        <v>134</v>
      </c>
      <c r="AF85" s="304" t="s">
        <v>134</v>
      </c>
      <c r="AG85" s="355" t="s">
        <v>134</v>
      </c>
      <c r="AH85" s="355" t="s">
        <v>134</v>
      </c>
      <c r="AI85" s="304">
        <v>1</v>
      </c>
      <c r="AJ85" s="304">
        <v>1</v>
      </c>
      <c r="AK85" s="355" t="s">
        <v>134</v>
      </c>
      <c r="AL85" s="355" t="s">
        <v>134</v>
      </c>
      <c r="AM85" s="355" t="s">
        <v>134</v>
      </c>
      <c r="AN85" s="304">
        <v>1</v>
      </c>
      <c r="AO85" s="355" t="s">
        <v>134</v>
      </c>
      <c r="AP85" s="355" t="s">
        <v>134</v>
      </c>
      <c r="AQ85" s="355" t="s">
        <v>134</v>
      </c>
      <c r="AR85" s="355" t="s">
        <v>134</v>
      </c>
      <c r="AS85" s="355" t="s">
        <v>134</v>
      </c>
      <c r="AT85" s="355" t="s">
        <v>134</v>
      </c>
      <c r="AU85" s="304">
        <v>3</v>
      </c>
      <c r="AV85" s="304">
        <v>16</v>
      </c>
      <c r="AW85" s="355" t="s">
        <v>134</v>
      </c>
      <c r="AX85" s="355" t="s">
        <v>134</v>
      </c>
      <c r="AY85" s="355" t="s">
        <v>134</v>
      </c>
      <c r="AZ85" s="355" t="s">
        <v>134</v>
      </c>
      <c r="BA85" s="304">
        <v>3</v>
      </c>
      <c r="BB85" s="304">
        <v>1</v>
      </c>
      <c r="BC85" s="304">
        <v>5</v>
      </c>
      <c r="BD85" s="304">
        <v>1</v>
      </c>
      <c r="BE85" s="355" t="s">
        <v>134</v>
      </c>
      <c r="BF85" s="355" t="s">
        <v>134</v>
      </c>
      <c r="BG85" s="355" t="s">
        <v>134</v>
      </c>
      <c r="BH85" s="355" t="s">
        <v>134</v>
      </c>
      <c r="BI85" s="355" t="s">
        <v>134</v>
      </c>
      <c r="BJ85" s="355" t="s">
        <v>134</v>
      </c>
      <c r="BK85" s="355" t="s">
        <v>134</v>
      </c>
      <c r="BL85" s="304">
        <v>42</v>
      </c>
      <c r="BM85" s="304">
        <v>318</v>
      </c>
      <c r="BN85" s="304" t="s">
        <v>134</v>
      </c>
      <c r="BO85" s="355" t="s">
        <v>134</v>
      </c>
      <c r="BP85" s="304"/>
      <c r="BQ85" s="304">
        <v>2</v>
      </c>
      <c r="BR85" s="304" t="s">
        <v>134</v>
      </c>
      <c r="BS85" s="355">
        <v>1</v>
      </c>
      <c r="BT85" s="355" t="s">
        <v>134</v>
      </c>
      <c r="BU85" s="355">
        <v>4</v>
      </c>
      <c r="BV85" s="304">
        <v>16</v>
      </c>
      <c r="BW85" s="304">
        <v>5</v>
      </c>
      <c r="BX85" s="304">
        <v>13</v>
      </c>
      <c r="BY85" s="355">
        <v>1</v>
      </c>
      <c r="BZ85" s="304">
        <v>2</v>
      </c>
      <c r="CA85" s="304">
        <v>27</v>
      </c>
      <c r="CB85" s="355" t="s">
        <v>134</v>
      </c>
      <c r="CC85" s="355">
        <v>2</v>
      </c>
      <c r="CD85" s="355" t="s">
        <v>134</v>
      </c>
      <c r="CE85" s="355" t="s">
        <v>134</v>
      </c>
      <c r="CF85" s="355" t="s">
        <v>134</v>
      </c>
      <c r="CG85" s="304" t="s">
        <v>134</v>
      </c>
      <c r="CH85" s="304">
        <v>15</v>
      </c>
      <c r="CI85" s="304">
        <v>34</v>
      </c>
      <c r="CJ85" s="304">
        <v>1</v>
      </c>
      <c r="CK85" s="304">
        <v>13</v>
      </c>
      <c r="CL85" s="355">
        <v>1</v>
      </c>
      <c r="CM85" s="304">
        <v>9</v>
      </c>
      <c r="CN85" s="304">
        <v>13</v>
      </c>
      <c r="CO85" s="355" t="s">
        <v>134</v>
      </c>
      <c r="CP85" s="304">
        <v>4</v>
      </c>
      <c r="CQ85" s="304" t="s">
        <v>134</v>
      </c>
      <c r="CR85" s="355">
        <v>5</v>
      </c>
      <c r="CS85" s="304">
        <v>18</v>
      </c>
      <c r="CT85" s="304">
        <v>87</v>
      </c>
      <c r="CU85" s="304" t="s">
        <v>134</v>
      </c>
      <c r="CV85" s="304">
        <v>16</v>
      </c>
      <c r="CW85" s="304">
        <v>2</v>
      </c>
      <c r="CX85" s="304">
        <v>20</v>
      </c>
      <c r="CY85" s="304">
        <v>67</v>
      </c>
      <c r="CZ85" s="304">
        <v>15</v>
      </c>
      <c r="DA85" s="304">
        <v>3</v>
      </c>
      <c r="DB85" s="304">
        <v>2</v>
      </c>
      <c r="DC85" s="304">
        <v>9</v>
      </c>
      <c r="DD85" s="304">
        <v>36</v>
      </c>
      <c r="DE85" s="304" t="s">
        <v>134</v>
      </c>
      <c r="DF85" s="304">
        <v>9</v>
      </c>
      <c r="DG85" s="304">
        <v>27</v>
      </c>
      <c r="DH85" s="304">
        <v>229</v>
      </c>
      <c r="DI85" s="304">
        <v>19</v>
      </c>
      <c r="DJ85" s="304" t="s">
        <v>134</v>
      </c>
      <c r="DK85" s="304">
        <v>8</v>
      </c>
      <c r="DL85" s="304" t="s">
        <v>134</v>
      </c>
      <c r="DM85" s="304" t="s">
        <v>134</v>
      </c>
      <c r="DN85" s="304" t="s">
        <v>134</v>
      </c>
      <c r="DO85" s="304" t="s">
        <v>134</v>
      </c>
      <c r="DP85" s="304">
        <v>4</v>
      </c>
      <c r="DQ85" s="304">
        <v>14</v>
      </c>
      <c r="DR85" s="304">
        <v>1</v>
      </c>
      <c r="DS85" s="304" t="s">
        <v>134</v>
      </c>
      <c r="DT85" s="304">
        <v>1</v>
      </c>
      <c r="DU85" s="304" t="s">
        <v>134</v>
      </c>
      <c r="DV85" s="304" t="s">
        <v>134</v>
      </c>
      <c r="DW85" s="304">
        <v>1</v>
      </c>
      <c r="DX85" s="304">
        <v>1</v>
      </c>
      <c r="DY85" s="304" t="s">
        <v>134</v>
      </c>
    </row>
    <row r="86" spans="1:256" s="26" customFormat="1" ht="21" customHeight="1">
      <c r="A86" s="170" t="s">
        <v>440</v>
      </c>
      <c r="B86" s="353">
        <v>394</v>
      </c>
      <c r="C86" s="355">
        <v>1733</v>
      </c>
      <c r="D86" s="355" t="s">
        <v>134</v>
      </c>
      <c r="E86" s="355" t="s">
        <v>134</v>
      </c>
      <c r="F86" s="355" t="s">
        <v>134</v>
      </c>
      <c r="G86" s="355" t="s">
        <v>134</v>
      </c>
      <c r="H86" s="355" t="s">
        <v>134</v>
      </c>
      <c r="I86" s="355" t="s">
        <v>134</v>
      </c>
      <c r="J86" s="355">
        <v>39</v>
      </c>
      <c r="K86" s="355">
        <v>233</v>
      </c>
      <c r="L86" s="355">
        <v>16</v>
      </c>
      <c r="M86" s="355">
        <v>18</v>
      </c>
      <c r="N86" s="355">
        <v>5</v>
      </c>
      <c r="O86" s="355">
        <v>12</v>
      </c>
      <c r="P86" s="355">
        <v>55</v>
      </c>
      <c r="Q86" s="355" t="s">
        <v>134</v>
      </c>
      <c r="R86" s="355" t="s">
        <v>134</v>
      </c>
      <c r="S86" s="355" t="s">
        <v>134</v>
      </c>
      <c r="T86" s="355" t="s">
        <v>134</v>
      </c>
      <c r="U86" s="355">
        <v>2</v>
      </c>
      <c r="V86" s="304" t="s">
        <v>134</v>
      </c>
      <c r="W86" s="355">
        <v>6</v>
      </c>
      <c r="X86" s="355">
        <v>1</v>
      </c>
      <c r="Y86" s="355" t="s">
        <v>134</v>
      </c>
      <c r="Z86" s="355" t="s">
        <v>134</v>
      </c>
      <c r="AA86" s="355" t="s">
        <v>134</v>
      </c>
      <c r="AB86" s="355" t="s">
        <v>134</v>
      </c>
      <c r="AC86" s="355" t="s">
        <v>134</v>
      </c>
      <c r="AD86" s="355" t="s">
        <v>134</v>
      </c>
      <c r="AE86" s="355" t="s">
        <v>134</v>
      </c>
      <c r="AF86" s="355">
        <v>3</v>
      </c>
      <c r="AG86" s="355" t="s">
        <v>134</v>
      </c>
      <c r="AH86" s="355" t="s">
        <v>134</v>
      </c>
      <c r="AI86" s="355" t="s">
        <v>134</v>
      </c>
      <c r="AJ86" s="355" t="s">
        <v>134</v>
      </c>
      <c r="AK86" s="355" t="s">
        <v>134</v>
      </c>
      <c r="AL86" s="355" t="s">
        <v>134</v>
      </c>
      <c r="AM86" s="355" t="s">
        <v>134</v>
      </c>
      <c r="AN86" s="355" t="s">
        <v>134</v>
      </c>
      <c r="AO86" s="355" t="s">
        <v>134</v>
      </c>
      <c r="AP86" s="355" t="s">
        <v>134</v>
      </c>
      <c r="AQ86" s="355" t="s">
        <v>134</v>
      </c>
      <c r="AR86" s="355" t="s">
        <v>134</v>
      </c>
      <c r="AS86" s="355" t="s">
        <v>134</v>
      </c>
      <c r="AT86" s="355" t="s">
        <v>134</v>
      </c>
      <c r="AU86" s="355">
        <v>10</v>
      </c>
      <c r="AV86" s="355">
        <v>16</v>
      </c>
      <c r="AW86" s="355" t="s">
        <v>134</v>
      </c>
      <c r="AX86" s="355" t="s">
        <v>134</v>
      </c>
      <c r="AY86" s="355">
        <v>4</v>
      </c>
      <c r="AZ86" s="355">
        <v>2</v>
      </c>
      <c r="BA86" s="355">
        <v>4</v>
      </c>
      <c r="BB86" s="355">
        <v>6</v>
      </c>
      <c r="BC86" s="355">
        <v>231</v>
      </c>
      <c r="BD86" s="355" t="s">
        <v>134</v>
      </c>
      <c r="BE86" s="355">
        <v>4</v>
      </c>
      <c r="BF86" s="355">
        <v>2</v>
      </c>
      <c r="BG86" s="355" t="s">
        <v>134</v>
      </c>
      <c r="BH86" s="355" t="s">
        <v>134</v>
      </c>
      <c r="BI86" s="355" t="s">
        <v>134</v>
      </c>
      <c r="BJ86" s="355" t="s">
        <v>134</v>
      </c>
      <c r="BK86" s="355" t="s">
        <v>134</v>
      </c>
      <c r="BL86" s="355">
        <v>69</v>
      </c>
      <c r="BM86" s="355">
        <v>377</v>
      </c>
      <c r="BN86" s="355" t="s">
        <v>134</v>
      </c>
      <c r="BO86" s="355">
        <v>2</v>
      </c>
      <c r="BP86" s="355">
        <v>3</v>
      </c>
      <c r="BQ86" s="355">
        <v>5</v>
      </c>
      <c r="BR86" s="355">
        <v>4</v>
      </c>
      <c r="BS86" s="355">
        <v>4</v>
      </c>
      <c r="BT86" s="355" t="s">
        <v>134</v>
      </c>
      <c r="BU86" s="355">
        <v>5</v>
      </c>
      <c r="BV86" s="355">
        <v>14</v>
      </c>
      <c r="BW86" s="355">
        <v>4</v>
      </c>
      <c r="BX86" s="355">
        <v>23</v>
      </c>
      <c r="BY86" s="355">
        <v>5</v>
      </c>
      <c r="BZ86" s="355" t="s">
        <v>134</v>
      </c>
      <c r="CA86" s="355" t="s">
        <v>134</v>
      </c>
      <c r="CB86" s="355" t="s">
        <v>134</v>
      </c>
      <c r="CC86" s="355" t="s">
        <v>134</v>
      </c>
      <c r="CD86" s="355" t="s">
        <v>134</v>
      </c>
      <c r="CE86" s="355" t="s">
        <v>134</v>
      </c>
      <c r="CF86" s="355" t="s">
        <v>134</v>
      </c>
      <c r="CG86" s="355" t="s">
        <v>134</v>
      </c>
      <c r="CH86" s="355">
        <v>114</v>
      </c>
      <c r="CI86" s="355">
        <v>234</v>
      </c>
      <c r="CJ86" s="355">
        <v>15</v>
      </c>
      <c r="CK86" s="355">
        <v>99</v>
      </c>
      <c r="CL86" s="355" t="s">
        <v>134</v>
      </c>
      <c r="CM86" s="355">
        <v>26</v>
      </c>
      <c r="CN86" s="355">
        <v>48</v>
      </c>
      <c r="CO86" s="355">
        <v>1</v>
      </c>
      <c r="CP86" s="355">
        <v>13</v>
      </c>
      <c r="CQ86" s="355">
        <v>1</v>
      </c>
      <c r="CR86" s="355">
        <v>11</v>
      </c>
      <c r="CS86" s="355">
        <v>32</v>
      </c>
      <c r="CT86" s="355">
        <v>124</v>
      </c>
      <c r="CU86" s="304" t="s">
        <v>134</v>
      </c>
      <c r="CV86" s="355">
        <v>24</v>
      </c>
      <c r="CW86" s="355">
        <v>8</v>
      </c>
      <c r="CX86" s="355">
        <v>31</v>
      </c>
      <c r="CY86" s="355">
        <v>62</v>
      </c>
      <c r="CZ86" s="355">
        <v>22</v>
      </c>
      <c r="DA86" s="355">
        <v>6</v>
      </c>
      <c r="DB86" s="355">
        <v>3</v>
      </c>
      <c r="DC86" s="355">
        <v>8</v>
      </c>
      <c r="DD86" s="355">
        <v>54</v>
      </c>
      <c r="DE86" s="355">
        <v>1</v>
      </c>
      <c r="DF86" s="355">
        <v>7</v>
      </c>
      <c r="DG86" s="355">
        <v>33</v>
      </c>
      <c r="DH86" s="355">
        <v>263</v>
      </c>
      <c r="DI86" s="355">
        <v>26</v>
      </c>
      <c r="DJ86" s="304" t="s">
        <v>134</v>
      </c>
      <c r="DK86" s="355">
        <v>7</v>
      </c>
      <c r="DL86" s="355">
        <v>1</v>
      </c>
      <c r="DM86" s="355">
        <v>7</v>
      </c>
      <c r="DN86" s="355">
        <v>1</v>
      </c>
      <c r="DO86" s="304" t="s">
        <v>134</v>
      </c>
      <c r="DP86" s="355">
        <v>13</v>
      </c>
      <c r="DQ86" s="355">
        <v>29</v>
      </c>
      <c r="DR86" s="304" t="s">
        <v>134</v>
      </c>
      <c r="DS86" s="355">
        <v>1</v>
      </c>
      <c r="DT86" s="355">
        <v>3</v>
      </c>
      <c r="DU86" s="304" t="s">
        <v>134</v>
      </c>
      <c r="DV86" s="355">
        <v>2</v>
      </c>
      <c r="DW86" s="355">
        <v>3</v>
      </c>
      <c r="DX86" s="355">
        <v>4</v>
      </c>
      <c r="DY86" s="304" t="s">
        <v>134</v>
      </c>
    </row>
    <row r="87" spans="1:256" s="26" customFormat="1" ht="21" customHeight="1">
      <c r="A87" s="101" t="s">
        <v>1019</v>
      </c>
      <c r="B87" s="303">
        <v>201</v>
      </c>
      <c r="C87" s="304">
        <v>958</v>
      </c>
      <c r="D87" s="304" t="s">
        <v>134</v>
      </c>
      <c r="E87" s="304" t="s">
        <v>134</v>
      </c>
      <c r="F87" s="355" t="s">
        <v>134</v>
      </c>
      <c r="G87" s="355" t="s">
        <v>134</v>
      </c>
      <c r="H87" s="355" t="s">
        <v>134</v>
      </c>
      <c r="I87" s="355" t="s">
        <v>134</v>
      </c>
      <c r="J87" s="304">
        <v>18</v>
      </c>
      <c r="K87" s="304">
        <v>137</v>
      </c>
      <c r="L87" s="304">
        <v>9</v>
      </c>
      <c r="M87" s="304">
        <v>6</v>
      </c>
      <c r="N87" s="304">
        <v>3</v>
      </c>
      <c r="O87" s="304">
        <v>5</v>
      </c>
      <c r="P87" s="304">
        <v>27</v>
      </c>
      <c r="Q87" s="304" t="s">
        <v>134</v>
      </c>
      <c r="R87" s="304" t="s">
        <v>134</v>
      </c>
      <c r="S87" s="304" t="s">
        <v>134</v>
      </c>
      <c r="T87" s="304" t="s">
        <v>134</v>
      </c>
      <c r="U87" s="304">
        <v>1</v>
      </c>
      <c r="V87" s="304" t="s">
        <v>134</v>
      </c>
      <c r="W87" s="304">
        <v>2</v>
      </c>
      <c r="X87" s="304">
        <v>1</v>
      </c>
      <c r="Y87" s="304" t="s">
        <v>134</v>
      </c>
      <c r="Z87" s="304" t="s">
        <v>134</v>
      </c>
      <c r="AA87" s="304" t="s">
        <v>134</v>
      </c>
      <c r="AB87" s="304" t="s">
        <v>134</v>
      </c>
      <c r="AC87" s="304" t="s">
        <v>134</v>
      </c>
      <c r="AD87" s="304" t="s">
        <v>134</v>
      </c>
      <c r="AE87" s="304" t="s">
        <v>134</v>
      </c>
      <c r="AF87" s="304">
        <v>1</v>
      </c>
      <c r="AG87" s="355" t="s">
        <v>134</v>
      </c>
      <c r="AH87" s="355" t="s">
        <v>134</v>
      </c>
      <c r="AI87" s="355" t="s">
        <v>134</v>
      </c>
      <c r="AJ87" s="355" t="s">
        <v>134</v>
      </c>
      <c r="AK87" s="355" t="s">
        <v>134</v>
      </c>
      <c r="AL87" s="355" t="s">
        <v>134</v>
      </c>
      <c r="AM87" s="355" t="s">
        <v>134</v>
      </c>
      <c r="AN87" s="355" t="s">
        <v>134</v>
      </c>
      <c r="AO87" s="355" t="s">
        <v>134</v>
      </c>
      <c r="AP87" s="355" t="s">
        <v>134</v>
      </c>
      <c r="AQ87" s="355" t="s">
        <v>134</v>
      </c>
      <c r="AR87" s="355" t="s">
        <v>134</v>
      </c>
      <c r="AS87" s="355" t="s">
        <v>134</v>
      </c>
      <c r="AT87" s="355" t="s">
        <v>134</v>
      </c>
      <c r="AU87" s="304">
        <v>7</v>
      </c>
      <c r="AV87" s="304">
        <v>11</v>
      </c>
      <c r="AW87" s="355" t="s">
        <v>134</v>
      </c>
      <c r="AX87" s="355" t="s">
        <v>134</v>
      </c>
      <c r="AY87" s="304">
        <v>2</v>
      </c>
      <c r="AZ87" s="304">
        <v>2</v>
      </c>
      <c r="BA87" s="304">
        <v>3</v>
      </c>
      <c r="BB87" s="304">
        <v>3</v>
      </c>
      <c r="BC87" s="304">
        <v>217</v>
      </c>
      <c r="BD87" s="355" t="s">
        <v>134</v>
      </c>
      <c r="BE87" s="304">
        <v>2</v>
      </c>
      <c r="BF87" s="304">
        <v>1</v>
      </c>
      <c r="BG87" s="355" t="s">
        <v>134</v>
      </c>
      <c r="BH87" s="355" t="s">
        <v>134</v>
      </c>
      <c r="BI87" s="355" t="s">
        <v>134</v>
      </c>
      <c r="BJ87" s="355" t="s">
        <v>134</v>
      </c>
      <c r="BK87" s="355" t="s">
        <v>134</v>
      </c>
      <c r="BL87" s="304">
        <v>34</v>
      </c>
      <c r="BM87" s="304">
        <v>167</v>
      </c>
      <c r="BN87" s="355" t="s">
        <v>134</v>
      </c>
      <c r="BO87" s="304">
        <v>1</v>
      </c>
      <c r="BP87" s="304">
        <v>2</v>
      </c>
      <c r="BQ87" s="304">
        <v>3</v>
      </c>
      <c r="BR87" s="304">
        <v>1</v>
      </c>
      <c r="BS87" s="304">
        <v>3</v>
      </c>
      <c r="BT87" s="355" t="s">
        <v>134</v>
      </c>
      <c r="BU87" s="304">
        <v>4</v>
      </c>
      <c r="BV87" s="304">
        <v>6</v>
      </c>
      <c r="BW87" s="355" t="s">
        <v>134</v>
      </c>
      <c r="BX87" s="304">
        <v>13</v>
      </c>
      <c r="BY87" s="304">
        <v>1</v>
      </c>
      <c r="BZ87" s="355" t="s">
        <v>134</v>
      </c>
      <c r="CA87" s="355" t="s">
        <v>134</v>
      </c>
      <c r="CB87" s="355" t="s">
        <v>134</v>
      </c>
      <c r="CC87" s="355" t="s">
        <v>134</v>
      </c>
      <c r="CD87" s="355" t="s">
        <v>134</v>
      </c>
      <c r="CE87" s="355" t="s">
        <v>134</v>
      </c>
      <c r="CF87" s="355" t="s">
        <v>134</v>
      </c>
      <c r="CG87" s="355" t="s">
        <v>134</v>
      </c>
      <c r="CH87" s="304">
        <v>66</v>
      </c>
      <c r="CI87" s="304">
        <v>141</v>
      </c>
      <c r="CJ87" s="304">
        <v>10</v>
      </c>
      <c r="CK87" s="304">
        <v>56</v>
      </c>
      <c r="CL87" s="355" t="s">
        <v>134</v>
      </c>
      <c r="CM87" s="304">
        <v>15</v>
      </c>
      <c r="CN87" s="304">
        <v>29</v>
      </c>
      <c r="CO87" s="304">
        <v>1</v>
      </c>
      <c r="CP87" s="304">
        <v>6</v>
      </c>
      <c r="CQ87" s="355" t="s">
        <v>134</v>
      </c>
      <c r="CR87" s="304">
        <v>8</v>
      </c>
      <c r="CS87" s="304">
        <v>15</v>
      </c>
      <c r="CT87" s="304">
        <v>63</v>
      </c>
      <c r="CU87" s="304" t="s">
        <v>134</v>
      </c>
      <c r="CV87" s="304">
        <v>11</v>
      </c>
      <c r="CW87" s="304">
        <v>4</v>
      </c>
      <c r="CX87" s="304">
        <v>16</v>
      </c>
      <c r="CY87" s="304">
        <v>35</v>
      </c>
      <c r="CZ87" s="304">
        <v>11</v>
      </c>
      <c r="DA87" s="304">
        <v>4</v>
      </c>
      <c r="DB87" s="304">
        <v>1</v>
      </c>
      <c r="DC87" s="304">
        <v>1</v>
      </c>
      <c r="DD87" s="304">
        <v>7</v>
      </c>
      <c r="DE87" s="304" t="s">
        <v>134</v>
      </c>
      <c r="DF87" s="304">
        <v>1</v>
      </c>
      <c r="DG87" s="304">
        <v>15</v>
      </c>
      <c r="DH87" s="304">
        <v>105</v>
      </c>
      <c r="DI87" s="304">
        <v>14</v>
      </c>
      <c r="DJ87" s="304" t="s">
        <v>134</v>
      </c>
      <c r="DK87" s="304">
        <v>1</v>
      </c>
      <c r="DL87" s="304">
        <v>1</v>
      </c>
      <c r="DM87" s="304">
        <v>7</v>
      </c>
      <c r="DN87" s="304">
        <v>1</v>
      </c>
      <c r="DO87" s="304" t="s">
        <v>134</v>
      </c>
      <c r="DP87" s="304">
        <v>5</v>
      </c>
      <c r="DQ87" s="304">
        <v>12</v>
      </c>
      <c r="DR87" s="304" t="s">
        <v>134</v>
      </c>
      <c r="DS87" s="304" t="s">
        <v>134</v>
      </c>
      <c r="DT87" s="304">
        <v>1</v>
      </c>
      <c r="DU87" s="304" t="s">
        <v>134</v>
      </c>
      <c r="DV87" s="304">
        <v>2</v>
      </c>
      <c r="DW87" s="304">
        <v>1</v>
      </c>
      <c r="DX87" s="304">
        <v>1</v>
      </c>
      <c r="DY87" s="304" t="s">
        <v>134</v>
      </c>
    </row>
    <row r="88" spans="1:256" s="26" customFormat="1" ht="21" customHeight="1">
      <c r="A88" s="101" t="s">
        <v>112</v>
      </c>
      <c r="B88" s="303">
        <v>53</v>
      </c>
      <c r="C88" s="304">
        <v>244</v>
      </c>
      <c r="D88" s="304" t="s">
        <v>134</v>
      </c>
      <c r="E88" s="304" t="s">
        <v>134</v>
      </c>
      <c r="F88" s="355" t="s">
        <v>134</v>
      </c>
      <c r="G88" s="355" t="s">
        <v>134</v>
      </c>
      <c r="H88" s="355" t="s">
        <v>134</v>
      </c>
      <c r="I88" s="355" t="s">
        <v>134</v>
      </c>
      <c r="J88" s="304">
        <v>10</v>
      </c>
      <c r="K88" s="304">
        <v>46</v>
      </c>
      <c r="L88" s="304">
        <v>3</v>
      </c>
      <c r="M88" s="304">
        <v>6</v>
      </c>
      <c r="N88" s="304">
        <v>1</v>
      </c>
      <c r="O88" s="304">
        <v>2</v>
      </c>
      <c r="P88" s="304">
        <v>13</v>
      </c>
      <c r="Q88" s="304" t="s">
        <v>134</v>
      </c>
      <c r="R88" s="304" t="s">
        <v>134</v>
      </c>
      <c r="S88" s="304" t="s">
        <v>134</v>
      </c>
      <c r="T88" s="304" t="s">
        <v>134</v>
      </c>
      <c r="U88" s="304" t="s">
        <v>134</v>
      </c>
      <c r="V88" s="304" t="s">
        <v>134</v>
      </c>
      <c r="W88" s="304" t="s">
        <v>134</v>
      </c>
      <c r="X88" s="304" t="s">
        <v>134</v>
      </c>
      <c r="Y88" s="304" t="s">
        <v>134</v>
      </c>
      <c r="Z88" s="304" t="s">
        <v>134</v>
      </c>
      <c r="AA88" s="304" t="s">
        <v>134</v>
      </c>
      <c r="AB88" s="304" t="s">
        <v>134</v>
      </c>
      <c r="AC88" s="304" t="s">
        <v>134</v>
      </c>
      <c r="AD88" s="304" t="s">
        <v>134</v>
      </c>
      <c r="AE88" s="304" t="s">
        <v>134</v>
      </c>
      <c r="AF88" s="304">
        <v>2</v>
      </c>
      <c r="AG88" s="355" t="s">
        <v>134</v>
      </c>
      <c r="AH88" s="355" t="s">
        <v>134</v>
      </c>
      <c r="AI88" s="355" t="s">
        <v>134</v>
      </c>
      <c r="AJ88" s="355" t="s">
        <v>134</v>
      </c>
      <c r="AK88" s="355" t="s">
        <v>134</v>
      </c>
      <c r="AL88" s="355" t="s">
        <v>134</v>
      </c>
      <c r="AM88" s="355" t="s">
        <v>134</v>
      </c>
      <c r="AN88" s="355" t="s">
        <v>134</v>
      </c>
      <c r="AO88" s="355" t="s">
        <v>134</v>
      </c>
      <c r="AP88" s="355" t="s">
        <v>134</v>
      </c>
      <c r="AQ88" s="355" t="s">
        <v>134</v>
      </c>
      <c r="AR88" s="355" t="s">
        <v>134</v>
      </c>
      <c r="AS88" s="355" t="s">
        <v>134</v>
      </c>
      <c r="AT88" s="355" t="s">
        <v>134</v>
      </c>
      <c r="AU88" s="304">
        <v>1</v>
      </c>
      <c r="AV88" s="304">
        <v>1</v>
      </c>
      <c r="AW88" s="355" t="s">
        <v>134</v>
      </c>
      <c r="AX88" s="355" t="s">
        <v>134</v>
      </c>
      <c r="AY88" s="355" t="s">
        <v>134</v>
      </c>
      <c r="AZ88" s="355" t="s">
        <v>134</v>
      </c>
      <c r="BA88" s="304">
        <v>1</v>
      </c>
      <c r="BB88" s="304">
        <v>1</v>
      </c>
      <c r="BC88" s="304">
        <v>2</v>
      </c>
      <c r="BD88" s="355" t="s">
        <v>134</v>
      </c>
      <c r="BE88" s="304">
        <v>1</v>
      </c>
      <c r="BF88" s="355" t="s">
        <v>134</v>
      </c>
      <c r="BG88" s="355" t="s">
        <v>134</v>
      </c>
      <c r="BH88" s="355" t="s">
        <v>134</v>
      </c>
      <c r="BI88" s="355" t="s">
        <v>134</v>
      </c>
      <c r="BJ88" s="355" t="s">
        <v>134</v>
      </c>
      <c r="BK88" s="355" t="s">
        <v>134</v>
      </c>
      <c r="BL88" s="304">
        <v>13</v>
      </c>
      <c r="BM88" s="304">
        <v>69</v>
      </c>
      <c r="BN88" s="355" t="s">
        <v>134</v>
      </c>
      <c r="BO88" s="304">
        <v>1</v>
      </c>
      <c r="BP88" s="304">
        <v>1</v>
      </c>
      <c r="BQ88" s="355" t="s">
        <v>134</v>
      </c>
      <c r="BR88" s="304">
        <v>2</v>
      </c>
      <c r="BS88" s="355" t="s">
        <v>134</v>
      </c>
      <c r="BT88" s="355" t="s">
        <v>134</v>
      </c>
      <c r="BU88" s="355" t="s">
        <v>134</v>
      </c>
      <c r="BV88" s="304">
        <v>2</v>
      </c>
      <c r="BW88" s="304">
        <v>2</v>
      </c>
      <c r="BX88" s="304">
        <v>4</v>
      </c>
      <c r="BY88" s="304">
        <v>1</v>
      </c>
      <c r="BZ88" s="355" t="s">
        <v>134</v>
      </c>
      <c r="CA88" s="355" t="s">
        <v>134</v>
      </c>
      <c r="CB88" s="355" t="s">
        <v>134</v>
      </c>
      <c r="CC88" s="355" t="s">
        <v>134</v>
      </c>
      <c r="CD88" s="355" t="s">
        <v>134</v>
      </c>
      <c r="CE88" s="355" t="s">
        <v>134</v>
      </c>
      <c r="CF88" s="355" t="s">
        <v>134</v>
      </c>
      <c r="CG88" s="355" t="s">
        <v>134</v>
      </c>
      <c r="CH88" s="304">
        <v>9</v>
      </c>
      <c r="CI88" s="304">
        <v>24</v>
      </c>
      <c r="CJ88" s="304">
        <v>2</v>
      </c>
      <c r="CK88" s="304">
        <v>7</v>
      </c>
      <c r="CL88" s="355" t="s">
        <v>134</v>
      </c>
      <c r="CM88" s="304">
        <v>3</v>
      </c>
      <c r="CN88" s="304">
        <v>5</v>
      </c>
      <c r="CO88" s="355" t="s">
        <v>134</v>
      </c>
      <c r="CP88" s="304">
        <v>1</v>
      </c>
      <c r="CQ88" s="304">
        <v>1</v>
      </c>
      <c r="CR88" s="304">
        <v>1</v>
      </c>
      <c r="CS88" s="304">
        <v>5</v>
      </c>
      <c r="CT88" s="304">
        <v>27</v>
      </c>
      <c r="CU88" s="304" t="s">
        <v>134</v>
      </c>
      <c r="CV88" s="304">
        <v>3</v>
      </c>
      <c r="CW88" s="304">
        <v>2</v>
      </c>
      <c r="CX88" s="304">
        <v>3</v>
      </c>
      <c r="CY88" s="304">
        <v>5</v>
      </c>
      <c r="CZ88" s="304">
        <v>2</v>
      </c>
      <c r="DA88" s="304" t="s">
        <v>134</v>
      </c>
      <c r="DB88" s="304">
        <v>1</v>
      </c>
      <c r="DC88" s="304">
        <v>1</v>
      </c>
      <c r="DD88" s="304">
        <v>32</v>
      </c>
      <c r="DE88" s="304">
        <v>1</v>
      </c>
      <c r="DF88" s="304" t="s">
        <v>134</v>
      </c>
      <c r="DG88" s="304">
        <v>4</v>
      </c>
      <c r="DH88" s="304">
        <v>19</v>
      </c>
      <c r="DI88" s="304">
        <v>3</v>
      </c>
      <c r="DJ88" s="304" t="s">
        <v>134</v>
      </c>
      <c r="DK88" s="304">
        <v>1</v>
      </c>
      <c r="DL88" s="304" t="s">
        <v>134</v>
      </c>
      <c r="DM88" s="304" t="s">
        <v>134</v>
      </c>
      <c r="DN88" s="304" t="s">
        <v>134</v>
      </c>
      <c r="DO88" s="304" t="s">
        <v>134</v>
      </c>
      <c r="DP88" s="304">
        <v>1</v>
      </c>
      <c r="DQ88" s="304">
        <v>1</v>
      </c>
      <c r="DR88" s="304" t="s">
        <v>134</v>
      </c>
      <c r="DS88" s="304" t="s">
        <v>134</v>
      </c>
      <c r="DT88" s="304" t="s">
        <v>134</v>
      </c>
      <c r="DU88" s="304" t="s">
        <v>134</v>
      </c>
      <c r="DV88" s="304" t="s">
        <v>134</v>
      </c>
      <c r="DW88" s="304" t="s">
        <v>134</v>
      </c>
      <c r="DX88" s="304">
        <v>1</v>
      </c>
      <c r="DY88" s="304" t="s">
        <v>134</v>
      </c>
    </row>
    <row r="89" spans="1:256" s="26" customFormat="1" ht="21" customHeight="1">
      <c r="A89" s="101" t="s">
        <v>1012</v>
      </c>
      <c r="B89" s="303">
        <v>85</v>
      </c>
      <c r="C89" s="304">
        <v>313</v>
      </c>
      <c r="D89" s="304" t="s">
        <v>134</v>
      </c>
      <c r="E89" s="304" t="s">
        <v>134</v>
      </c>
      <c r="F89" s="355" t="s">
        <v>134</v>
      </c>
      <c r="G89" s="355" t="s">
        <v>134</v>
      </c>
      <c r="H89" s="355" t="s">
        <v>134</v>
      </c>
      <c r="I89" s="355" t="s">
        <v>134</v>
      </c>
      <c r="J89" s="304">
        <v>5</v>
      </c>
      <c r="K89" s="304">
        <v>33</v>
      </c>
      <c r="L89" s="304">
        <v>1</v>
      </c>
      <c r="M89" s="304">
        <v>4</v>
      </c>
      <c r="N89" s="304" t="s">
        <v>134</v>
      </c>
      <c r="O89" s="304">
        <v>4</v>
      </c>
      <c r="P89" s="304">
        <v>13</v>
      </c>
      <c r="Q89" s="304" t="s">
        <v>134</v>
      </c>
      <c r="R89" s="304" t="s">
        <v>134</v>
      </c>
      <c r="S89" s="304" t="s">
        <v>134</v>
      </c>
      <c r="T89" s="304" t="s">
        <v>134</v>
      </c>
      <c r="U89" s="304" t="s">
        <v>134</v>
      </c>
      <c r="V89" s="304" t="s">
        <v>134</v>
      </c>
      <c r="W89" s="304">
        <v>4</v>
      </c>
      <c r="X89" s="304" t="s">
        <v>134</v>
      </c>
      <c r="Y89" s="304" t="s">
        <v>134</v>
      </c>
      <c r="Z89" s="304" t="s">
        <v>134</v>
      </c>
      <c r="AA89" s="304" t="s">
        <v>134</v>
      </c>
      <c r="AB89" s="304" t="s">
        <v>134</v>
      </c>
      <c r="AC89" s="304" t="s">
        <v>134</v>
      </c>
      <c r="AD89" s="304" t="s">
        <v>134</v>
      </c>
      <c r="AE89" s="304" t="s">
        <v>134</v>
      </c>
      <c r="AF89" s="304" t="s">
        <v>134</v>
      </c>
      <c r="AG89" s="355" t="s">
        <v>134</v>
      </c>
      <c r="AH89" s="355" t="s">
        <v>134</v>
      </c>
      <c r="AI89" s="355" t="s">
        <v>134</v>
      </c>
      <c r="AJ89" s="355" t="s">
        <v>134</v>
      </c>
      <c r="AK89" s="355" t="s">
        <v>134</v>
      </c>
      <c r="AL89" s="355" t="s">
        <v>134</v>
      </c>
      <c r="AM89" s="355" t="s">
        <v>134</v>
      </c>
      <c r="AN89" s="355" t="s">
        <v>134</v>
      </c>
      <c r="AO89" s="355" t="s">
        <v>134</v>
      </c>
      <c r="AP89" s="355" t="s">
        <v>134</v>
      </c>
      <c r="AQ89" s="355" t="s">
        <v>134</v>
      </c>
      <c r="AR89" s="355" t="s">
        <v>134</v>
      </c>
      <c r="AS89" s="355" t="s">
        <v>134</v>
      </c>
      <c r="AT89" s="355" t="s">
        <v>134</v>
      </c>
      <c r="AU89" s="304">
        <v>2</v>
      </c>
      <c r="AV89" s="304">
        <v>4</v>
      </c>
      <c r="AW89" s="355" t="s">
        <v>134</v>
      </c>
      <c r="AX89" s="355" t="s">
        <v>134</v>
      </c>
      <c r="AY89" s="304">
        <v>2</v>
      </c>
      <c r="AZ89" s="355" t="s">
        <v>134</v>
      </c>
      <c r="BA89" s="355" t="s">
        <v>134</v>
      </c>
      <c r="BB89" s="304">
        <v>1</v>
      </c>
      <c r="BC89" s="304">
        <v>1</v>
      </c>
      <c r="BD89" s="355" t="s">
        <v>134</v>
      </c>
      <c r="BE89" s="355" t="s">
        <v>134</v>
      </c>
      <c r="BF89" s="304">
        <v>1</v>
      </c>
      <c r="BG89" s="355" t="s">
        <v>134</v>
      </c>
      <c r="BH89" s="355" t="s">
        <v>134</v>
      </c>
      <c r="BI89" s="355" t="s">
        <v>134</v>
      </c>
      <c r="BJ89" s="355" t="s">
        <v>134</v>
      </c>
      <c r="BK89" s="355" t="s">
        <v>134</v>
      </c>
      <c r="BL89" s="304">
        <v>18</v>
      </c>
      <c r="BM89" s="304">
        <v>100</v>
      </c>
      <c r="BN89" s="355" t="s">
        <v>134</v>
      </c>
      <c r="BO89" s="355" t="s">
        <v>134</v>
      </c>
      <c r="BP89" s="355" t="s">
        <v>134</v>
      </c>
      <c r="BQ89" s="304">
        <v>1</v>
      </c>
      <c r="BR89" s="304">
        <v>1</v>
      </c>
      <c r="BS89" s="304">
        <v>1</v>
      </c>
      <c r="BT89" s="355" t="s">
        <v>134</v>
      </c>
      <c r="BU89" s="304">
        <v>1</v>
      </c>
      <c r="BV89" s="304">
        <v>4</v>
      </c>
      <c r="BW89" s="304">
        <v>2</v>
      </c>
      <c r="BX89" s="304">
        <v>6</v>
      </c>
      <c r="BY89" s="304">
        <v>2</v>
      </c>
      <c r="BZ89" s="355" t="s">
        <v>134</v>
      </c>
      <c r="CA89" s="355" t="s">
        <v>134</v>
      </c>
      <c r="CB89" s="355" t="s">
        <v>134</v>
      </c>
      <c r="CC89" s="355" t="s">
        <v>134</v>
      </c>
      <c r="CD89" s="355" t="s">
        <v>134</v>
      </c>
      <c r="CE89" s="355" t="s">
        <v>134</v>
      </c>
      <c r="CF89" s="355" t="s">
        <v>134</v>
      </c>
      <c r="CG89" s="355" t="s">
        <v>134</v>
      </c>
      <c r="CH89" s="304">
        <v>25</v>
      </c>
      <c r="CI89" s="304">
        <v>39</v>
      </c>
      <c r="CJ89" s="304">
        <v>2</v>
      </c>
      <c r="CK89" s="304">
        <v>23</v>
      </c>
      <c r="CL89" s="355" t="s">
        <v>134</v>
      </c>
      <c r="CM89" s="304">
        <v>4</v>
      </c>
      <c r="CN89" s="304">
        <v>5</v>
      </c>
      <c r="CO89" s="355" t="s">
        <v>134</v>
      </c>
      <c r="CP89" s="304">
        <v>2</v>
      </c>
      <c r="CQ89" s="355" t="s">
        <v>134</v>
      </c>
      <c r="CR89" s="304">
        <v>2</v>
      </c>
      <c r="CS89" s="304">
        <v>6</v>
      </c>
      <c r="CT89" s="304">
        <v>14</v>
      </c>
      <c r="CU89" s="304" t="s">
        <v>134</v>
      </c>
      <c r="CV89" s="304">
        <v>6</v>
      </c>
      <c r="CW89" s="304" t="s">
        <v>134</v>
      </c>
      <c r="CX89" s="304">
        <v>7</v>
      </c>
      <c r="CY89" s="304">
        <v>12</v>
      </c>
      <c r="CZ89" s="304">
        <v>6</v>
      </c>
      <c r="DA89" s="304">
        <v>1</v>
      </c>
      <c r="DB89" s="304" t="s">
        <v>134</v>
      </c>
      <c r="DC89" s="304" t="s">
        <v>134</v>
      </c>
      <c r="DD89" s="304" t="s">
        <v>134</v>
      </c>
      <c r="DE89" s="304" t="s">
        <v>134</v>
      </c>
      <c r="DF89" s="304" t="s">
        <v>134</v>
      </c>
      <c r="DG89" s="304">
        <v>9</v>
      </c>
      <c r="DH89" s="304">
        <v>73</v>
      </c>
      <c r="DI89" s="304">
        <v>7</v>
      </c>
      <c r="DJ89" s="304" t="s">
        <v>134</v>
      </c>
      <c r="DK89" s="304">
        <v>2</v>
      </c>
      <c r="DL89" s="304" t="s">
        <v>134</v>
      </c>
      <c r="DM89" s="304" t="s">
        <v>134</v>
      </c>
      <c r="DN89" s="304" t="s">
        <v>134</v>
      </c>
      <c r="DO89" s="304" t="s">
        <v>134</v>
      </c>
      <c r="DP89" s="304">
        <v>4</v>
      </c>
      <c r="DQ89" s="304">
        <v>9</v>
      </c>
      <c r="DR89" s="304" t="s">
        <v>134</v>
      </c>
      <c r="DS89" s="304" t="s">
        <v>134</v>
      </c>
      <c r="DT89" s="304">
        <v>2</v>
      </c>
      <c r="DU89" s="304" t="s">
        <v>134</v>
      </c>
      <c r="DV89" s="304" t="s">
        <v>134</v>
      </c>
      <c r="DW89" s="304">
        <v>2</v>
      </c>
      <c r="DX89" s="304" t="s">
        <v>134</v>
      </c>
      <c r="DY89" s="304" t="s">
        <v>134</v>
      </c>
    </row>
    <row r="90" spans="1:256" s="26" customFormat="1" ht="21" customHeight="1">
      <c r="A90" s="101" t="s">
        <v>839</v>
      </c>
      <c r="B90" s="303">
        <v>55</v>
      </c>
      <c r="C90" s="304">
        <v>218</v>
      </c>
      <c r="D90" s="304" t="s">
        <v>134</v>
      </c>
      <c r="E90" s="304" t="s">
        <v>134</v>
      </c>
      <c r="F90" s="355" t="s">
        <v>134</v>
      </c>
      <c r="G90" s="355" t="s">
        <v>134</v>
      </c>
      <c r="H90" s="355" t="s">
        <v>134</v>
      </c>
      <c r="I90" s="355" t="s">
        <v>134</v>
      </c>
      <c r="J90" s="304">
        <v>6</v>
      </c>
      <c r="K90" s="304">
        <v>17</v>
      </c>
      <c r="L90" s="304">
        <v>3</v>
      </c>
      <c r="M90" s="304">
        <v>2</v>
      </c>
      <c r="N90" s="304">
        <v>1</v>
      </c>
      <c r="O90" s="304">
        <v>1</v>
      </c>
      <c r="P90" s="304">
        <v>2</v>
      </c>
      <c r="Q90" s="304" t="s">
        <v>134</v>
      </c>
      <c r="R90" s="304" t="s">
        <v>134</v>
      </c>
      <c r="S90" s="304" t="s">
        <v>134</v>
      </c>
      <c r="T90" s="304" t="s">
        <v>134</v>
      </c>
      <c r="U90" s="304">
        <v>1</v>
      </c>
      <c r="V90" s="304" t="s">
        <v>134</v>
      </c>
      <c r="W90" s="304" t="s">
        <v>134</v>
      </c>
      <c r="X90" s="304" t="s">
        <v>134</v>
      </c>
      <c r="Y90" s="304" t="s">
        <v>134</v>
      </c>
      <c r="Z90" s="304" t="s">
        <v>134</v>
      </c>
      <c r="AA90" s="304" t="s">
        <v>134</v>
      </c>
      <c r="AB90" s="304" t="s">
        <v>134</v>
      </c>
      <c r="AC90" s="304" t="s">
        <v>134</v>
      </c>
      <c r="AD90" s="304" t="s">
        <v>134</v>
      </c>
      <c r="AE90" s="304" t="s">
        <v>134</v>
      </c>
      <c r="AF90" s="304" t="s">
        <v>134</v>
      </c>
      <c r="AG90" s="355" t="s">
        <v>134</v>
      </c>
      <c r="AH90" s="355" t="s">
        <v>134</v>
      </c>
      <c r="AI90" s="355" t="s">
        <v>134</v>
      </c>
      <c r="AJ90" s="355" t="s">
        <v>134</v>
      </c>
      <c r="AK90" s="355" t="s">
        <v>134</v>
      </c>
      <c r="AL90" s="355" t="s">
        <v>134</v>
      </c>
      <c r="AM90" s="355" t="s">
        <v>134</v>
      </c>
      <c r="AN90" s="355" t="s">
        <v>134</v>
      </c>
      <c r="AO90" s="355" t="s">
        <v>134</v>
      </c>
      <c r="AP90" s="355" t="s">
        <v>134</v>
      </c>
      <c r="AQ90" s="355" t="s">
        <v>134</v>
      </c>
      <c r="AR90" s="355" t="s">
        <v>134</v>
      </c>
      <c r="AS90" s="355" t="s">
        <v>134</v>
      </c>
      <c r="AT90" s="355" t="s">
        <v>134</v>
      </c>
      <c r="AU90" s="355" t="s">
        <v>134</v>
      </c>
      <c r="AV90" s="355" t="s">
        <v>134</v>
      </c>
      <c r="AW90" s="355" t="s">
        <v>134</v>
      </c>
      <c r="AX90" s="355" t="s">
        <v>134</v>
      </c>
      <c r="AY90" s="355" t="s">
        <v>134</v>
      </c>
      <c r="AZ90" s="355" t="s">
        <v>134</v>
      </c>
      <c r="BA90" s="355" t="s">
        <v>134</v>
      </c>
      <c r="BB90" s="355" t="s">
        <v>134</v>
      </c>
      <c r="BC90" s="304">
        <v>1</v>
      </c>
      <c r="BD90" s="304" t="s">
        <v>134</v>
      </c>
      <c r="BE90" s="304">
        <v>1</v>
      </c>
      <c r="BF90" s="355" t="s">
        <v>134</v>
      </c>
      <c r="BG90" s="355" t="s">
        <v>134</v>
      </c>
      <c r="BH90" s="355" t="s">
        <v>134</v>
      </c>
      <c r="BI90" s="355" t="s">
        <v>134</v>
      </c>
      <c r="BJ90" s="355" t="s">
        <v>134</v>
      </c>
      <c r="BK90" s="355" t="s">
        <v>134</v>
      </c>
      <c r="BL90" s="304">
        <v>4</v>
      </c>
      <c r="BM90" s="304">
        <v>41</v>
      </c>
      <c r="BN90" s="355" t="s">
        <v>134</v>
      </c>
      <c r="BO90" s="355" t="s">
        <v>134</v>
      </c>
      <c r="BP90" s="355" t="s">
        <v>134</v>
      </c>
      <c r="BQ90" s="304">
        <v>1</v>
      </c>
      <c r="BR90" s="355" t="s">
        <v>134</v>
      </c>
      <c r="BS90" s="355" t="s">
        <v>134</v>
      </c>
      <c r="BT90" s="355" t="s">
        <v>134</v>
      </c>
      <c r="BU90" s="355" t="s">
        <v>134</v>
      </c>
      <c r="BV90" s="304">
        <v>2</v>
      </c>
      <c r="BW90" s="355" t="s">
        <v>134</v>
      </c>
      <c r="BX90" s="355" t="s">
        <v>134</v>
      </c>
      <c r="BY90" s="304">
        <v>1</v>
      </c>
      <c r="BZ90" s="355" t="s">
        <v>134</v>
      </c>
      <c r="CA90" s="355" t="s">
        <v>134</v>
      </c>
      <c r="CB90" s="355" t="s">
        <v>134</v>
      </c>
      <c r="CC90" s="355" t="s">
        <v>134</v>
      </c>
      <c r="CD90" s="355" t="s">
        <v>134</v>
      </c>
      <c r="CE90" s="355" t="s">
        <v>134</v>
      </c>
      <c r="CF90" s="355" t="s">
        <v>134</v>
      </c>
      <c r="CG90" s="355" t="s">
        <v>134</v>
      </c>
      <c r="CH90" s="304">
        <v>14</v>
      </c>
      <c r="CI90" s="304">
        <v>30</v>
      </c>
      <c r="CJ90" s="304">
        <v>1</v>
      </c>
      <c r="CK90" s="304">
        <v>13</v>
      </c>
      <c r="CL90" s="355" t="s">
        <v>134</v>
      </c>
      <c r="CM90" s="304">
        <v>4</v>
      </c>
      <c r="CN90" s="304">
        <v>9</v>
      </c>
      <c r="CO90" s="355" t="s">
        <v>134</v>
      </c>
      <c r="CP90" s="304">
        <v>4</v>
      </c>
      <c r="CQ90" s="355" t="s">
        <v>134</v>
      </c>
      <c r="CR90" s="355" t="s">
        <v>134</v>
      </c>
      <c r="CS90" s="304">
        <v>6</v>
      </c>
      <c r="CT90" s="304">
        <v>20</v>
      </c>
      <c r="CU90" s="304" t="s">
        <v>134</v>
      </c>
      <c r="CV90" s="304">
        <v>4</v>
      </c>
      <c r="CW90" s="304">
        <v>2</v>
      </c>
      <c r="CX90" s="304">
        <v>5</v>
      </c>
      <c r="CY90" s="304">
        <v>10</v>
      </c>
      <c r="CZ90" s="304">
        <v>3</v>
      </c>
      <c r="DA90" s="304">
        <v>1</v>
      </c>
      <c r="DB90" s="304">
        <v>1</v>
      </c>
      <c r="DC90" s="304">
        <v>6</v>
      </c>
      <c r="DD90" s="304">
        <v>15</v>
      </c>
      <c r="DE90" s="304" t="s">
        <v>134</v>
      </c>
      <c r="DF90" s="304">
        <v>6</v>
      </c>
      <c r="DG90" s="304">
        <v>5</v>
      </c>
      <c r="DH90" s="304">
        <v>66</v>
      </c>
      <c r="DI90" s="304">
        <v>2</v>
      </c>
      <c r="DJ90" s="304" t="s">
        <v>134</v>
      </c>
      <c r="DK90" s="304">
        <v>3</v>
      </c>
      <c r="DL90" s="304" t="s">
        <v>134</v>
      </c>
      <c r="DM90" s="304" t="s">
        <v>134</v>
      </c>
      <c r="DN90" s="304" t="s">
        <v>134</v>
      </c>
      <c r="DO90" s="304" t="s">
        <v>134</v>
      </c>
      <c r="DP90" s="304">
        <v>3</v>
      </c>
      <c r="DQ90" s="304">
        <v>7</v>
      </c>
      <c r="DR90" s="304" t="s">
        <v>134</v>
      </c>
      <c r="DS90" s="304">
        <v>1</v>
      </c>
      <c r="DT90" s="304" t="s">
        <v>134</v>
      </c>
      <c r="DU90" s="304" t="s">
        <v>134</v>
      </c>
      <c r="DV90" s="304" t="s">
        <v>134</v>
      </c>
      <c r="DW90" s="304" t="s">
        <v>134</v>
      </c>
      <c r="DX90" s="304">
        <v>2</v>
      </c>
      <c r="DY90" s="304" t="s">
        <v>134</v>
      </c>
    </row>
    <row r="91" spans="1:256" s="26" customFormat="1" ht="21" customHeight="1">
      <c r="A91" s="170" t="s">
        <v>1006</v>
      </c>
      <c r="B91" s="353">
        <v>306</v>
      </c>
      <c r="C91" s="355">
        <v>1200</v>
      </c>
      <c r="D91" s="304" t="s">
        <v>134</v>
      </c>
      <c r="E91" s="304" t="s">
        <v>134</v>
      </c>
      <c r="F91" s="355" t="s">
        <v>134</v>
      </c>
      <c r="G91" s="355" t="s">
        <v>134</v>
      </c>
      <c r="H91" s="355" t="s">
        <v>134</v>
      </c>
      <c r="I91" s="355" t="s">
        <v>134</v>
      </c>
      <c r="J91" s="355">
        <v>25</v>
      </c>
      <c r="K91" s="355">
        <v>101</v>
      </c>
      <c r="L91" s="355">
        <v>10</v>
      </c>
      <c r="M91" s="355">
        <v>8</v>
      </c>
      <c r="N91" s="355">
        <v>7</v>
      </c>
      <c r="O91" s="355">
        <v>12</v>
      </c>
      <c r="P91" s="355">
        <v>78</v>
      </c>
      <c r="Q91" s="355">
        <v>1</v>
      </c>
      <c r="R91" s="355" t="s">
        <v>134</v>
      </c>
      <c r="S91" s="355">
        <v>1</v>
      </c>
      <c r="T91" s="355" t="s">
        <v>134</v>
      </c>
      <c r="U91" s="355" t="s">
        <v>134</v>
      </c>
      <c r="V91" s="355">
        <v>2</v>
      </c>
      <c r="W91" s="355">
        <v>2</v>
      </c>
      <c r="X91" s="355" t="s">
        <v>134</v>
      </c>
      <c r="Y91" s="355" t="s">
        <v>134</v>
      </c>
      <c r="Z91" s="355">
        <v>1</v>
      </c>
      <c r="AA91" s="355" t="s">
        <v>134</v>
      </c>
      <c r="AB91" s="355" t="s">
        <v>134</v>
      </c>
      <c r="AC91" s="355" t="s">
        <v>134</v>
      </c>
      <c r="AD91" s="355" t="s">
        <v>134</v>
      </c>
      <c r="AE91" s="355" t="s">
        <v>134</v>
      </c>
      <c r="AF91" s="355" t="s">
        <v>134</v>
      </c>
      <c r="AG91" s="355" t="s">
        <v>134</v>
      </c>
      <c r="AH91" s="355" t="s">
        <v>134</v>
      </c>
      <c r="AI91" s="355">
        <v>1</v>
      </c>
      <c r="AJ91" s="355" t="s">
        <v>134</v>
      </c>
      <c r="AK91" s="355">
        <v>1</v>
      </c>
      <c r="AL91" s="355" t="s">
        <v>134</v>
      </c>
      <c r="AM91" s="355" t="s">
        <v>134</v>
      </c>
      <c r="AN91" s="355">
        <v>3</v>
      </c>
      <c r="AO91" s="355" t="s">
        <v>134</v>
      </c>
      <c r="AP91" s="355" t="s">
        <v>134</v>
      </c>
      <c r="AQ91" s="355" t="s">
        <v>134</v>
      </c>
      <c r="AR91" s="355" t="s">
        <v>134</v>
      </c>
      <c r="AS91" s="355" t="s">
        <v>134</v>
      </c>
      <c r="AT91" s="355" t="s">
        <v>134</v>
      </c>
      <c r="AU91" s="355">
        <v>2</v>
      </c>
      <c r="AV91" s="355">
        <v>2</v>
      </c>
      <c r="AW91" s="355" t="s">
        <v>134</v>
      </c>
      <c r="AX91" s="355" t="s">
        <v>134</v>
      </c>
      <c r="AY91" s="355">
        <v>2</v>
      </c>
      <c r="AZ91" s="355" t="s">
        <v>134</v>
      </c>
      <c r="BA91" s="355" t="s">
        <v>134</v>
      </c>
      <c r="BB91" s="355">
        <v>1</v>
      </c>
      <c r="BC91" s="355">
        <v>1</v>
      </c>
      <c r="BD91" s="355" t="s">
        <v>134</v>
      </c>
      <c r="BE91" s="355">
        <v>1</v>
      </c>
      <c r="BF91" s="355" t="s">
        <v>134</v>
      </c>
      <c r="BG91" s="355" t="s">
        <v>134</v>
      </c>
      <c r="BH91" s="355" t="s">
        <v>134</v>
      </c>
      <c r="BI91" s="355" t="s">
        <v>134</v>
      </c>
      <c r="BJ91" s="355" t="s">
        <v>134</v>
      </c>
      <c r="BK91" s="355" t="s">
        <v>134</v>
      </c>
      <c r="BL91" s="355">
        <v>67</v>
      </c>
      <c r="BM91" s="355">
        <v>312</v>
      </c>
      <c r="BN91" s="355" t="s">
        <v>134</v>
      </c>
      <c r="BO91" s="355">
        <v>1</v>
      </c>
      <c r="BP91" s="355" t="s">
        <v>134</v>
      </c>
      <c r="BQ91" s="355" t="s">
        <v>134</v>
      </c>
      <c r="BR91" s="355">
        <v>2</v>
      </c>
      <c r="BS91" s="355">
        <v>3</v>
      </c>
      <c r="BT91" s="355" t="s">
        <v>134</v>
      </c>
      <c r="BU91" s="355">
        <v>8</v>
      </c>
      <c r="BV91" s="355">
        <v>31</v>
      </c>
      <c r="BW91" s="355">
        <v>2</v>
      </c>
      <c r="BX91" s="355">
        <v>17</v>
      </c>
      <c r="BY91" s="355">
        <v>3</v>
      </c>
      <c r="BZ91" s="355">
        <v>1</v>
      </c>
      <c r="CA91" s="355">
        <v>14</v>
      </c>
      <c r="CB91" s="355" t="s">
        <v>134</v>
      </c>
      <c r="CC91" s="355">
        <v>1</v>
      </c>
      <c r="CD91" s="355" t="s">
        <v>134</v>
      </c>
      <c r="CE91" s="355" t="s">
        <v>134</v>
      </c>
      <c r="CF91" s="355" t="s">
        <v>134</v>
      </c>
      <c r="CG91" s="355" t="s">
        <v>134</v>
      </c>
      <c r="CH91" s="355">
        <v>33</v>
      </c>
      <c r="CI91" s="355">
        <v>78</v>
      </c>
      <c r="CJ91" s="355">
        <v>6</v>
      </c>
      <c r="CK91" s="355">
        <v>26</v>
      </c>
      <c r="CL91" s="355">
        <v>1</v>
      </c>
      <c r="CM91" s="355">
        <v>23</v>
      </c>
      <c r="CN91" s="355">
        <v>38</v>
      </c>
      <c r="CO91" s="355" t="s">
        <v>134</v>
      </c>
      <c r="CP91" s="355">
        <v>16</v>
      </c>
      <c r="CQ91" s="355" t="s">
        <v>134</v>
      </c>
      <c r="CR91" s="355">
        <v>7</v>
      </c>
      <c r="CS91" s="355">
        <v>36</v>
      </c>
      <c r="CT91" s="355">
        <v>123</v>
      </c>
      <c r="CU91" s="355">
        <v>1</v>
      </c>
      <c r="CV91" s="355">
        <v>31</v>
      </c>
      <c r="CW91" s="355">
        <v>4</v>
      </c>
      <c r="CX91" s="355">
        <v>39</v>
      </c>
      <c r="CY91" s="355">
        <v>110</v>
      </c>
      <c r="CZ91" s="355">
        <v>32</v>
      </c>
      <c r="DA91" s="355">
        <v>3</v>
      </c>
      <c r="DB91" s="355">
        <v>4</v>
      </c>
      <c r="DC91" s="355">
        <v>13</v>
      </c>
      <c r="DD91" s="355">
        <v>44</v>
      </c>
      <c r="DE91" s="355">
        <v>1</v>
      </c>
      <c r="DF91" s="355">
        <v>12</v>
      </c>
      <c r="DG91" s="355">
        <v>39</v>
      </c>
      <c r="DH91" s="355">
        <v>266</v>
      </c>
      <c r="DI91" s="355">
        <v>24</v>
      </c>
      <c r="DJ91" s="304" t="s">
        <v>134</v>
      </c>
      <c r="DK91" s="355">
        <v>15</v>
      </c>
      <c r="DL91" s="355">
        <v>1</v>
      </c>
      <c r="DM91" s="355">
        <v>5</v>
      </c>
      <c r="DN91" s="355">
        <v>1</v>
      </c>
      <c r="DO91" s="304" t="s">
        <v>134</v>
      </c>
      <c r="DP91" s="355">
        <v>14</v>
      </c>
      <c r="DQ91" s="355">
        <v>28</v>
      </c>
      <c r="DR91" s="304" t="s">
        <v>134</v>
      </c>
      <c r="DS91" s="355">
        <v>1</v>
      </c>
      <c r="DT91" s="355">
        <v>3</v>
      </c>
      <c r="DU91" s="304" t="s">
        <v>134</v>
      </c>
      <c r="DV91" s="355">
        <v>5</v>
      </c>
      <c r="DW91" s="304" t="s">
        <v>134</v>
      </c>
      <c r="DX91" s="355">
        <v>5</v>
      </c>
      <c r="DY91" s="304" t="s">
        <v>134</v>
      </c>
    </row>
    <row r="92" spans="1:256" s="26" customFormat="1" ht="21" customHeight="1">
      <c r="A92" s="101" t="s">
        <v>1004</v>
      </c>
      <c r="B92" s="303">
        <v>75</v>
      </c>
      <c r="C92" s="304">
        <v>275</v>
      </c>
      <c r="D92" s="304" t="s">
        <v>134</v>
      </c>
      <c r="E92" s="304" t="s">
        <v>134</v>
      </c>
      <c r="F92" s="355" t="s">
        <v>134</v>
      </c>
      <c r="G92" s="355" t="s">
        <v>134</v>
      </c>
      <c r="H92" s="355" t="s">
        <v>134</v>
      </c>
      <c r="I92" s="355" t="s">
        <v>134</v>
      </c>
      <c r="J92" s="304">
        <v>6</v>
      </c>
      <c r="K92" s="304">
        <v>31</v>
      </c>
      <c r="L92" s="304">
        <v>1</v>
      </c>
      <c r="M92" s="304">
        <v>3</v>
      </c>
      <c r="N92" s="304">
        <v>2</v>
      </c>
      <c r="O92" s="304">
        <v>3</v>
      </c>
      <c r="P92" s="304">
        <v>9</v>
      </c>
      <c r="Q92" s="304" t="s">
        <v>134</v>
      </c>
      <c r="R92" s="304" t="s">
        <v>134</v>
      </c>
      <c r="S92" s="304" t="s">
        <v>134</v>
      </c>
      <c r="T92" s="304" t="s">
        <v>134</v>
      </c>
      <c r="U92" s="304" t="s">
        <v>134</v>
      </c>
      <c r="V92" s="304" t="s">
        <v>134</v>
      </c>
      <c r="W92" s="304">
        <v>1</v>
      </c>
      <c r="X92" s="304" t="s">
        <v>134</v>
      </c>
      <c r="Y92" s="304" t="s">
        <v>134</v>
      </c>
      <c r="Z92" s="304">
        <v>1</v>
      </c>
      <c r="AA92" s="304" t="s">
        <v>134</v>
      </c>
      <c r="AB92" s="304" t="s">
        <v>134</v>
      </c>
      <c r="AC92" s="304" t="s">
        <v>134</v>
      </c>
      <c r="AD92" s="304" t="s">
        <v>134</v>
      </c>
      <c r="AE92" s="304" t="s">
        <v>134</v>
      </c>
      <c r="AF92" s="304" t="s">
        <v>134</v>
      </c>
      <c r="AG92" s="355" t="s">
        <v>134</v>
      </c>
      <c r="AH92" s="355" t="s">
        <v>134</v>
      </c>
      <c r="AI92" s="355" t="s">
        <v>134</v>
      </c>
      <c r="AJ92" s="355" t="s">
        <v>134</v>
      </c>
      <c r="AK92" s="355" t="s">
        <v>134</v>
      </c>
      <c r="AL92" s="355" t="s">
        <v>134</v>
      </c>
      <c r="AM92" s="355" t="s">
        <v>134</v>
      </c>
      <c r="AN92" s="304">
        <v>1</v>
      </c>
      <c r="AO92" s="355" t="s">
        <v>134</v>
      </c>
      <c r="AP92" s="355" t="s">
        <v>134</v>
      </c>
      <c r="AQ92" s="355" t="s">
        <v>134</v>
      </c>
      <c r="AR92" s="355" t="s">
        <v>134</v>
      </c>
      <c r="AS92" s="355" t="s">
        <v>134</v>
      </c>
      <c r="AT92" s="355" t="s">
        <v>134</v>
      </c>
      <c r="AU92" s="304">
        <v>2</v>
      </c>
      <c r="AV92" s="304">
        <v>2</v>
      </c>
      <c r="AW92" s="355" t="s">
        <v>134</v>
      </c>
      <c r="AX92" s="355" t="s">
        <v>134</v>
      </c>
      <c r="AY92" s="304">
        <v>2</v>
      </c>
      <c r="AZ92" s="355" t="s">
        <v>134</v>
      </c>
      <c r="BA92" s="355" t="s">
        <v>134</v>
      </c>
      <c r="BB92" s="355" t="s">
        <v>134</v>
      </c>
      <c r="BC92" s="355" t="s">
        <v>134</v>
      </c>
      <c r="BD92" s="355" t="s">
        <v>134</v>
      </c>
      <c r="BE92" s="355" t="s">
        <v>134</v>
      </c>
      <c r="BF92" s="355" t="s">
        <v>134</v>
      </c>
      <c r="BG92" s="355" t="s">
        <v>134</v>
      </c>
      <c r="BH92" s="355" t="s">
        <v>134</v>
      </c>
      <c r="BI92" s="355" t="s">
        <v>134</v>
      </c>
      <c r="BJ92" s="355" t="s">
        <v>134</v>
      </c>
      <c r="BK92" s="355" t="s">
        <v>134</v>
      </c>
      <c r="BL92" s="304">
        <v>15</v>
      </c>
      <c r="BM92" s="304">
        <v>76</v>
      </c>
      <c r="BN92" s="355" t="s">
        <v>134</v>
      </c>
      <c r="BO92" s="304">
        <v>1</v>
      </c>
      <c r="BP92" s="355" t="s">
        <v>134</v>
      </c>
      <c r="BQ92" s="355" t="s">
        <v>134</v>
      </c>
      <c r="BR92" s="355" t="s">
        <v>134</v>
      </c>
      <c r="BS92" s="304">
        <v>2</v>
      </c>
      <c r="BT92" s="355" t="s">
        <v>134</v>
      </c>
      <c r="BU92" s="304">
        <v>2</v>
      </c>
      <c r="BV92" s="304">
        <v>4</v>
      </c>
      <c r="BW92" s="355" t="s">
        <v>134</v>
      </c>
      <c r="BX92" s="304">
        <v>4</v>
      </c>
      <c r="BY92" s="304">
        <v>2</v>
      </c>
      <c r="BZ92" s="355" t="s">
        <v>134</v>
      </c>
      <c r="CA92" s="355" t="s">
        <v>134</v>
      </c>
      <c r="CB92" s="355" t="s">
        <v>134</v>
      </c>
      <c r="CC92" s="355" t="s">
        <v>134</v>
      </c>
      <c r="CD92" s="355" t="s">
        <v>134</v>
      </c>
      <c r="CE92" s="355" t="s">
        <v>134</v>
      </c>
      <c r="CF92" s="355" t="s">
        <v>134</v>
      </c>
      <c r="CG92" s="355" t="s">
        <v>134</v>
      </c>
      <c r="CH92" s="304">
        <v>9</v>
      </c>
      <c r="CI92" s="304">
        <v>17</v>
      </c>
      <c r="CJ92" s="355" t="s">
        <v>134</v>
      </c>
      <c r="CK92" s="304">
        <v>9</v>
      </c>
      <c r="CL92" s="355" t="s">
        <v>134</v>
      </c>
      <c r="CM92" s="304">
        <v>7</v>
      </c>
      <c r="CN92" s="304">
        <v>11</v>
      </c>
      <c r="CO92" s="355" t="s">
        <v>134</v>
      </c>
      <c r="CP92" s="304">
        <v>7</v>
      </c>
      <c r="CQ92" s="355" t="s">
        <v>134</v>
      </c>
      <c r="CR92" s="355" t="s">
        <v>134</v>
      </c>
      <c r="CS92" s="304">
        <v>8</v>
      </c>
      <c r="CT92" s="304">
        <v>29</v>
      </c>
      <c r="CU92" s="304">
        <v>1</v>
      </c>
      <c r="CV92" s="304">
        <v>5</v>
      </c>
      <c r="CW92" s="304">
        <v>2</v>
      </c>
      <c r="CX92" s="304">
        <v>8</v>
      </c>
      <c r="CY92" s="304">
        <v>20</v>
      </c>
      <c r="CZ92" s="304">
        <v>6</v>
      </c>
      <c r="DA92" s="304">
        <v>2</v>
      </c>
      <c r="DB92" s="304" t="s">
        <v>134</v>
      </c>
      <c r="DC92" s="304">
        <v>4</v>
      </c>
      <c r="DD92" s="304">
        <v>7</v>
      </c>
      <c r="DE92" s="304" t="s">
        <v>134</v>
      </c>
      <c r="DF92" s="304">
        <v>4</v>
      </c>
      <c r="DG92" s="304">
        <v>9</v>
      </c>
      <c r="DH92" s="304">
        <v>63</v>
      </c>
      <c r="DI92" s="304">
        <v>5</v>
      </c>
      <c r="DJ92" s="304" t="s">
        <v>134</v>
      </c>
      <c r="DK92" s="304">
        <v>4</v>
      </c>
      <c r="DL92" s="304" t="s">
        <v>134</v>
      </c>
      <c r="DM92" s="304" t="s">
        <v>134</v>
      </c>
      <c r="DN92" s="304" t="s">
        <v>134</v>
      </c>
      <c r="DO92" s="304" t="s">
        <v>134</v>
      </c>
      <c r="DP92" s="304">
        <v>4</v>
      </c>
      <c r="DQ92" s="304">
        <v>10</v>
      </c>
      <c r="DR92" s="304" t="s">
        <v>134</v>
      </c>
      <c r="DS92" s="304" t="s">
        <v>134</v>
      </c>
      <c r="DT92" s="304">
        <v>1</v>
      </c>
      <c r="DU92" s="304" t="s">
        <v>134</v>
      </c>
      <c r="DV92" s="304">
        <v>2</v>
      </c>
      <c r="DW92" s="304" t="s">
        <v>134</v>
      </c>
      <c r="DX92" s="304">
        <v>1</v>
      </c>
      <c r="DY92" s="304" t="s">
        <v>134</v>
      </c>
    </row>
    <row r="93" spans="1:256" s="26" customFormat="1" ht="21" customHeight="1">
      <c r="A93" s="101" t="s">
        <v>1001</v>
      </c>
      <c r="B93" s="303">
        <v>66</v>
      </c>
      <c r="C93" s="304">
        <v>269</v>
      </c>
      <c r="D93" s="304" t="s">
        <v>134</v>
      </c>
      <c r="E93" s="304" t="s">
        <v>134</v>
      </c>
      <c r="F93" s="355" t="s">
        <v>134</v>
      </c>
      <c r="G93" s="355" t="s">
        <v>134</v>
      </c>
      <c r="H93" s="355" t="s">
        <v>134</v>
      </c>
      <c r="I93" s="355" t="s">
        <v>134</v>
      </c>
      <c r="J93" s="304">
        <v>8</v>
      </c>
      <c r="K93" s="304">
        <v>22</v>
      </c>
      <c r="L93" s="304">
        <v>3</v>
      </c>
      <c r="M93" s="304">
        <v>3</v>
      </c>
      <c r="N93" s="304">
        <v>2</v>
      </c>
      <c r="O93" s="304">
        <v>5</v>
      </c>
      <c r="P93" s="304">
        <v>59</v>
      </c>
      <c r="Q93" s="304">
        <v>1</v>
      </c>
      <c r="R93" s="304" t="s">
        <v>134</v>
      </c>
      <c r="S93" s="304" t="s">
        <v>134</v>
      </c>
      <c r="T93" s="304" t="s">
        <v>134</v>
      </c>
      <c r="U93" s="304" t="s">
        <v>134</v>
      </c>
      <c r="V93" s="304">
        <v>2</v>
      </c>
      <c r="W93" s="304" t="s">
        <v>134</v>
      </c>
      <c r="X93" s="304" t="s">
        <v>134</v>
      </c>
      <c r="Y93" s="304" t="s">
        <v>134</v>
      </c>
      <c r="Z93" s="304" t="s">
        <v>134</v>
      </c>
      <c r="AA93" s="304" t="s">
        <v>134</v>
      </c>
      <c r="AB93" s="304" t="s">
        <v>134</v>
      </c>
      <c r="AC93" s="304" t="s">
        <v>134</v>
      </c>
      <c r="AD93" s="304" t="s">
        <v>134</v>
      </c>
      <c r="AE93" s="304" t="s">
        <v>134</v>
      </c>
      <c r="AF93" s="304" t="s">
        <v>134</v>
      </c>
      <c r="AG93" s="355" t="s">
        <v>134</v>
      </c>
      <c r="AH93" s="355" t="s">
        <v>134</v>
      </c>
      <c r="AI93" s="304">
        <v>1</v>
      </c>
      <c r="AJ93" s="355" t="s">
        <v>134</v>
      </c>
      <c r="AK93" s="304">
        <v>1</v>
      </c>
      <c r="AL93" s="355" t="s">
        <v>134</v>
      </c>
      <c r="AM93" s="355" t="s">
        <v>134</v>
      </c>
      <c r="AN93" s="355" t="s">
        <v>134</v>
      </c>
      <c r="AO93" s="355" t="s">
        <v>134</v>
      </c>
      <c r="AP93" s="355" t="s">
        <v>134</v>
      </c>
      <c r="AQ93" s="355" t="s">
        <v>134</v>
      </c>
      <c r="AR93" s="355" t="s">
        <v>134</v>
      </c>
      <c r="AS93" s="355" t="s">
        <v>134</v>
      </c>
      <c r="AT93" s="355" t="s">
        <v>134</v>
      </c>
      <c r="AU93" s="355" t="s">
        <v>134</v>
      </c>
      <c r="AV93" s="355" t="s">
        <v>134</v>
      </c>
      <c r="AW93" s="355" t="s">
        <v>134</v>
      </c>
      <c r="AX93" s="355" t="s">
        <v>134</v>
      </c>
      <c r="AY93" s="355" t="s">
        <v>134</v>
      </c>
      <c r="AZ93" s="355" t="s">
        <v>134</v>
      </c>
      <c r="BA93" s="355" t="s">
        <v>134</v>
      </c>
      <c r="BB93" s="304">
        <v>1</v>
      </c>
      <c r="BC93" s="304">
        <v>1</v>
      </c>
      <c r="BD93" s="355" t="s">
        <v>134</v>
      </c>
      <c r="BE93" s="304">
        <v>1</v>
      </c>
      <c r="BF93" s="355" t="s">
        <v>134</v>
      </c>
      <c r="BG93" s="355" t="s">
        <v>134</v>
      </c>
      <c r="BH93" s="355" t="s">
        <v>134</v>
      </c>
      <c r="BI93" s="355" t="s">
        <v>134</v>
      </c>
      <c r="BJ93" s="355" t="s">
        <v>134</v>
      </c>
      <c r="BK93" s="355" t="s">
        <v>134</v>
      </c>
      <c r="BL93" s="304">
        <v>14</v>
      </c>
      <c r="BM93" s="304">
        <v>88</v>
      </c>
      <c r="BN93" s="355" t="s">
        <v>134</v>
      </c>
      <c r="BO93" s="355" t="s">
        <v>134</v>
      </c>
      <c r="BP93" s="355" t="s">
        <v>134</v>
      </c>
      <c r="BQ93" s="355" t="s">
        <v>134</v>
      </c>
      <c r="BR93" s="304">
        <v>2</v>
      </c>
      <c r="BS93" s="355" t="s">
        <v>134</v>
      </c>
      <c r="BT93" s="355" t="s">
        <v>134</v>
      </c>
      <c r="BU93" s="355" t="s">
        <v>134</v>
      </c>
      <c r="BV93" s="304">
        <v>7</v>
      </c>
      <c r="BW93" s="304">
        <v>1</v>
      </c>
      <c r="BX93" s="304">
        <v>3</v>
      </c>
      <c r="BY93" s="304">
        <v>1</v>
      </c>
      <c r="BZ93" s="355" t="s">
        <v>134</v>
      </c>
      <c r="CA93" s="355" t="s">
        <v>134</v>
      </c>
      <c r="CB93" s="355" t="s">
        <v>134</v>
      </c>
      <c r="CC93" s="355" t="s">
        <v>134</v>
      </c>
      <c r="CD93" s="355" t="s">
        <v>134</v>
      </c>
      <c r="CE93" s="355" t="s">
        <v>134</v>
      </c>
      <c r="CF93" s="355" t="s">
        <v>134</v>
      </c>
      <c r="CG93" s="355" t="s">
        <v>134</v>
      </c>
      <c r="CH93" s="304">
        <v>7</v>
      </c>
      <c r="CI93" s="304">
        <v>14</v>
      </c>
      <c r="CJ93" s="355" t="s">
        <v>134</v>
      </c>
      <c r="CK93" s="304">
        <v>7</v>
      </c>
      <c r="CL93" s="355" t="s">
        <v>134</v>
      </c>
      <c r="CM93" s="304">
        <v>8</v>
      </c>
      <c r="CN93" s="304">
        <v>12</v>
      </c>
      <c r="CO93" s="355" t="s">
        <v>134</v>
      </c>
      <c r="CP93" s="304">
        <v>6</v>
      </c>
      <c r="CQ93" s="355" t="s">
        <v>134</v>
      </c>
      <c r="CR93" s="304">
        <v>2</v>
      </c>
      <c r="CS93" s="304">
        <v>3</v>
      </c>
      <c r="CT93" s="304">
        <v>12</v>
      </c>
      <c r="CU93" s="304" t="s">
        <v>134</v>
      </c>
      <c r="CV93" s="304">
        <v>3</v>
      </c>
      <c r="CW93" s="304" t="s">
        <v>134</v>
      </c>
      <c r="CX93" s="304">
        <v>9</v>
      </c>
      <c r="CY93" s="304">
        <v>19</v>
      </c>
      <c r="CZ93" s="304">
        <v>7</v>
      </c>
      <c r="DA93" s="304">
        <v>1</v>
      </c>
      <c r="DB93" s="304">
        <v>1</v>
      </c>
      <c r="DC93" s="304">
        <v>2</v>
      </c>
      <c r="DD93" s="304">
        <v>2</v>
      </c>
      <c r="DE93" s="304" t="s">
        <v>134</v>
      </c>
      <c r="DF93" s="304">
        <v>2</v>
      </c>
      <c r="DG93" s="304">
        <v>5</v>
      </c>
      <c r="DH93" s="304">
        <v>34</v>
      </c>
      <c r="DI93" s="304">
        <v>3</v>
      </c>
      <c r="DJ93" s="304" t="s">
        <v>134</v>
      </c>
      <c r="DK93" s="304">
        <v>2</v>
      </c>
      <c r="DL93" s="304" t="s">
        <v>134</v>
      </c>
      <c r="DM93" s="304" t="s">
        <v>134</v>
      </c>
      <c r="DN93" s="304" t="s">
        <v>134</v>
      </c>
      <c r="DO93" s="304" t="s">
        <v>134</v>
      </c>
      <c r="DP93" s="304">
        <v>4</v>
      </c>
      <c r="DQ93" s="304">
        <v>6</v>
      </c>
      <c r="DR93" s="304" t="s">
        <v>134</v>
      </c>
      <c r="DS93" s="304" t="s">
        <v>134</v>
      </c>
      <c r="DT93" s="304" t="s">
        <v>134</v>
      </c>
      <c r="DU93" s="304" t="s">
        <v>134</v>
      </c>
      <c r="DV93" s="304">
        <v>3</v>
      </c>
      <c r="DW93" s="304" t="s">
        <v>134</v>
      </c>
      <c r="DX93" s="304">
        <v>1</v>
      </c>
      <c r="DY93" s="304" t="s">
        <v>134</v>
      </c>
    </row>
    <row r="94" spans="1:256" s="26" customFormat="1" ht="21" customHeight="1">
      <c r="A94" s="101" t="s">
        <v>334</v>
      </c>
      <c r="B94" s="303">
        <v>165</v>
      </c>
      <c r="C94" s="304">
        <v>656</v>
      </c>
      <c r="D94" s="304" t="s">
        <v>134</v>
      </c>
      <c r="E94" s="304" t="s">
        <v>134</v>
      </c>
      <c r="F94" s="355" t="s">
        <v>134</v>
      </c>
      <c r="G94" s="355" t="s">
        <v>134</v>
      </c>
      <c r="H94" s="355" t="s">
        <v>134</v>
      </c>
      <c r="I94" s="355" t="s">
        <v>134</v>
      </c>
      <c r="J94" s="304">
        <v>11</v>
      </c>
      <c r="K94" s="304">
        <v>48</v>
      </c>
      <c r="L94" s="304">
        <v>6</v>
      </c>
      <c r="M94" s="304">
        <v>2</v>
      </c>
      <c r="N94" s="304">
        <v>3</v>
      </c>
      <c r="O94" s="304">
        <v>4</v>
      </c>
      <c r="P94" s="304">
        <v>10</v>
      </c>
      <c r="Q94" s="304" t="s">
        <v>134</v>
      </c>
      <c r="R94" s="304" t="s">
        <v>134</v>
      </c>
      <c r="S94" s="304">
        <v>1</v>
      </c>
      <c r="T94" s="304" t="s">
        <v>134</v>
      </c>
      <c r="U94" s="304" t="s">
        <v>134</v>
      </c>
      <c r="V94" s="304" t="s">
        <v>134</v>
      </c>
      <c r="W94" s="304">
        <v>1</v>
      </c>
      <c r="X94" s="304" t="s">
        <v>134</v>
      </c>
      <c r="Y94" s="304" t="s">
        <v>134</v>
      </c>
      <c r="Z94" s="304" t="s">
        <v>134</v>
      </c>
      <c r="AA94" s="304" t="s">
        <v>134</v>
      </c>
      <c r="AB94" s="304" t="s">
        <v>134</v>
      </c>
      <c r="AC94" s="304" t="s">
        <v>134</v>
      </c>
      <c r="AD94" s="304" t="s">
        <v>134</v>
      </c>
      <c r="AE94" s="304" t="s">
        <v>134</v>
      </c>
      <c r="AF94" s="304" t="s">
        <v>134</v>
      </c>
      <c r="AG94" s="355" t="s">
        <v>134</v>
      </c>
      <c r="AH94" s="355" t="s">
        <v>134</v>
      </c>
      <c r="AI94" s="355" t="s">
        <v>134</v>
      </c>
      <c r="AJ94" s="355" t="s">
        <v>134</v>
      </c>
      <c r="AK94" s="355" t="s">
        <v>134</v>
      </c>
      <c r="AL94" s="355" t="s">
        <v>134</v>
      </c>
      <c r="AM94" s="355" t="s">
        <v>134</v>
      </c>
      <c r="AN94" s="304">
        <v>2</v>
      </c>
      <c r="AO94" s="355" t="s">
        <v>134</v>
      </c>
      <c r="AP94" s="355" t="s">
        <v>134</v>
      </c>
      <c r="AQ94" s="355" t="s">
        <v>134</v>
      </c>
      <c r="AR94" s="355" t="s">
        <v>134</v>
      </c>
      <c r="AS94" s="355" t="s">
        <v>134</v>
      </c>
      <c r="AT94" s="355" t="s">
        <v>134</v>
      </c>
      <c r="AU94" s="355" t="s">
        <v>134</v>
      </c>
      <c r="AV94" s="355" t="s">
        <v>134</v>
      </c>
      <c r="AW94" s="355" t="s">
        <v>134</v>
      </c>
      <c r="AX94" s="355" t="s">
        <v>134</v>
      </c>
      <c r="AY94" s="355" t="s">
        <v>134</v>
      </c>
      <c r="AZ94" s="355" t="s">
        <v>134</v>
      </c>
      <c r="BA94" s="355" t="s">
        <v>134</v>
      </c>
      <c r="BB94" s="355" t="s">
        <v>134</v>
      </c>
      <c r="BC94" s="355" t="s">
        <v>134</v>
      </c>
      <c r="BD94" s="355" t="s">
        <v>134</v>
      </c>
      <c r="BE94" s="355" t="s">
        <v>134</v>
      </c>
      <c r="BF94" s="355" t="s">
        <v>134</v>
      </c>
      <c r="BG94" s="355" t="s">
        <v>134</v>
      </c>
      <c r="BH94" s="355" t="s">
        <v>134</v>
      </c>
      <c r="BI94" s="355" t="s">
        <v>134</v>
      </c>
      <c r="BJ94" s="355" t="s">
        <v>134</v>
      </c>
      <c r="BK94" s="355" t="s">
        <v>134</v>
      </c>
      <c r="BL94" s="304">
        <v>38</v>
      </c>
      <c r="BM94" s="304">
        <v>148</v>
      </c>
      <c r="BN94" s="355" t="s">
        <v>134</v>
      </c>
      <c r="BO94" s="355" t="s">
        <v>134</v>
      </c>
      <c r="BP94" s="355" t="s">
        <v>134</v>
      </c>
      <c r="BQ94" s="355" t="s">
        <v>134</v>
      </c>
      <c r="BR94" s="355" t="s">
        <v>134</v>
      </c>
      <c r="BS94" s="304">
        <v>1</v>
      </c>
      <c r="BT94" s="355" t="s">
        <v>134</v>
      </c>
      <c r="BU94" s="304">
        <v>6</v>
      </c>
      <c r="BV94" s="304">
        <v>20</v>
      </c>
      <c r="BW94" s="304">
        <v>1</v>
      </c>
      <c r="BX94" s="304">
        <v>10</v>
      </c>
      <c r="BY94" s="355" t="s">
        <v>134</v>
      </c>
      <c r="BZ94" s="304">
        <v>1</v>
      </c>
      <c r="CA94" s="304">
        <v>14</v>
      </c>
      <c r="CB94" s="355" t="s">
        <v>134</v>
      </c>
      <c r="CC94" s="304">
        <v>1</v>
      </c>
      <c r="CD94" s="355" t="s">
        <v>134</v>
      </c>
      <c r="CE94" s="355" t="s">
        <v>134</v>
      </c>
      <c r="CF94" s="355" t="s">
        <v>134</v>
      </c>
      <c r="CG94" s="355" t="s">
        <v>134</v>
      </c>
      <c r="CH94" s="304">
        <v>17</v>
      </c>
      <c r="CI94" s="304">
        <v>47</v>
      </c>
      <c r="CJ94" s="304">
        <v>6</v>
      </c>
      <c r="CK94" s="304">
        <v>10</v>
      </c>
      <c r="CL94" s="304">
        <v>1</v>
      </c>
      <c r="CM94" s="304">
        <v>8</v>
      </c>
      <c r="CN94" s="304">
        <v>15</v>
      </c>
      <c r="CO94" s="355" t="s">
        <v>134</v>
      </c>
      <c r="CP94" s="304">
        <v>3</v>
      </c>
      <c r="CQ94" s="355" t="s">
        <v>134</v>
      </c>
      <c r="CR94" s="304">
        <v>5</v>
      </c>
      <c r="CS94" s="304">
        <v>25</v>
      </c>
      <c r="CT94" s="304">
        <v>82</v>
      </c>
      <c r="CU94" s="304" t="s">
        <v>134</v>
      </c>
      <c r="CV94" s="304">
        <v>23</v>
      </c>
      <c r="CW94" s="304">
        <v>2</v>
      </c>
      <c r="CX94" s="304">
        <v>22</v>
      </c>
      <c r="CY94" s="304">
        <v>71</v>
      </c>
      <c r="CZ94" s="304">
        <v>19</v>
      </c>
      <c r="DA94" s="304" t="s">
        <v>134</v>
      </c>
      <c r="DB94" s="304">
        <v>3</v>
      </c>
      <c r="DC94" s="304">
        <v>7</v>
      </c>
      <c r="DD94" s="304">
        <v>35</v>
      </c>
      <c r="DE94" s="304">
        <v>1</v>
      </c>
      <c r="DF94" s="304">
        <v>6</v>
      </c>
      <c r="DG94" s="304">
        <v>25</v>
      </c>
      <c r="DH94" s="304">
        <v>169</v>
      </c>
      <c r="DI94" s="304">
        <v>16</v>
      </c>
      <c r="DJ94" s="304" t="s">
        <v>134</v>
      </c>
      <c r="DK94" s="304">
        <v>9</v>
      </c>
      <c r="DL94" s="304">
        <v>1</v>
      </c>
      <c r="DM94" s="304">
        <v>5</v>
      </c>
      <c r="DN94" s="304">
        <v>1</v>
      </c>
      <c r="DO94" s="304" t="s">
        <v>134</v>
      </c>
      <c r="DP94" s="304">
        <v>6</v>
      </c>
      <c r="DQ94" s="304">
        <v>12</v>
      </c>
      <c r="DR94" s="304" t="s">
        <v>134</v>
      </c>
      <c r="DS94" s="304">
        <v>1</v>
      </c>
      <c r="DT94" s="304">
        <v>2</v>
      </c>
      <c r="DU94" s="304" t="s">
        <v>134</v>
      </c>
      <c r="DV94" s="304" t="s">
        <v>134</v>
      </c>
      <c r="DW94" s="304" t="s">
        <v>134</v>
      </c>
      <c r="DX94" s="304">
        <v>3</v>
      </c>
      <c r="DY94" s="304" t="s">
        <v>134</v>
      </c>
    </row>
    <row r="95" spans="1:256" s="26" customFormat="1" ht="21" customHeight="1">
      <c r="A95" s="170" t="s">
        <v>891</v>
      </c>
      <c r="B95" s="353">
        <v>161</v>
      </c>
      <c r="C95" s="355">
        <v>1003</v>
      </c>
      <c r="D95" s="304" t="s">
        <v>134</v>
      </c>
      <c r="E95" s="304" t="s">
        <v>134</v>
      </c>
      <c r="F95" s="355" t="s">
        <v>134</v>
      </c>
      <c r="G95" s="355" t="s">
        <v>134</v>
      </c>
      <c r="H95" s="355" t="s">
        <v>134</v>
      </c>
      <c r="I95" s="355" t="s">
        <v>134</v>
      </c>
      <c r="J95" s="355">
        <v>17</v>
      </c>
      <c r="K95" s="355">
        <v>104</v>
      </c>
      <c r="L95" s="355">
        <v>7</v>
      </c>
      <c r="M95" s="355">
        <v>9</v>
      </c>
      <c r="N95" s="355">
        <v>1</v>
      </c>
      <c r="O95" s="355" t="s">
        <v>134</v>
      </c>
      <c r="P95" s="355" t="s">
        <v>134</v>
      </c>
      <c r="Q95" s="355" t="s">
        <v>134</v>
      </c>
      <c r="R95" s="355" t="s">
        <v>134</v>
      </c>
      <c r="S95" s="362" t="s">
        <v>134</v>
      </c>
      <c r="T95" s="355" t="s">
        <v>134</v>
      </c>
      <c r="U95" s="355" t="s">
        <v>134</v>
      </c>
      <c r="V95" s="355" t="s">
        <v>134</v>
      </c>
      <c r="W95" s="355" t="s">
        <v>134</v>
      </c>
      <c r="X95" s="355" t="s">
        <v>134</v>
      </c>
      <c r="Y95" s="355" t="s">
        <v>134</v>
      </c>
      <c r="Z95" s="355" t="s">
        <v>134</v>
      </c>
      <c r="AA95" s="355" t="s">
        <v>134</v>
      </c>
      <c r="AB95" s="355" t="s">
        <v>134</v>
      </c>
      <c r="AC95" s="355" t="s">
        <v>134</v>
      </c>
      <c r="AD95" s="355" t="s">
        <v>134</v>
      </c>
      <c r="AE95" s="355" t="s">
        <v>134</v>
      </c>
      <c r="AF95" s="355" t="s">
        <v>134</v>
      </c>
      <c r="AG95" s="355" t="s">
        <v>134</v>
      </c>
      <c r="AH95" s="355" t="s">
        <v>134</v>
      </c>
      <c r="AI95" s="355" t="s">
        <v>134</v>
      </c>
      <c r="AJ95" s="355" t="s">
        <v>134</v>
      </c>
      <c r="AK95" s="355" t="s">
        <v>134</v>
      </c>
      <c r="AL95" s="355" t="s">
        <v>134</v>
      </c>
      <c r="AM95" s="355" t="s">
        <v>134</v>
      </c>
      <c r="AN95" s="355" t="s">
        <v>134</v>
      </c>
      <c r="AO95" s="355" t="s">
        <v>134</v>
      </c>
      <c r="AP95" s="355" t="s">
        <v>134</v>
      </c>
      <c r="AQ95" s="355" t="s">
        <v>134</v>
      </c>
      <c r="AR95" s="355" t="s">
        <v>134</v>
      </c>
      <c r="AS95" s="355" t="s">
        <v>134</v>
      </c>
      <c r="AT95" s="355" t="s">
        <v>134</v>
      </c>
      <c r="AU95" s="355">
        <v>2</v>
      </c>
      <c r="AV95" s="355">
        <v>3</v>
      </c>
      <c r="AW95" s="355" t="s">
        <v>134</v>
      </c>
      <c r="AX95" s="355" t="s">
        <v>134</v>
      </c>
      <c r="AY95" s="355">
        <v>1</v>
      </c>
      <c r="AZ95" s="355" t="s">
        <v>134</v>
      </c>
      <c r="BA95" s="355">
        <v>1</v>
      </c>
      <c r="BB95" s="355">
        <v>1</v>
      </c>
      <c r="BC95" s="355">
        <v>1</v>
      </c>
      <c r="BD95" s="355" t="s">
        <v>134</v>
      </c>
      <c r="BE95" s="355" t="s">
        <v>134</v>
      </c>
      <c r="BF95" s="355">
        <v>1</v>
      </c>
      <c r="BG95" s="355" t="s">
        <v>134</v>
      </c>
      <c r="BH95" s="355" t="s">
        <v>134</v>
      </c>
      <c r="BI95" s="355" t="s">
        <v>134</v>
      </c>
      <c r="BJ95" s="355" t="s">
        <v>134</v>
      </c>
      <c r="BK95" s="355" t="s">
        <v>134</v>
      </c>
      <c r="BL95" s="355">
        <v>27</v>
      </c>
      <c r="BM95" s="355">
        <v>191</v>
      </c>
      <c r="BN95" s="355" t="s">
        <v>134</v>
      </c>
      <c r="BO95" s="355">
        <v>1</v>
      </c>
      <c r="BP95" s="355" t="s">
        <v>134</v>
      </c>
      <c r="BQ95" s="355">
        <v>1</v>
      </c>
      <c r="BR95" s="355">
        <v>2</v>
      </c>
      <c r="BS95" s="355">
        <v>1</v>
      </c>
      <c r="BT95" s="355" t="s">
        <v>134</v>
      </c>
      <c r="BU95" s="355">
        <v>4</v>
      </c>
      <c r="BV95" s="355">
        <v>9</v>
      </c>
      <c r="BW95" s="355">
        <v>2</v>
      </c>
      <c r="BX95" s="355">
        <v>6</v>
      </c>
      <c r="BY95" s="355">
        <v>1</v>
      </c>
      <c r="BZ95" s="355">
        <v>3</v>
      </c>
      <c r="CA95" s="355">
        <v>39</v>
      </c>
      <c r="CB95" s="355">
        <v>1</v>
      </c>
      <c r="CC95" s="355" t="s">
        <v>134</v>
      </c>
      <c r="CD95" s="355" t="s">
        <v>134</v>
      </c>
      <c r="CE95" s="355">
        <v>2</v>
      </c>
      <c r="CF95" s="355" t="s">
        <v>134</v>
      </c>
      <c r="CG95" s="355" t="s">
        <v>134</v>
      </c>
      <c r="CH95" s="355">
        <v>23</v>
      </c>
      <c r="CI95" s="355">
        <v>64</v>
      </c>
      <c r="CJ95" s="355">
        <v>3</v>
      </c>
      <c r="CK95" s="355">
        <v>19</v>
      </c>
      <c r="CL95" s="355">
        <v>1</v>
      </c>
      <c r="CM95" s="355">
        <v>9</v>
      </c>
      <c r="CN95" s="355">
        <v>28</v>
      </c>
      <c r="CO95" s="355">
        <v>1</v>
      </c>
      <c r="CP95" s="355">
        <v>3</v>
      </c>
      <c r="CQ95" s="355" t="s">
        <v>134</v>
      </c>
      <c r="CR95" s="355">
        <v>5</v>
      </c>
      <c r="CS95" s="355">
        <v>16</v>
      </c>
      <c r="CT95" s="355">
        <v>60</v>
      </c>
      <c r="CU95" s="355" t="s">
        <v>134</v>
      </c>
      <c r="CV95" s="355">
        <v>11</v>
      </c>
      <c r="CW95" s="355">
        <v>5</v>
      </c>
      <c r="CX95" s="355">
        <v>26</v>
      </c>
      <c r="CY95" s="355">
        <v>55</v>
      </c>
      <c r="CZ95" s="355">
        <v>22</v>
      </c>
      <c r="DA95" s="355">
        <v>4</v>
      </c>
      <c r="DB95" s="355" t="s">
        <v>134</v>
      </c>
      <c r="DC95" s="355">
        <v>5</v>
      </c>
      <c r="DD95" s="355">
        <v>66</v>
      </c>
      <c r="DE95" s="355" t="s">
        <v>134</v>
      </c>
      <c r="DF95" s="355">
        <v>5</v>
      </c>
      <c r="DG95" s="355">
        <v>22</v>
      </c>
      <c r="DH95" s="355">
        <v>281</v>
      </c>
      <c r="DI95" s="355">
        <v>11</v>
      </c>
      <c r="DJ95" s="355" t="s">
        <v>134</v>
      </c>
      <c r="DK95" s="355">
        <v>10</v>
      </c>
      <c r="DL95" s="355">
        <v>1</v>
      </c>
      <c r="DM95" s="355">
        <v>7</v>
      </c>
      <c r="DN95" s="355">
        <v>1</v>
      </c>
      <c r="DO95" s="355" t="s">
        <v>134</v>
      </c>
      <c r="DP95" s="355">
        <v>9</v>
      </c>
      <c r="DQ95" s="355">
        <v>104</v>
      </c>
      <c r="DR95" s="355">
        <v>2</v>
      </c>
      <c r="DS95" s="355" t="s">
        <v>134</v>
      </c>
      <c r="DT95" s="355" t="s">
        <v>134</v>
      </c>
      <c r="DU95" s="355" t="s">
        <v>134</v>
      </c>
      <c r="DV95" s="355">
        <v>4</v>
      </c>
      <c r="DW95" s="355" t="s">
        <v>134</v>
      </c>
      <c r="DX95" s="355">
        <v>3</v>
      </c>
      <c r="DY95" s="355" t="s">
        <v>134</v>
      </c>
    </row>
    <row r="96" spans="1:256" s="26" customFormat="1" ht="21" customHeight="1">
      <c r="A96" s="101" t="s">
        <v>869</v>
      </c>
      <c r="B96" s="303">
        <v>55</v>
      </c>
      <c r="C96" s="304">
        <v>415</v>
      </c>
      <c r="D96" s="304" t="s">
        <v>134</v>
      </c>
      <c r="E96" s="304" t="s">
        <v>134</v>
      </c>
      <c r="F96" s="355" t="s">
        <v>134</v>
      </c>
      <c r="G96" s="355" t="s">
        <v>134</v>
      </c>
      <c r="H96" s="355" t="s">
        <v>134</v>
      </c>
      <c r="I96" s="355" t="s">
        <v>134</v>
      </c>
      <c r="J96" s="304">
        <v>7</v>
      </c>
      <c r="K96" s="304">
        <v>60</v>
      </c>
      <c r="L96" s="304">
        <v>4</v>
      </c>
      <c r="M96" s="304">
        <v>2</v>
      </c>
      <c r="N96" s="304">
        <v>1</v>
      </c>
      <c r="O96" s="304" t="s">
        <v>134</v>
      </c>
      <c r="P96" s="304" t="s">
        <v>134</v>
      </c>
      <c r="Q96" s="304" t="s">
        <v>134</v>
      </c>
      <c r="R96" s="304" t="s">
        <v>134</v>
      </c>
      <c r="S96" s="304" t="s">
        <v>134</v>
      </c>
      <c r="T96" s="304" t="s">
        <v>134</v>
      </c>
      <c r="U96" s="304" t="s">
        <v>134</v>
      </c>
      <c r="V96" s="304" t="s">
        <v>134</v>
      </c>
      <c r="W96" s="304" t="s">
        <v>134</v>
      </c>
      <c r="X96" s="304" t="s">
        <v>134</v>
      </c>
      <c r="Y96" s="304" t="s">
        <v>134</v>
      </c>
      <c r="Z96" s="304" t="s">
        <v>134</v>
      </c>
      <c r="AA96" s="304" t="s">
        <v>134</v>
      </c>
      <c r="AB96" s="304" t="s">
        <v>134</v>
      </c>
      <c r="AC96" s="304" t="s">
        <v>134</v>
      </c>
      <c r="AD96" s="304" t="s">
        <v>134</v>
      </c>
      <c r="AE96" s="304" t="s">
        <v>134</v>
      </c>
      <c r="AF96" s="304" t="s">
        <v>134</v>
      </c>
      <c r="AG96" s="355" t="s">
        <v>134</v>
      </c>
      <c r="AH96" s="355" t="s">
        <v>134</v>
      </c>
      <c r="AI96" s="355" t="s">
        <v>134</v>
      </c>
      <c r="AJ96" s="355" t="s">
        <v>134</v>
      </c>
      <c r="AK96" s="355" t="s">
        <v>134</v>
      </c>
      <c r="AL96" s="355" t="s">
        <v>134</v>
      </c>
      <c r="AM96" s="355" t="s">
        <v>134</v>
      </c>
      <c r="AN96" s="355" t="s">
        <v>134</v>
      </c>
      <c r="AO96" s="355" t="s">
        <v>134</v>
      </c>
      <c r="AP96" s="355" t="s">
        <v>134</v>
      </c>
      <c r="AQ96" s="355" t="s">
        <v>134</v>
      </c>
      <c r="AR96" s="355" t="s">
        <v>134</v>
      </c>
      <c r="AS96" s="355" t="s">
        <v>134</v>
      </c>
      <c r="AT96" s="355" t="s">
        <v>134</v>
      </c>
      <c r="AU96" s="304">
        <v>1</v>
      </c>
      <c r="AV96" s="304">
        <v>2</v>
      </c>
      <c r="AW96" s="355" t="s">
        <v>134</v>
      </c>
      <c r="AX96" s="355" t="s">
        <v>134</v>
      </c>
      <c r="AY96" s="355" t="s">
        <v>134</v>
      </c>
      <c r="AZ96" s="355" t="s">
        <v>134</v>
      </c>
      <c r="BA96" s="304">
        <v>1</v>
      </c>
      <c r="BB96" s="355" t="s">
        <v>134</v>
      </c>
      <c r="BC96" s="355" t="s">
        <v>134</v>
      </c>
      <c r="BD96" s="355" t="s">
        <v>134</v>
      </c>
      <c r="BE96" s="355" t="s">
        <v>134</v>
      </c>
      <c r="BF96" s="355" t="s">
        <v>134</v>
      </c>
      <c r="BG96" s="355" t="s">
        <v>134</v>
      </c>
      <c r="BH96" s="355" t="s">
        <v>134</v>
      </c>
      <c r="BI96" s="355" t="s">
        <v>134</v>
      </c>
      <c r="BJ96" s="355" t="s">
        <v>134</v>
      </c>
      <c r="BK96" s="355" t="s">
        <v>134</v>
      </c>
      <c r="BL96" s="304">
        <v>8</v>
      </c>
      <c r="BM96" s="304">
        <v>51</v>
      </c>
      <c r="BN96" s="355" t="s">
        <v>134</v>
      </c>
      <c r="BO96" s="355" t="s">
        <v>134</v>
      </c>
      <c r="BP96" s="355" t="s">
        <v>134</v>
      </c>
      <c r="BQ96" s="304">
        <v>1</v>
      </c>
      <c r="BR96" s="355" t="s">
        <v>134</v>
      </c>
      <c r="BS96" s="355" t="s">
        <v>134</v>
      </c>
      <c r="BT96" s="355" t="s">
        <v>134</v>
      </c>
      <c r="BU96" s="304">
        <v>3</v>
      </c>
      <c r="BV96" s="304">
        <v>4</v>
      </c>
      <c r="BW96" s="355" t="s">
        <v>134</v>
      </c>
      <c r="BX96" s="355" t="s">
        <v>134</v>
      </c>
      <c r="BY96" s="355" t="s">
        <v>134</v>
      </c>
      <c r="BZ96" s="355" t="s">
        <v>134</v>
      </c>
      <c r="CA96" s="355" t="s">
        <v>134</v>
      </c>
      <c r="CB96" s="355" t="s">
        <v>134</v>
      </c>
      <c r="CC96" s="355" t="s">
        <v>134</v>
      </c>
      <c r="CD96" s="355" t="s">
        <v>134</v>
      </c>
      <c r="CE96" s="355" t="s">
        <v>134</v>
      </c>
      <c r="CF96" s="355" t="s">
        <v>134</v>
      </c>
      <c r="CG96" s="355" t="s">
        <v>134</v>
      </c>
      <c r="CH96" s="304">
        <v>6</v>
      </c>
      <c r="CI96" s="304">
        <v>20</v>
      </c>
      <c r="CJ96" s="355" t="s">
        <v>134</v>
      </c>
      <c r="CK96" s="304">
        <v>6</v>
      </c>
      <c r="CL96" s="355" t="s">
        <v>134</v>
      </c>
      <c r="CM96" s="304">
        <v>4</v>
      </c>
      <c r="CN96" s="304">
        <v>8</v>
      </c>
      <c r="CO96" s="355" t="s">
        <v>134</v>
      </c>
      <c r="CP96" s="304">
        <v>1</v>
      </c>
      <c r="CQ96" s="355" t="s">
        <v>134</v>
      </c>
      <c r="CR96" s="304">
        <v>3</v>
      </c>
      <c r="CS96" s="304">
        <v>1</v>
      </c>
      <c r="CT96" s="304">
        <v>5</v>
      </c>
      <c r="CU96" s="355" t="s">
        <v>134</v>
      </c>
      <c r="CV96" s="355" t="s">
        <v>134</v>
      </c>
      <c r="CW96" s="304">
        <v>1</v>
      </c>
      <c r="CX96" s="304">
        <v>8</v>
      </c>
      <c r="CY96" s="304">
        <v>15</v>
      </c>
      <c r="CZ96" s="304">
        <v>7</v>
      </c>
      <c r="DA96" s="304">
        <v>1</v>
      </c>
      <c r="DB96" s="355" t="s">
        <v>134</v>
      </c>
      <c r="DC96" s="304">
        <v>3</v>
      </c>
      <c r="DD96" s="304">
        <v>17</v>
      </c>
      <c r="DE96" s="355" t="s">
        <v>134</v>
      </c>
      <c r="DF96" s="304">
        <v>3</v>
      </c>
      <c r="DG96" s="304">
        <v>11</v>
      </c>
      <c r="DH96" s="304">
        <v>156</v>
      </c>
      <c r="DI96" s="304">
        <v>4</v>
      </c>
      <c r="DJ96" s="355" t="s">
        <v>134</v>
      </c>
      <c r="DK96" s="304">
        <v>7</v>
      </c>
      <c r="DL96" s="355" t="s">
        <v>134</v>
      </c>
      <c r="DM96" s="355" t="s">
        <v>134</v>
      </c>
      <c r="DN96" s="355" t="s">
        <v>134</v>
      </c>
      <c r="DO96" s="355" t="s">
        <v>134</v>
      </c>
      <c r="DP96" s="304">
        <v>6</v>
      </c>
      <c r="DQ96" s="304">
        <v>81</v>
      </c>
      <c r="DR96" s="355" t="s">
        <v>134</v>
      </c>
      <c r="DS96" s="355" t="s">
        <v>134</v>
      </c>
      <c r="DT96" s="355" t="s">
        <v>134</v>
      </c>
      <c r="DU96" s="355" t="s">
        <v>134</v>
      </c>
      <c r="DV96" s="304">
        <v>4</v>
      </c>
      <c r="DW96" s="355" t="s">
        <v>134</v>
      </c>
      <c r="DX96" s="304">
        <v>2</v>
      </c>
      <c r="DY96" s="355" t="s">
        <v>134</v>
      </c>
    </row>
    <row r="97" spans="1:256" s="26" customFormat="1" ht="21" customHeight="1">
      <c r="A97" s="101" t="s">
        <v>992</v>
      </c>
      <c r="B97" s="303">
        <v>71</v>
      </c>
      <c r="C97" s="304">
        <v>360</v>
      </c>
      <c r="D97" s="304" t="s">
        <v>134</v>
      </c>
      <c r="E97" s="304" t="s">
        <v>134</v>
      </c>
      <c r="F97" s="355" t="s">
        <v>134</v>
      </c>
      <c r="G97" s="355" t="s">
        <v>134</v>
      </c>
      <c r="H97" s="355" t="s">
        <v>134</v>
      </c>
      <c r="I97" s="355" t="s">
        <v>134</v>
      </c>
      <c r="J97" s="304">
        <v>6</v>
      </c>
      <c r="K97" s="304">
        <v>37</v>
      </c>
      <c r="L97" s="304">
        <v>2</v>
      </c>
      <c r="M97" s="304">
        <v>4</v>
      </c>
      <c r="N97" s="304" t="s">
        <v>134</v>
      </c>
      <c r="O97" s="304" t="s">
        <v>134</v>
      </c>
      <c r="P97" s="304" t="s">
        <v>134</v>
      </c>
      <c r="Q97" s="304" t="s">
        <v>134</v>
      </c>
      <c r="R97" s="304" t="s">
        <v>134</v>
      </c>
      <c r="S97" s="304" t="s">
        <v>134</v>
      </c>
      <c r="T97" s="304" t="s">
        <v>134</v>
      </c>
      <c r="U97" s="304" t="s">
        <v>134</v>
      </c>
      <c r="V97" s="304" t="s">
        <v>134</v>
      </c>
      <c r="W97" s="304" t="s">
        <v>134</v>
      </c>
      <c r="X97" s="304" t="s">
        <v>134</v>
      </c>
      <c r="Y97" s="304" t="s">
        <v>134</v>
      </c>
      <c r="Z97" s="304" t="s">
        <v>134</v>
      </c>
      <c r="AA97" s="304" t="s">
        <v>134</v>
      </c>
      <c r="AB97" s="304" t="s">
        <v>134</v>
      </c>
      <c r="AC97" s="304" t="s">
        <v>134</v>
      </c>
      <c r="AD97" s="304" t="s">
        <v>134</v>
      </c>
      <c r="AE97" s="304" t="s">
        <v>134</v>
      </c>
      <c r="AF97" s="304" t="s">
        <v>134</v>
      </c>
      <c r="AG97" s="355" t="s">
        <v>134</v>
      </c>
      <c r="AH97" s="355" t="s">
        <v>134</v>
      </c>
      <c r="AI97" s="355" t="s">
        <v>134</v>
      </c>
      <c r="AJ97" s="355" t="s">
        <v>134</v>
      </c>
      <c r="AK97" s="355" t="s">
        <v>134</v>
      </c>
      <c r="AL97" s="355" t="s">
        <v>134</v>
      </c>
      <c r="AM97" s="355" t="s">
        <v>134</v>
      </c>
      <c r="AN97" s="355" t="s">
        <v>134</v>
      </c>
      <c r="AO97" s="355" t="s">
        <v>134</v>
      </c>
      <c r="AP97" s="355" t="s">
        <v>134</v>
      </c>
      <c r="AQ97" s="355" t="s">
        <v>134</v>
      </c>
      <c r="AR97" s="355" t="s">
        <v>134</v>
      </c>
      <c r="AS97" s="355" t="s">
        <v>134</v>
      </c>
      <c r="AT97" s="355" t="s">
        <v>134</v>
      </c>
      <c r="AU97" s="355" t="s">
        <v>134</v>
      </c>
      <c r="AV97" s="355" t="s">
        <v>134</v>
      </c>
      <c r="AW97" s="355" t="s">
        <v>134</v>
      </c>
      <c r="AX97" s="355" t="s">
        <v>134</v>
      </c>
      <c r="AY97" s="355" t="s">
        <v>134</v>
      </c>
      <c r="AZ97" s="355" t="s">
        <v>134</v>
      </c>
      <c r="BA97" s="355" t="s">
        <v>134</v>
      </c>
      <c r="BB97" s="355" t="s">
        <v>134</v>
      </c>
      <c r="BC97" s="355" t="s">
        <v>134</v>
      </c>
      <c r="BD97" s="355" t="s">
        <v>134</v>
      </c>
      <c r="BE97" s="355" t="s">
        <v>134</v>
      </c>
      <c r="BF97" s="355" t="s">
        <v>134</v>
      </c>
      <c r="BG97" s="355" t="s">
        <v>134</v>
      </c>
      <c r="BH97" s="355" t="s">
        <v>134</v>
      </c>
      <c r="BI97" s="355" t="s">
        <v>134</v>
      </c>
      <c r="BJ97" s="355" t="s">
        <v>134</v>
      </c>
      <c r="BK97" s="355" t="s">
        <v>134</v>
      </c>
      <c r="BL97" s="304">
        <v>11</v>
      </c>
      <c r="BM97" s="304">
        <v>50</v>
      </c>
      <c r="BN97" s="355" t="s">
        <v>134</v>
      </c>
      <c r="BO97" s="304">
        <v>1</v>
      </c>
      <c r="BP97" s="355" t="s">
        <v>134</v>
      </c>
      <c r="BQ97" s="355" t="s">
        <v>134</v>
      </c>
      <c r="BR97" s="304">
        <v>1</v>
      </c>
      <c r="BS97" s="304">
        <v>1</v>
      </c>
      <c r="BT97" s="355" t="s">
        <v>134</v>
      </c>
      <c r="BU97" s="355" t="s">
        <v>134</v>
      </c>
      <c r="BV97" s="304">
        <v>3</v>
      </c>
      <c r="BW97" s="304">
        <v>1</v>
      </c>
      <c r="BX97" s="304">
        <v>3</v>
      </c>
      <c r="BY97" s="304">
        <v>1</v>
      </c>
      <c r="BZ97" s="304">
        <v>3</v>
      </c>
      <c r="CA97" s="304">
        <v>39</v>
      </c>
      <c r="CB97" s="304">
        <v>1</v>
      </c>
      <c r="CC97" s="355" t="s">
        <v>134</v>
      </c>
      <c r="CD97" s="355" t="s">
        <v>134</v>
      </c>
      <c r="CE97" s="304">
        <v>2</v>
      </c>
      <c r="CF97" s="355" t="s">
        <v>134</v>
      </c>
      <c r="CG97" s="355" t="s">
        <v>134</v>
      </c>
      <c r="CH97" s="304">
        <v>14</v>
      </c>
      <c r="CI97" s="304">
        <v>31</v>
      </c>
      <c r="CJ97" s="304">
        <v>3</v>
      </c>
      <c r="CK97" s="304">
        <v>10</v>
      </c>
      <c r="CL97" s="304">
        <v>1</v>
      </c>
      <c r="CM97" s="304">
        <v>3</v>
      </c>
      <c r="CN97" s="304">
        <v>16</v>
      </c>
      <c r="CO97" s="304">
        <v>1</v>
      </c>
      <c r="CP97" s="304">
        <v>1</v>
      </c>
      <c r="CQ97" s="355" t="s">
        <v>134</v>
      </c>
      <c r="CR97" s="304">
        <v>1</v>
      </c>
      <c r="CS97" s="304">
        <v>9</v>
      </c>
      <c r="CT97" s="304">
        <v>32</v>
      </c>
      <c r="CU97" s="355" t="s">
        <v>134</v>
      </c>
      <c r="CV97" s="304">
        <v>6</v>
      </c>
      <c r="CW97" s="304">
        <v>3</v>
      </c>
      <c r="CX97" s="304">
        <v>11</v>
      </c>
      <c r="CY97" s="304">
        <v>27</v>
      </c>
      <c r="CZ97" s="304">
        <v>8</v>
      </c>
      <c r="DA97" s="304">
        <v>3</v>
      </c>
      <c r="DB97" s="355" t="s">
        <v>134</v>
      </c>
      <c r="DC97" s="304">
        <v>1</v>
      </c>
      <c r="DD97" s="304">
        <v>1</v>
      </c>
      <c r="DE97" s="355" t="s">
        <v>134</v>
      </c>
      <c r="DF97" s="304">
        <v>1</v>
      </c>
      <c r="DG97" s="304">
        <v>9</v>
      </c>
      <c r="DH97" s="304">
        <v>97</v>
      </c>
      <c r="DI97" s="304">
        <v>6</v>
      </c>
      <c r="DJ97" s="355" t="s">
        <v>134</v>
      </c>
      <c r="DK97" s="304">
        <v>2</v>
      </c>
      <c r="DL97" s="304">
        <v>1</v>
      </c>
      <c r="DM97" s="304">
        <v>7</v>
      </c>
      <c r="DN97" s="304">
        <v>1</v>
      </c>
      <c r="DO97" s="355" t="s">
        <v>134</v>
      </c>
      <c r="DP97" s="304">
        <v>3</v>
      </c>
      <c r="DQ97" s="304">
        <v>23</v>
      </c>
      <c r="DR97" s="304">
        <v>2</v>
      </c>
      <c r="DS97" s="355" t="s">
        <v>134</v>
      </c>
      <c r="DT97" s="355" t="s">
        <v>134</v>
      </c>
      <c r="DU97" s="355" t="s">
        <v>134</v>
      </c>
      <c r="DV97" s="355" t="s">
        <v>134</v>
      </c>
      <c r="DW97" s="355" t="s">
        <v>134</v>
      </c>
      <c r="DX97" s="304">
        <v>1</v>
      </c>
      <c r="DY97" s="355" t="s">
        <v>134</v>
      </c>
    </row>
    <row r="98" spans="1:256" s="26" customFormat="1" ht="21" customHeight="1">
      <c r="A98" s="101" t="s">
        <v>988</v>
      </c>
      <c r="B98" s="303">
        <v>35</v>
      </c>
      <c r="C98" s="304">
        <v>228</v>
      </c>
      <c r="D98" s="304" t="s">
        <v>134</v>
      </c>
      <c r="E98" s="304" t="s">
        <v>134</v>
      </c>
      <c r="F98" s="355" t="s">
        <v>134</v>
      </c>
      <c r="G98" s="355" t="s">
        <v>134</v>
      </c>
      <c r="H98" s="355" t="s">
        <v>134</v>
      </c>
      <c r="I98" s="355" t="s">
        <v>134</v>
      </c>
      <c r="J98" s="304">
        <v>4</v>
      </c>
      <c r="K98" s="304">
        <v>7</v>
      </c>
      <c r="L98" s="304">
        <v>1</v>
      </c>
      <c r="M98" s="304">
        <v>3</v>
      </c>
      <c r="N98" s="304" t="s">
        <v>134</v>
      </c>
      <c r="O98" s="304" t="s">
        <v>134</v>
      </c>
      <c r="P98" s="304" t="s">
        <v>134</v>
      </c>
      <c r="Q98" s="304" t="s">
        <v>134</v>
      </c>
      <c r="R98" s="304" t="s">
        <v>134</v>
      </c>
      <c r="S98" s="304" t="s">
        <v>134</v>
      </c>
      <c r="T98" s="304" t="s">
        <v>134</v>
      </c>
      <c r="U98" s="304" t="s">
        <v>134</v>
      </c>
      <c r="V98" s="304" t="s">
        <v>134</v>
      </c>
      <c r="W98" s="304" t="s">
        <v>134</v>
      </c>
      <c r="X98" s="304" t="s">
        <v>134</v>
      </c>
      <c r="Y98" s="304" t="s">
        <v>134</v>
      </c>
      <c r="Z98" s="304" t="s">
        <v>134</v>
      </c>
      <c r="AA98" s="304" t="s">
        <v>134</v>
      </c>
      <c r="AB98" s="304" t="s">
        <v>134</v>
      </c>
      <c r="AC98" s="304" t="s">
        <v>134</v>
      </c>
      <c r="AD98" s="304" t="s">
        <v>134</v>
      </c>
      <c r="AE98" s="304" t="s">
        <v>134</v>
      </c>
      <c r="AF98" s="304" t="s">
        <v>134</v>
      </c>
      <c r="AG98" s="355" t="s">
        <v>134</v>
      </c>
      <c r="AH98" s="355" t="s">
        <v>134</v>
      </c>
      <c r="AI98" s="355" t="s">
        <v>134</v>
      </c>
      <c r="AJ98" s="355" t="s">
        <v>134</v>
      </c>
      <c r="AK98" s="355" t="s">
        <v>134</v>
      </c>
      <c r="AL98" s="355" t="s">
        <v>134</v>
      </c>
      <c r="AM98" s="355" t="s">
        <v>134</v>
      </c>
      <c r="AN98" s="355" t="s">
        <v>134</v>
      </c>
      <c r="AO98" s="355" t="s">
        <v>134</v>
      </c>
      <c r="AP98" s="355" t="s">
        <v>134</v>
      </c>
      <c r="AQ98" s="355" t="s">
        <v>134</v>
      </c>
      <c r="AR98" s="355" t="s">
        <v>134</v>
      </c>
      <c r="AS98" s="355" t="s">
        <v>134</v>
      </c>
      <c r="AT98" s="355" t="s">
        <v>134</v>
      </c>
      <c r="AU98" s="304">
        <v>1</v>
      </c>
      <c r="AV98" s="304">
        <v>1</v>
      </c>
      <c r="AW98" s="355" t="s">
        <v>134</v>
      </c>
      <c r="AX98" s="355" t="s">
        <v>134</v>
      </c>
      <c r="AY98" s="304">
        <v>1</v>
      </c>
      <c r="AZ98" s="355" t="s">
        <v>134</v>
      </c>
      <c r="BA98" s="355" t="s">
        <v>134</v>
      </c>
      <c r="BB98" s="304">
        <v>1</v>
      </c>
      <c r="BC98" s="304">
        <v>1</v>
      </c>
      <c r="BD98" s="355" t="s">
        <v>134</v>
      </c>
      <c r="BE98" s="355" t="s">
        <v>134</v>
      </c>
      <c r="BF98" s="304">
        <v>1</v>
      </c>
      <c r="BG98" s="355" t="s">
        <v>134</v>
      </c>
      <c r="BH98" s="355" t="s">
        <v>134</v>
      </c>
      <c r="BI98" s="355" t="s">
        <v>134</v>
      </c>
      <c r="BJ98" s="355" t="s">
        <v>134</v>
      </c>
      <c r="BK98" s="355" t="s">
        <v>134</v>
      </c>
      <c r="BL98" s="304">
        <v>8</v>
      </c>
      <c r="BM98" s="304">
        <v>90</v>
      </c>
      <c r="BN98" s="355" t="s">
        <v>134</v>
      </c>
      <c r="BO98" s="355" t="s">
        <v>134</v>
      </c>
      <c r="BP98" s="355" t="s">
        <v>134</v>
      </c>
      <c r="BQ98" s="355" t="s">
        <v>134</v>
      </c>
      <c r="BR98" s="304">
        <v>1</v>
      </c>
      <c r="BS98" s="355" t="s">
        <v>134</v>
      </c>
      <c r="BT98" s="355" t="s">
        <v>134</v>
      </c>
      <c r="BU98" s="304">
        <v>1</v>
      </c>
      <c r="BV98" s="304">
        <v>2</v>
      </c>
      <c r="BW98" s="304">
        <v>1</v>
      </c>
      <c r="BX98" s="304">
        <v>3</v>
      </c>
      <c r="BY98" s="355" t="s">
        <v>134</v>
      </c>
      <c r="BZ98" s="355" t="s">
        <v>134</v>
      </c>
      <c r="CA98" s="355" t="s">
        <v>134</v>
      </c>
      <c r="CB98" s="355" t="s">
        <v>134</v>
      </c>
      <c r="CC98" s="355" t="s">
        <v>134</v>
      </c>
      <c r="CD98" s="355" t="s">
        <v>134</v>
      </c>
      <c r="CE98" s="355" t="s">
        <v>134</v>
      </c>
      <c r="CF98" s="355" t="s">
        <v>134</v>
      </c>
      <c r="CG98" s="355" t="s">
        <v>134</v>
      </c>
      <c r="CH98" s="304">
        <v>3</v>
      </c>
      <c r="CI98" s="304">
        <v>13</v>
      </c>
      <c r="CJ98" s="355" t="s">
        <v>134</v>
      </c>
      <c r="CK98" s="304">
        <v>3</v>
      </c>
      <c r="CL98" s="355" t="s">
        <v>134</v>
      </c>
      <c r="CM98" s="304">
        <v>2</v>
      </c>
      <c r="CN98" s="304">
        <v>4</v>
      </c>
      <c r="CO98" s="355" t="s">
        <v>134</v>
      </c>
      <c r="CP98" s="304">
        <v>1</v>
      </c>
      <c r="CQ98" s="355" t="s">
        <v>134</v>
      </c>
      <c r="CR98" s="304">
        <v>1</v>
      </c>
      <c r="CS98" s="304">
        <v>6</v>
      </c>
      <c r="CT98" s="304">
        <v>23</v>
      </c>
      <c r="CU98" s="355" t="s">
        <v>134</v>
      </c>
      <c r="CV98" s="304">
        <v>5</v>
      </c>
      <c r="CW98" s="304">
        <v>1</v>
      </c>
      <c r="CX98" s="304">
        <v>7</v>
      </c>
      <c r="CY98" s="304">
        <v>13</v>
      </c>
      <c r="CZ98" s="304">
        <v>7</v>
      </c>
      <c r="DA98" s="355" t="s">
        <v>134</v>
      </c>
      <c r="DB98" s="355" t="s">
        <v>134</v>
      </c>
      <c r="DC98" s="304">
        <v>1</v>
      </c>
      <c r="DD98" s="304">
        <v>48</v>
      </c>
      <c r="DE98" s="355" t="s">
        <v>134</v>
      </c>
      <c r="DF98" s="304">
        <v>1</v>
      </c>
      <c r="DG98" s="304">
        <v>2</v>
      </c>
      <c r="DH98" s="304">
        <v>28</v>
      </c>
      <c r="DI98" s="304">
        <v>1</v>
      </c>
      <c r="DJ98" s="355" t="s">
        <v>134</v>
      </c>
      <c r="DK98" s="304">
        <v>1</v>
      </c>
      <c r="DL98" s="355" t="s">
        <v>134</v>
      </c>
      <c r="DM98" s="355" t="s">
        <v>134</v>
      </c>
      <c r="DN98" s="355" t="s">
        <v>134</v>
      </c>
      <c r="DO98" s="355" t="s">
        <v>134</v>
      </c>
      <c r="DP98" s="355" t="s">
        <v>134</v>
      </c>
      <c r="DQ98" s="355" t="s">
        <v>134</v>
      </c>
      <c r="DR98" s="355" t="s">
        <v>134</v>
      </c>
      <c r="DS98" s="355" t="s">
        <v>134</v>
      </c>
      <c r="DT98" s="355" t="s">
        <v>134</v>
      </c>
      <c r="DU98" s="355" t="s">
        <v>134</v>
      </c>
      <c r="DV98" s="355" t="s">
        <v>134</v>
      </c>
      <c r="DW98" s="355" t="s">
        <v>134</v>
      </c>
      <c r="DX98" s="355" t="s">
        <v>134</v>
      </c>
      <c r="DY98" s="355" t="s">
        <v>134</v>
      </c>
    </row>
    <row r="99" spans="1:256" s="26" customFormat="1" ht="21" customHeight="1">
      <c r="A99" s="170" t="s">
        <v>985</v>
      </c>
      <c r="B99" s="353">
        <v>548</v>
      </c>
      <c r="C99" s="355">
        <v>3028</v>
      </c>
      <c r="D99" s="304" t="s">
        <v>134</v>
      </c>
      <c r="E99" s="304" t="s">
        <v>134</v>
      </c>
      <c r="F99" s="355" t="s">
        <v>134</v>
      </c>
      <c r="G99" s="355" t="s">
        <v>134</v>
      </c>
      <c r="H99" s="355" t="s">
        <v>134</v>
      </c>
      <c r="I99" s="355" t="s">
        <v>134</v>
      </c>
      <c r="J99" s="355">
        <v>51</v>
      </c>
      <c r="K99" s="355">
        <v>242</v>
      </c>
      <c r="L99" s="355">
        <v>16</v>
      </c>
      <c r="M99" s="355">
        <v>20</v>
      </c>
      <c r="N99" s="355">
        <v>15</v>
      </c>
      <c r="O99" s="355">
        <v>16</v>
      </c>
      <c r="P99" s="355">
        <v>88</v>
      </c>
      <c r="Q99" s="355" t="s">
        <v>134</v>
      </c>
      <c r="R99" s="355" t="s">
        <v>134</v>
      </c>
      <c r="S99" s="355">
        <v>2</v>
      </c>
      <c r="T99" s="355" t="s">
        <v>134</v>
      </c>
      <c r="U99" s="355" t="s">
        <v>134</v>
      </c>
      <c r="V99" s="355">
        <v>1</v>
      </c>
      <c r="W99" s="355">
        <v>2</v>
      </c>
      <c r="X99" s="355">
        <v>1</v>
      </c>
      <c r="Y99" s="355" t="s">
        <v>134</v>
      </c>
      <c r="Z99" s="355" t="s">
        <v>134</v>
      </c>
      <c r="AA99" s="355" t="s">
        <v>134</v>
      </c>
      <c r="AB99" s="355" t="s">
        <v>134</v>
      </c>
      <c r="AC99" s="355" t="s">
        <v>134</v>
      </c>
      <c r="AD99" s="355" t="s">
        <v>134</v>
      </c>
      <c r="AE99" s="355" t="s">
        <v>134</v>
      </c>
      <c r="AF99" s="355">
        <v>1</v>
      </c>
      <c r="AG99" s="355" t="s">
        <v>134</v>
      </c>
      <c r="AH99" s="355">
        <v>1</v>
      </c>
      <c r="AI99" s="355">
        <v>2</v>
      </c>
      <c r="AJ99" s="355">
        <v>2</v>
      </c>
      <c r="AK99" s="355">
        <v>1</v>
      </c>
      <c r="AL99" s="355" t="s">
        <v>134</v>
      </c>
      <c r="AM99" s="355" t="s">
        <v>134</v>
      </c>
      <c r="AN99" s="355">
        <v>3</v>
      </c>
      <c r="AO99" s="355" t="s">
        <v>134</v>
      </c>
      <c r="AP99" s="355" t="s">
        <v>134</v>
      </c>
      <c r="AQ99" s="355" t="s">
        <v>134</v>
      </c>
      <c r="AR99" s="355" t="s">
        <v>134</v>
      </c>
      <c r="AS99" s="355" t="s">
        <v>134</v>
      </c>
      <c r="AT99" s="355" t="s">
        <v>134</v>
      </c>
      <c r="AU99" s="355">
        <v>12</v>
      </c>
      <c r="AV99" s="355">
        <v>47</v>
      </c>
      <c r="AW99" s="355">
        <v>1</v>
      </c>
      <c r="AX99" s="355" t="s">
        <v>134</v>
      </c>
      <c r="AY99" s="355">
        <v>3</v>
      </c>
      <c r="AZ99" s="355">
        <v>1</v>
      </c>
      <c r="BA99" s="355">
        <v>7</v>
      </c>
      <c r="BB99" s="355">
        <v>8</v>
      </c>
      <c r="BC99" s="355">
        <v>70</v>
      </c>
      <c r="BD99" s="355">
        <v>2</v>
      </c>
      <c r="BE99" s="355">
        <v>3</v>
      </c>
      <c r="BF99" s="355">
        <v>3</v>
      </c>
      <c r="BG99" s="355" t="s">
        <v>134</v>
      </c>
      <c r="BH99" s="355" t="s">
        <v>134</v>
      </c>
      <c r="BI99" s="355" t="s">
        <v>134</v>
      </c>
      <c r="BJ99" s="355" t="s">
        <v>134</v>
      </c>
      <c r="BK99" s="355" t="s">
        <v>134</v>
      </c>
      <c r="BL99" s="355">
        <v>121</v>
      </c>
      <c r="BM99" s="355">
        <v>903</v>
      </c>
      <c r="BN99" s="304" t="s">
        <v>134</v>
      </c>
      <c r="BO99" s="355">
        <v>4</v>
      </c>
      <c r="BP99" s="355">
        <v>3</v>
      </c>
      <c r="BQ99" s="355">
        <v>1</v>
      </c>
      <c r="BR99" s="355">
        <v>5</v>
      </c>
      <c r="BS99" s="355">
        <v>8</v>
      </c>
      <c r="BT99" s="304" t="s">
        <v>134</v>
      </c>
      <c r="BU99" s="355">
        <v>8</v>
      </c>
      <c r="BV99" s="355">
        <v>31</v>
      </c>
      <c r="BW99" s="355">
        <v>15</v>
      </c>
      <c r="BX99" s="355">
        <v>42</v>
      </c>
      <c r="BY99" s="355">
        <v>4</v>
      </c>
      <c r="BZ99" s="355">
        <v>7</v>
      </c>
      <c r="CA99" s="355">
        <v>24</v>
      </c>
      <c r="CB99" s="304" t="s">
        <v>134</v>
      </c>
      <c r="CC99" s="355">
        <v>1</v>
      </c>
      <c r="CD99" s="304" t="s">
        <v>134</v>
      </c>
      <c r="CE99" s="355">
        <v>2</v>
      </c>
      <c r="CF99" s="304" t="s">
        <v>134</v>
      </c>
      <c r="CG99" s="355">
        <v>4</v>
      </c>
      <c r="CH99" s="355">
        <v>70</v>
      </c>
      <c r="CI99" s="355">
        <v>256</v>
      </c>
      <c r="CJ99" s="355">
        <v>18</v>
      </c>
      <c r="CK99" s="355">
        <v>49</v>
      </c>
      <c r="CL99" s="355">
        <v>3</v>
      </c>
      <c r="CM99" s="355">
        <v>26</v>
      </c>
      <c r="CN99" s="355">
        <v>64</v>
      </c>
      <c r="CO99" s="304" t="s">
        <v>134</v>
      </c>
      <c r="CP99" s="355">
        <v>17</v>
      </c>
      <c r="CQ99" s="304" t="s">
        <v>134</v>
      </c>
      <c r="CR99" s="355">
        <v>9</v>
      </c>
      <c r="CS99" s="355">
        <v>85</v>
      </c>
      <c r="CT99" s="355">
        <v>459</v>
      </c>
      <c r="CU99" s="355">
        <v>3</v>
      </c>
      <c r="CV99" s="355">
        <v>78</v>
      </c>
      <c r="CW99" s="355">
        <v>4</v>
      </c>
      <c r="CX99" s="355">
        <v>52</v>
      </c>
      <c r="CY99" s="355">
        <v>255</v>
      </c>
      <c r="CZ99" s="355">
        <v>39</v>
      </c>
      <c r="DA99" s="355">
        <v>7</v>
      </c>
      <c r="DB99" s="355">
        <v>6</v>
      </c>
      <c r="DC99" s="355">
        <v>25</v>
      </c>
      <c r="DD99" s="355">
        <v>133</v>
      </c>
      <c r="DE99" s="355">
        <v>1</v>
      </c>
      <c r="DF99" s="355">
        <v>24</v>
      </c>
      <c r="DG99" s="355">
        <v>59</v>
      </c>
      <c r="DH99" s="355">
        <v>414</v>
      </c>
      <c r="DI99" s="355">
        <v>45</v>
      </c>
      <c r="DJ99" s="355">
        <v>1</v>
      </c>
      <c r="DK99" s="355">
        <v>13</v>
      </c>
      <c r="DL99" s="355">
        <v>3</v>
      </c>
      <c r="DM99" s="355">
        <v>19</v>
      </c>
      <c r="DN99" s="355">
        <v>3</v>
      </c>
      <c r="DO99" s="355" t="s">
        <v>134</v>
      </c>
      <c r="DP99" s="355">
        <v>13</v>
      </c>
      <c r="DQ99" s="355">
        <v>54</v>
      </c>
      <c r="DR99" s="355">
        <v>1</v>
      </c>
      <c r="DS99" s="355" t="s">
        <v>134</v>
      </c>
      <c r="DT99" s="355">
        <v>3</v>
      </c>
      <c r="DU99" s="355">
        <v>1</v>
      </c>
      <c r="DV99" s="355">
        <v>5</v>
      </c>
      <c r="DW99" s="355" t="s">
        <v>134</v>
      </c>
      <c r="DX99" s="355">
        <v>3</v>
      </c>
      <c r="DY99" s="355" t="s">
        <v>134</v>
      </c>
    </row>
    <row r="100" spans="1:256" s="26" customFormat="1" ht="21" customHeight="1">
      <c r="A100" s="101" t="s">
        <v>982</v>
      </c>
      <c r="B100" s="303">
        <v>108</v>
      </c>
      <c r="C100" s="304">
        <v>608</v>
      </c>
      <c r="D100" s="304" t="s">
        <v>134</v>
      </c>
      <c r="E100" s="304" t="s">
        <v>134</v>
      </c>
      <c r="F100" s="355" t="s">
        <v>134</v>
      </c>
      <c r="G100" s="355" t="s">
        <v>134</v>
      </c>
      <c r="H100" s="355" t="s">
        <v>134</v>
      </c>
      <c r="I100" s="355" t="s">
        <v>134</v>
      </c>
      <c r="J100" s="304">
        <v>18</v>
      </c>
      <c r="K100" s="304">
        <v>78</v>
      </c>
      <c r="L100" s="304">
        <v>4</v>
      </c>
      <c r="M100" s="304">
        <v>7</v>
      </c>
      <c r="N100" s="304">
        <v>7</v>
      </c>
      <c r="O100" s="304">
        <v>2</v>
      </c>
      <c r="P100" s="304">
        <v>21</v>
      </c>
      <c r="Q100" s="304" t="s">
        <v>134</v>
      </c>
      <c r="R100" s="304" t="s">
        <v>134</v>
      </c>
      <c r="S100" s="304" t="s">
        <v>134</v>
      </c>
      <c r="T100" s="304" t="s">
        <v>134</v>
      </c>
      <c r="U100" s="304" t="s">
        <v>134</v>
      </c>
      <c r="V100" s="304" t="s">
        <v>134</v>
      </c>
      <c r="W100" s="304" t="s">
        <v>134</v>
      </c>
      <c r="X100" s="304">
        <v>1</v>
      </c>
      <c r="Y100" s="304" t="s">
        <v>134</v>
      </c>
      <c r="Z100" s="304" t="s">
        <v>134</v>
      </c>
      <c r="AA100" s="304" t="s">
        <v>134</v>
      </c>
      <c r="AB100" s="304" t="s">
        <v>134</v>
      </c>
      <c r="AC100" s="304" t="s">
        <v>134</v>
      </c>
      <c r="AD100" s="304" t="s">
        <v>134</v>
      </c>
      <c r="AE100" s="304" t="s">
        <v>134</v>
      </c>
      <c r="AF100" s="304" t="s">
        <v>134</v>
      </c>
      <c r="AG100" s="355" t="s">
        <v>134</v>
      </c>
      <c r="AH100" s="355" t="s">
        <v>134</v>
      </c>
      <c r="AI100" s="304">
        <v>1</v>
      </c>
      <c r="AJ100" s="355" t="s">
        <v>134</v>
      </c>
      <c r="AK100" s="355" t="s">
        <v>134</v>
      </c>
      <c r="AL100" s="355" t="s">
        <v>134</v>
      </c>
      <c r="AM100" s="355" t="s">
        <v>134</v>
      </c>
      <c r="AN100" s="355" t="s">
        <v>134</v>
      </c>
      <c r="AO100" s="355" t="s">
        <v>134</v>
      </c>
      <c r="AP100" s="355" t="s">
        <v>134</v>
      </c>
      <c r="AQ100" s="355" t="s">
        <v>134</v>
      </c>
      <c r="AR100" s="355" t="s">
        <v>134</v>
      </c>
      <c r="AS100" s="355" t="s">
        <v>134</v>
      </c>
      <c r="AT100" s="355" t="s">
        <v>134</v>
      </c>
      <c r="AU100" s="304">
        <v>1</v>
      </c>
      <c r="AV100" s="304">
        <v>1</v>
      </c>
      <c r="AW100" s="355" t="s">
        <v>134</v>
      </c>
      <c r="AX100" s="355" t="s">
        <v>134</v>
      </c>
      <c r="AY100" s="304">
        <v>1</v>
      </c>
      <c r="AZ100" s="355" t="s">
        <v>134</v>
      </c>
      <c r="BA100" s="355" t="s">
        <v>134</v>
      </c>
      <c r="BB100" s="304">
        <v>1</v>
      </c>
      <c r="BC100" s="304">
        <v>5</v>
      </c>
      <c r="BD100" s="304">
        <v>1</v>
      </c>
      <c r="BE100" s="355" t="s">
        <v>134</v>
      </c>
      <c r="BF100" s="355" t="s">
        <v>134</v>
      </c>
      <c r="BG100" s="355" t="s">
        <v>134</v>
      </c>
      <c r="BH100" s="355" t="s">
        <v>134</v>
      </c>
      <c r="BI100" s="355" t="s">
        <v>134</v>
      </c>
      <c r="BJ100" s="355" t="s">
        <v>134</v>
      </c>
      <c r="BK100" s="355" t="s">
        <v>134</v>
      </c>
      <c r="BL100" s="304">
        <v>23</v>
      </c>
      <c r="BM100" s="304">
        <v>288</v>
      </c>
      <c r="BN100" s="304" t="s">
        <v>134</v>
      </c>
      <c r="BO100" s="304" t="s">
        <v>134</v>
      </c>
      <c r="BP100" s="304" t="s">
        <v>134</v>
      </c>
      <c r="BQ100" s="304" t="s">
        <v>134</v>
      </c>
      <c r="BR100" s="304">
        <v>1</v>
      </c>
      <c r="BS100" s="304">
        <v>2</v>
      </c>
      <c r="BT100" s="304" t="s">
        <v>134</v>
      </c>
      <c r="BU100" s="304">
        <v>1</v>
      </c>
      <c r="BV100" s="304">
        <v>9</v>
      </c>
      <c r="BW100" s="304">
        <v>2</v>
      </c>
      <c r="BX100" s="304">
        <v>8</v>
      </c>
      <c r="BY100" s="304" t="s">
        <v>134</v>
      </c>
      <c r="BZ100" s="304" t="s">
        <v>134</v>
      </c>
      <c r="CA100" s="304" t="s">
        <v>134</v>
      </c>
      <c r="CB100" s="304" t="s">
        <v>134</v>
      </c>
      <c r="CC100" s="304" t="s">
        <v>134</v>
      </c>
      <c r="CD100" s="304" t="s">
        <v>134</v>
      </c>
      <c r="CE100" s="304" t="s">
        <v>134</v>
      </c>
      <c r="CF100" s="304" t="s">
        <v>134</v>
      </c>
      <c r="CG100" s="304" t="s">
        <v>134</v>
      </c>
      <c r="CH100" s="304">
        <v>15</v>
      </c>
      <c r="CI100" s="304">
        <v>42</v>
      </c>
      <c r="CJ100" s="304">
        <v>1</v>
      </c>
      <c r="CK100" s="304">
        <v>14</v>
      </c>
      <c r="CL100" s="304" t="s">
        <v>134</v>
      </c>
      <c r="CM100" s="304">
        <v>8</v>
      </c>
      <c r="CN100" s="304">
        <v>17</v>
      </c>
      <c r="CO100" s="304" t="s">
        <v>134</v>
      </c>
      <c r="CP100" s="304">
        <v>4</v>
      </c>
      <c r="CQ100" s="304" t="s">
        <v>134</v>
      </c>
      <c r="CR100" s="304">
        <v>4</v>
      </c>
      <c r="CS100" s="304">
        <v>14</v>
      </c>
      <c r="CT100" s="304">
        <v>67</v>
      </c>
      <c r="CU100" s="304">
        <v>2</v>
      </c>
      <c r="CV100" s="304">
        <v>12</v>
      </c>
      <c r="CW100" s="355" t="s">
        <v>134</v>
      </c>
      <c r="CX100" s="304">
        <v>7</v>
      </c>
      <c r="CY100" s="304">
        <v>21</v>
      </c>
      <c r="CZ100" s="304">
        <v>5</v>
      </c>
      <c r="DA100" s="304">
        <v>1</v>
      </c>
      <c r="DB100" s="304">
        <v>1</v>
      </c>
      <c r="DC100" s="304">
        <v>3</v>
      </c>
      <c r="DD100" s="304">
        <v>7</v>
      </c>
      <c r="DE100" s="355" t="s">
        <v>134</v>
      </c>
      <c r="DF100" s="304">
        <v>3</v>
      </c>
      <c r="DG100" s="304">
        <v>12</v>
      </c>
      <c r="DH100" s="304">
        <v>43</v>
      </c>
      <c r="DI100" s="304">
        <v>10</v>
      </c>
      <c r="DJ100" s="355" t="s">
        <v>134</v>
      </c>
      <c r="DK100" s="304">
        <v>2</v>
      </c>
      <c r="DL100" s="355" t="s">
        <v>134</v>
      </c>
      <c r="DM100" s="355" t="s">
        <v>134</v>
      </c>
      <c r="DN100" s="355" t="s">
        <v>134</v>
      </c>
      <c r="DO100" s="355" t="s">
        <v>134</v>
      </c>
      <c r="DP100" s="304">
        <v>4</v>
      </c>
      <c r="DQ100" s="304">
        <v>18</v>
      </c>
      <c r="DR100" s="355" t="s">
        <v>134</v>
      </c>
      <c r="DS100" s="355" t="s">
        <v>134</v>
      </c>
      <c r="DT100" s="304">
        <v>2</v>
      </c>
      <c r="DU100" s="304">
        <v>1</v>
      </c>
      <c r="DV100" s="304">
        <v>1</v>
      </c>
      <c r="DW100" s="355" t="s">
        <v>134</v>
      </c>
      <c r="DX100" s="355" t="s">
        <v>134</v>
      </c>
      <c r="DY100" s="355" t="s">
        <v>134</v>
      </c>
    </row>
    <row r="101" spans="1:256" s="26" customFormat="1" ht="21" customHeight="1">
      <c r="A101" s="101" t="s">
        <v>980</v>
      </c>
      <c r="B101" s="303">
        <v>41</v>
      </c>
      <c r="C101" s="304">
        <v>298</v>
      </c>
      <c r="D101" s="304" t="s">
        <v>134</v>
      </c>
      <c r="E101" s="304" t="s">
        <v>134</v>
      </c>
      <c r="F101" s="355" t="s">
        <v>134</v>
      </c>
      <c r="G101" s="355" t="s">
        <v>134</v>
      </c>
      <c r="H101" s="355" t="s">
        <v>134</v>
      </c>
      <c r="I101" s="355" t="s">
        <v>134</v>
      </c>
      <c r="J101" s="304">
        <v>3</v>
      </c>
      <c r="K101" s="304">
        <v>15</v>
      </c>
      <c r="L101" s="304">
        <v>1</v>
      </c>
      <c r="M101" s="304">
        <v>2</v>
      </c>
      <c r="N101" s="304" t="s">
        <v>134</v>
      </c>
      <c r="O101" s="304">
        <v>6</v>
      </c>
      <c r="P101" s="304">
        <v>23</v>
      </c>
      <c r="Q101" s="304" t="s">
        <v>134</v>
      </c>
      <c r="R101" s="304" t="s">
        <v>134</v>
      </c>
      <c r="S101" s="304">
        <v>1</v>
      </c>
      <c r="T101" s="304" t="s">
        <v>134</v>
      </c>
      <c r="U101" s="304" t="s">
        <v>134</v>
      </c>
      <c r="V101" s="304" t="s">
        <v>134</v>
      </c>
      <c r="W101" s="304" t="s">
        <v>134</v>
      </c>
      <c r="X101" s="304" t="s">
        <v>134</v>
      </c>
      <c r="Y101" s="304" t="s">
        <v>134</v>
      </c>
      <c r="Z101" s="304" t="s">
        <v>134</v>
      </c>
      <c r="AA101" s="304" t="s">
        <v>134</v>
      </c>
      <c r="AB101" s="304" t="s">
        <v>134</v>
      </c>
      <c r="AC101" s="304" t="s">
        <v>134</v>
      </c>
      <c r="AD101" s="304" t="s">
        <v>134</v>
      </c>
      <c r="AE101" s="304" t="s">
        <v>134</v>
      </c>
      <c r="AF101" s="304">
        <v>1</v>
      </c>
      <c r="AG101" s="355" t="s">
        <v>134</v>
      </c>
      <c r="AH101" s="304">
        <v>1</v>
      </c>
      <c r="AI101" s="355" t="s">
        <v>134</v>
      </c>
      <c r="AJ101" s="304">
        <v>1</v>
      </c>
      <c r="AK101" s="355" t="s">
        <v>134</v>
      </c>
      <c r="AL101" s="355" t="s">
        <v>134</v>
      </c>
      <c r="AM101" s="355" t="s">
        <v>134</v>
      </c>
      <c r="AN101" s="304">
        <v>2</v>
      </c>
      <c r="AO101" s="355" t="s">
        <v>134</v>
      </c>
      <c r="AP101" s="355" t="s">
        <v>134</v>
      </c>
      <c r="AQ101" s="355" t="s">
        <v>134</v>
      </c>
      <c r="AR101" s="355" t="s">
        <v>134</v>
      </c>
      <c r="AS101" s="355" t="s">
        <v>134</v>
      </c>
      <c r="AT101" s="355" t="s">
        <v>134</v>
      </c>
      <c r="AU101" s="355" t="s">
        <v>134</v>
      </c>
      <c r="AV101" s="355" t="s">
        <v>134</v>
      </c>
      <c r="AW101" s="355" t="s">
        <v>134</v>
      </c>
      <c r="AX101" s="355" t="s">
        <v>134</v>
      </c>
      <c r="AY101" s="355" t="s">
        <v>134</v>
      </c>
      <c r="AZ101" s="355" t="s">
        <v>134</v>
      </c>
      <c r="BA101" s="355" t="s">
        <v>134</v>
      </c>
      <c r="BB101" s="355" t="s">
        <v>134</v>
      </c>
      <c r="BC101" s="355" t="s">
        <v>134</v>
      </c>
      <c r="BD101" s="355" t="s">
        <v>134</v>
      </c>
      <c r="BE101" s="355" t="s">
        <v>134</v>
      </c>
      <c r="BF101" s="355" t="s">
        <v>134</v>
      </c>
      <c r="BG101" s="355" t="s">
        <v>134</v>
      </c>
      <c r="BH101" s="355" t="s">
        <v>134</v>
      </c>
      <c r="BI101" s="355" t="s">
        <v>134</v>
      </c>
      <c r="BJ101" s="355" t="s">
        <v>134</v>
      </c>
      <c r="BK101" s="355" t="s">
        <v>134</v>
      </c>
      <c r="BL101" s="304">
        <v>10</v>
      </c>
      <c r="BM101" s="304">
        <v>95</v>
      </c>
      <c r="BN101" s="304" t="s">
        <v>134</v>
      </c>
      <c r="BO101" s="304" t="s">
        <v>134</v>
      </c>
      <c r="BP101" s="304" t="s">
        <v>134</v>
      </c>
      <c r="BQ101" s="304" t="s">
        <v>134</v>
      </c>
      <c r="BR101" s="304">
        <v>2</v>
      </c>
      <c r="BS101" s="304" t="s">
        <v>134</v>
      </c>
      <c r="BT101" s="304" t="s">
        <v>134</v>
      </c>
      <c r="BU101" s="304" t="s">
        <v>134</v>
      </c>
      <c r="BV101" s="304">
        <v>2</v>
      </c>
      <c r="BW101" s="304">
        <v>2</v>
      </c>
      <c r="BX101" s="304">
        <v>3</v>
      </c>
      <c r="BY101" s="304">
        <v>1</v>
      </c>
      <c r="BZ101" s="304" t="s">
        <v>134</v>
      </c>
      <c r="CA101" s="304" t="s">
        <v>134</v>
      </c>
      <c r="CB101" s="304" t="s">
        <v>134</v>
      </c>
      <c r="CC101" s="304" t="s">
        <v>134</v>
      </c>
      <c r="CD101" s="304" t="s">
        <v>134</v>
      </c>
      <c r="CE101" s="304" t="s">
        <v>134</v>
      </c>
      <c r="CF101" s="304" t="s">
        <v>134</v>
      </c>
      <c r="CG101" s="304" t="s">
        <v>134</v>
      </c>
      <c r="CH101" s="304">
        <v>5</v>
      </c>
      <c r="CI101" s="304">
        <v>29</v>
      </c>
      <c r="CJ101" s="304">
        <v>1</v>
      </c>
      <c r="CK101" s="304">
        <v>2</v>
      </c>
      <c r="CL101" s="304">
        <v>2</v>
      </c>
      <c r="CM101" s="304">
        <v>4</v>
      </c>
      <c r="CN101" s="304">
        <v>12</v>
      </c>
      <c r="CO101" s="304" t="s">
        <v>134</v>
      </c>
      <c r="CP101" s="304">
        <v>4</v>
      </c>
      <c r="CQ101" s="304" t="s">
        <v>134</v>
      </c>
      <c r="CR101" s="304" t="s">
        <v>134</v>
      </c>
      <c r="CS101" s="304">
        <v>2</v>
      </c>
      <c r="CT101" s="304">
        <v>8</v>
      </c>
      <c r="CU101" s="304">
        <v>1</v>
      </c>
      <c r="CV101" s="304">
        <v>1</v>
      </c>
      <c r="CW101" s="355" t="s">
        <v>134</v>
      </c>
      <c r="CX101" s="304">
        <v>4</v>
      </c>
      <c r="CY101" s="304">
        <v>76</v>
      </c>
      <c r="CZ101" s="304">
        <v>2</v>
      </c>
      <c r="DA101" s="304">
        <v>1</v>
      </c>
      <c r="DB101" s="304">
        <v>1</v>
      </c>
      <c r="DC101" s="304">
        <v>1</v>
      </c>
      <c r="DD101" s="304">
        <v>1</v>
      </c>
      <c r="DE101" s="355" t="s">
        <v>134</v>
      </c>
      <c r="DF101" s="304">
        <v>1</v>
      </c>
      <c r="DG101" s="304">
        <v>3</v>
      </c>
      <c r="DH101" s="304">
        <v>15</v>
      </c>
      <c r="DI101" s="304">
        <v>3</v>
      </c>
      <c r="DJ101" s="355" t="s">
        <v>134</v>
      </c>
      <c r="DK101" s="355" t="s">
        <v>134</v>
      </c>
      <c r="DL101" s="304">
        <v>1</v>
      </c>
      <c r="DM101" s="304">
        <v>5</v>
      </c>
      <c r="DN101" s="304">
        <v>1</v>
      </c>
      <c r="DO101" s="355" t="s">
        <v>134</v>
      </c>
      <c r="DP101" s="304">
        <v>2</v>
      </c>
      <c r="DQ101" s="304">
        <v>19</v>
      </c>
      <c r="DR101" s="355" t="s">
        <v>134</v>
      </c>
      <c r="DS101" s="355" t="s">
        <v>134</v>
      </c>
      <c r="DT101" s="355" t="s">
        <v>134</v>
      </c>
      <c r="DU101" s="355" t="s">
        <v>134</v>
      </c>
      <c r="DV101" s="304">
        <v>1</v>
      </c>
      <c r="DW101" s="355" t="s">
        <v>134</v>
      </c>
      <c r="DX101" s="304">
        <v>1</v>
      </c>
      <c r="DY101" s="355" t="s">
        <v>134</v>
      </c>
    </row>
    <row r="102" spans="1:256" s="26" customFormat="1" ht="21" customHeight="1">
      <c r="A102" s="101" t="s">
        <v>414</v>
      </c>
      <c r="B102" s="303">
        <v>225</v>
      </c>
      <c r="C102" s="304">
        <v>1301</v>
      </c>
      <c r="D102" s="304" t="s">
        <v>134</v>
      </c>
      <c r="E102" s="304" t="s">
        <v>134</v>
      </c>
      <c r="F102" s="355" t="s">
        <v>134</v>
      </c>
      <c r="G102" s="355" t="s">
        <v>134</v>
      </c>
      <c r="H102" s="355" t="s">
        <v>134</v>
      </c>
      <c r="I102" s="355" t="s">
        <v>134</v>
      </c>
      <c r="J102" s="304">
        <v>10</v>
      </c>
      <c r="K102" s="304">
        <v>61</v>
      </c>
      <c r="L102" s="304">
        <v>6</v>
      </c>
      <c r="M102" s="304">
        <v>2</v>
      </c>
      <c r="N102" s="304">
        <v>2</v>
      </c>
      <c r="O102" s="304">
        <v>1</v>
      </c>
      <c r="P102" s="304">
        <v>2</v>
      </c>
      <c r="Q102" s="304" t="s">
        <v>134</v>
      </c>
      <c r="R102" s="304" t="s">
        <v>134</v>
      </c>
      <c r="S102" s="304" t="s">
        <v>134</v>
      </c>
      <c r="T102" s="304" t="s">
        <v>134</v>
      </c>
      <c r="U102" s="304" t="s">
        <v>134</v>
      </c>
      <c r="V102" s="304" t="s">
        <v>134</v>
      </c>
      <c r="W102" s="304">
        <v>1</v>
      </c>
      <c r="X102" s="304" t="s">
        <v>134</v>
      </c>
      <c r="Y102" s="304" t="s">
        <v>134</v>
      </c>
      <c r="Z102" s="304"/>
      <c r="AA102" s="304" t="s">
        <v>134</v>
      </c>
      <c r="AB102" s="304" t="s">
        <v>134</v>
      </c>
      <c r="AC102" s="304" t="s">
        <v>134</v>
      </c>
      <c r="AD102" s="304" t="s">
        <v>134</v>
      </c>
      <c r="AE102" s="304" t="s">
        <v>134</v>
      </c>
      <c r="AF102" s="304" t="s">
        <v>134</v>
      </c>
      <c r="AG102" s="355" t="s">
        <v>134</v>
      </c>
      <c r="AH102" s="355" t="s">
        <v>134</v>
      </c>
      <c r="AI102" s="355" t="s">
        <v>134</v>
      </c>
      <c r="AJ102" s="355" t="s">
        <v>134</v>
      </c>
      <c r="AK102" s="355" t="s">
        <v>134</v>
      </c>
      <c r="AL102" s="355" t="s">
        <v>134</v>
      </c>
      <c r="AM102" s="355" t="s">
        <v>134</v>
      </c>
      <c r="AN102" s="355" t="s">
        <v>134</v>
      </c>
      <c r="AO102" s="355" t="s">
        <v>134</v>
      </c>
      <c r="AP102" s="355" t="s">
        <v>134</v>
      </c>
      <c r="AQ102" s="355" t="s">
        <v>134</v>
      </c>
      <c r="AR102" s="355" t="s">
        <v>134</v>
      </c>
      <c r="AS102" s="355" t="s">
        <v>134</v>
      </c>
      <c r="AT102" s="355" t="s">
        <v>134</v>
      </c>
      <c r="AU102" s="304">
        <v>4</v>
      </c>
      <c r="AV102" s="304">
        <v>24</v>
      </c>
      <c r="AW102" s="304">
        <v>1</v>
      </c>
      <c r="AX102" s="355" t="s">
        <v>134</v>
      </c>
      <c r="AY102" s="355" t="s">
        <v>134</v>
      </c>
      <c r="AZ102" s="355" t="s">
        <v>134</v>
      </c>
      <c r="BA102" s="304">
        <v>3</v>
      </c>
      <c r="BB102" s="304">
        <v>5</v>
      </c>
      <c r="BC102" s="304">
        <v>60</v>
      </c>
      <c r="BD102" s="304">
        <v>1</v>
      </c>
      <c r="BE102" s="304">
        <v>2</v>
      </c>
      <c r="BF102" s="304">
        <v>2</v>
      </c>
      <c r="BG102" s="355" t="s">
        <v>134</v>
      </c>
      <c r="BH102" s="355" t="s">
        <v>134</v>
      </c>
      <c r="BI102" s="355" t="s">
        <v>134</v>
      </c>
      <c r="BJ102" s="355" t="s">
        <v>134</v>
      </c>
      <c r="BK102" s="355" t="s">
        <v>134</v>
      </c>
      <c r="BL102" s="304">
        <v>56</v>
      </c>
      <c r="BM102" s="304">
        <v>374</v>
      </c>
      <c r="BN102" s="304" t="s">
        <v>134</v>
      </c>
      <c r="BO102" s="304">
        <v>1</v>
      </c>
      <c r="BP102" s="304">
        <v>1</v>
      </c>
      <c r="BQ102" s="304">
        <v>1</v>
      </c>
      <c r="BR102" s="304">
        <v>1</v>
      </c>
      <c r="BS102" s="304">
        <v>3</v>
      </c>
      <c r="BT102" s="304" t="s">
        <v>134</v>
      </c>
      <c r="BU102" s="304">
        <v>3</v>
      </c>
      <c r="BV102" s="304">
        <v>13</v>
      </c>
      <c r="BW102" s="304">
        <v>7</v>
      </c>
      <c r="BX102" s="304">
        <v>24</v>
      </c>
      <c r="BY102" s="304">
        <v>2</v>
      </c>
      <c r="BZ102" s="304">
        <v>3</v>
      </c>
      <c r="CA102" s="304">
        <v>7</v>
      </c>
      <c r="CB102" s="304" t="s">
        <v>134</v>
      </c>
      <c r="CC102" s="304" t="s">
        <v>134</v>
      </c>
      <c r="CD102" s="304" t="s">
        <v>134</v>
      </c>
      <c r="CE102" s="304">
        <v>1</v>
      </c>
      <c r="CF102" s="304" t="s">
        <v>134</v>
      </c>
      <c r="CG102" s="304">
        <v>2</v>
      </c>
      <c r="CH102" s="304">
        <v>24</v>
      </c>
      <c r="CI102" s="304">
        <v>108</v>
      </c>
      <c r="CJ102" s="304">
        <v>8</v>
      </c>
      <c r="CK102" s="304">
        <v>15</v>
      </c>
      <c r="CL102" s="304">
        <v>1</v>
      </c>
      <c r="CM102" s="304">
        <v>5</v>
      </c>
      <c r="CN102" s="304">
        <v>13</v>
      </c>
      <c r="CO102" s="304" t="s">
        <v>134</v>
      </c>
      <c r="CP102" s="304">
        <v>4</v>
      </c>
      <c r="CQ102" s="304" t="s">
        <v>134</v>
      </c>
      <c r="CR102" s="304">
        <v>1</v>
      </c>
      <c r="CS102" s="304">
        <v>45</v>
      </c>
      <c r="CT102" s="304">
        <v>250</v>
      </c>
      <c r="CU102" s="355" t="s">
        <v>134</v>
      </c>
      <c r="CV102" s="304">
        <v>43</v>
      </c>
      <c r="CW102" s="304">
        <v>2</v>
      </c>
      <c r="CX102" s="304">
        <v>29</v>
      </c>
      <c r="CY102" s="304">
        <v>96</v>
      </c>
      <c r="CZ102" s="304">
        <v>23</v>
      </c>
      <c r="DA102" s="304">
        <v>4</v>
      </c>
      <c r="DB102" s="304">
        <v>2</v>
      </c>
      <c r="DC102" s="304">
        <v>12</v>
      </c>
      <c r="DD102" s="304">
        <v>68</v>
      </c>
      <c r="DE102" s="304">
        <v>1</v>
      </c>
      <c r="DF102" s="304">
        <v>11</v>
      </c>
      <c r="DG102" s="304">
        <v>27</v>
      </c>
      <c r="DH102" s="304">
        <v>231</v>
      </c>
      <c r="DI102" s="304">
        <v>22</v>
      </c>
      <c r="DJ102" s="355" t="s">
        <v>134</v>
      </c>
      <c r="DK102" s="304">
        <v>5</v>
      </c>
      <c r="DL102" s="355" t="s">
        <v>134</v>
      </c>
      <c r="DM102" s="355" t="s">
        <v>134</v>
      </c>
      <c r="DN102" s="355" t="s">
        <v>134</v>
      </c>
      <c r="DO102" s="355" t="s">
        <v>134</v>
      </c>
      <c r="DP102" s="304">
        <v>4</v>
      </c>
      <c r="DQ102" s="304">
        <v>7</v>
      </c>
      <c r="DR102" s="355" t="s">
        <v>134</v>
      </c>
      <c r="DS102" s="355" t="s">
        <v>134</v>
      </c>
      <c r="DT102" s="304">
        <v>1</v>
      </c>
      <c r="DU102" s="355" t="s">
        <v>134</v>
      </c>
      <c r="DV102" s="304">
        <v>2</v>
      </c>
      <c r="DW102" s="355" t="s">
        <v>134</v>
      </c>
      <c r="DX102" s="304">
        <v>1</v>
      </c>
      <c r="DY102" s="355" t="s">
        <v>134</v>
      </c>
    </row>
    <row r="103" spans="1:256" s="26" customFormat="1" ht="21" customHeight="1">
      <c r="A103" s="101" t="s">
        <v>977</v>
      </c>
      <c r="B103" s="303">
        <v>89</v>
      </c>
      <c r="C103" s="304">
        <v>393</v>
      </c>
      <c r="D103" s="304" t="s">
        <v>134</v>
      </c>
      <c r="E103" s="304" t="s">
        <v>134</v>
      </c>
      <c r="F103" s="355" t="s">
        <v>134</v>
      </c>
      <c r="G103" s="355" t="s">
        <v>134</v>
      </c>
      <c r="H103" s="355" t="s">
        <v>134</v>
      </c>
      <c r="I103" s="355" t="s">
        <v>134</v>
      </c>
      <c r="J103" s="304">
        <v>3</v>
      </c>
      <c r="K103" s="304">
        <v>6</v>
      </c>
      <c r="L103" s="304">
        <v>1</v>
      </c>
      <c r="M103" s="304" t="s">
        <v>134</v>
      </c>
      <c r="N103" s="304">
        <v>2</v>
      </c>
      <c r="O103" s="304">
        <v>1</v>
      </c>
      <c r="P103" s="304">
        <v>1</v>
      </c>
      <c r="Q103" s="304" t="s">
        <v>134</v>
      </c>
      <c r="R103" s="304" t="s">
        <v>134</v>
      </c>
      <c r="S103" s="304" t="s">
        <v>134</v>
      </c>
      <c r="T103" s="304" t="s">
        <v>134</v>
      </c>
      <c r="U103" s="304" t="s">
        <v>134</v>
      </c>
      <c r="V103" s="304" t="s">
        <v>134</v>
      </c>
      <c r="W103" s="304" t="s">
        <v>134</v>
      </c>
      <c r="X103" s="304" t="s">
        <v>134</v>
      </c>
      <c r="Y103" s="304" t="s">
        <v>134</v>
      </c>
      <c r="Z103" s="304" t="s">
        <v>134</v>
      </c>
      <c r="AA103" s="304" t="s">
        <v>134</v>
      </c>
      <c r="AB103" s="304" t="s">
        <v>134</v>
      </c>
      <c r="AC103" s="304" t="s">
        <v>134</v>
      </c>
      <c r="AD103" s="304" t="s">
        <v>134</v>
      </c>
      <c r="AE103" s="304" t="s">
        <v>134</v>
      </c>
      <c r="AF103" s="304" t="s">
        <v>134</v>
      </c>
      <c r="AG103" s="355" t="s">
        <v>134</v>
      </c>
      <c r="AH103" s="355" t="s">
        <v>134</v>
      </c>
      <c r="AI103" s="355" t="s">
        <v>134</v>
      </c>
      <c r="AJ103" s="355" t="s">
        <v>134</v>
      </c>
      <c r="AK103" s="304">
        <v>1</v>
      </c>
      <c r="AL103" s="355" t="s">
        <v>134</v>
      </c>
      <c r="AM103" s="355" t="s">
        <v>134</v>
      </c>
      <c r="AN103" s="355" t="s">
        <v>134</v>
      </c>
      <c r="AO103" s="355" t="s">
        <v>134</v>
      </c>
      <c r="AP103" s="355" t="s">
        <v>134</v>
      </c>
      <c r="AQ103" s="355" t="s">
        <v>134</v>
      </c>
      <c r="AR103" s="355" t="s">
        <v>134</v>
      </c>
      <c r="AS103" s="355" t="s">
        <v>134</v>
      </c>
      <c r="AT103" s="355" t="s">
        <v>134</v>
      </c>
      <c r="AU103" s="304">
        <v>2</v>
      </c>
      <c r="AV103" s="304">
        <v>7</v>
      </c>
      <c r="AW103" s="355" t="s">
        <v>134</v>
      </c>
      <c r="AX103" s="355" t="s">
        <v>134</v>
      </c>
      <c r="AY103" s="304">
        <v>1</v>
      </c>
      <c r="AZ103" s="355" t="s">
        <v>134</v>
      </c>
      <c r="BA103" s="304">
        <v>1</v>
      </c>
      <c r="BB103" s="355" t="s">
        <v>134</v>
      </c>
      <c r="BC103" s="355" t="s">
        <v>134</v>
      </c>
      <c r="BD103" s="355" t="s">
        <v>134</v>
      </c>
      <c r="BE103" s="355" t="s">
        <v>134</v>
      </c>
      <c r="BF103" s="355" t="s">
        <v>134</v>
      </c>
      <c r="BG103" s="355" t="s">
        <v>134</v>
      </c>
      <c r="BH103" s="355" t="s">
        <v>134</v>
      </c>
      <c r="BI103" s="355" t="s">
        <v>134</v>
      </c>
      <c r="BJ103" s="355" t="s">
        <v>134</v>
      </c>
      <c r="BK103" s="355" t="s">
        <v>134</v>
      </c>
      <c r="BL103" s="304">
        <v>14</v>
      </c>
      <c r="BM103" s="304">
        <v>33</v>
      </c>
      <c r="BN103" s="304" t="s">
        <v>134</v>
      </c>
      <c r="BO103" s="304">
        <v>1</v>
      </c>
      <c r="BP103" s="304" t="s">
        <v>134</v>
      </c>
      <c r="BQ103" s="304" t="s">
        <v>134</v>
      </c>
      <c r="BR103" s="304" t="s">
        <v>134</v>
      </c>
      <c r="BS103" s="304" t="s">
        <v>134</v>
      </c>
      <c r="BT103" s="304" t="s">
        <v>134</v>
      </c>
      <c r="BU103" s="304">
        <v>3</v>
      </c>
      <c r="BV103" s="304">
        <v>4</v>
      </c>
      <c r="BW103" s="304">
        <v>3</v>
      </c>
      <c r="BX103" s="304">
        <v>3</v>
      </c>
      <c r="BY103" s="304" t="s">
        <v>134</v>
      </c>
      <c r="BZ103" s="304">
        <v>3</v>
      </c>
      <c r="CA103" s="304">
        <v>14</v>
      </c>
      <c r="CB103" s="304" t="s">
        <v>134</v>
      </c>
      <c r="CC103" s="304">
        <v>1</v>
      </c>
      <c r="CD103" s="304" t="s">
        <v>134</v>
      </c>
      <c r="CE103" s="304">
        <v>1</v>
      </c>
      <c r="CF103" s="304" t="s">
        <v>134</v>
      </c>
      <c r="CG103" s="304">
        <v>1</v>
      </c>
      <c r="CH103" s="304">
        <v>13</v>
      </c>
      <c r="CI103" s="304">
        <v>48</v>
      </c>
      <c r="CJ103" s="304">
        <v>7</v>
      </c>
      <c r="CK103" s="304">
        <v>6</v>
      </c>
      <c r="CL103" s="304" t="s">
        <v>134</v>
      </c>
      <c r="CM103" s="304">
        <v>1</v>
      </c>
      <c r="CN103" s="304">
        <v>1</v>
      </c>
      <c r="CO103" s="304" t="s">
        <v>134</v>
      </c>
      <c r="CP103" s="304">
        <v>1</v>
      </c>
      <c r="CQ103" s="304" t="s">
        <v>134</v>
      </c>
      <c r="CR103" s="304" t="s">
        <v>134</v>
      </c>
      <c r="CS103" s="304">
        <v>22</v>
      </c>
      <c r="CT103" s="304">
        <v>95</v>
      </c>
      <c r="CU103" s="355" t="s">
        <v>134</v>
      </c>
      <c r="CV103" s="304">
        <v>20</v>
      </c>
      <c r="CW103" s="304">
        <v>2</v>
      </c>
      <c r="CX103" s="304">
        <v>10</v>
      </c>
      <c r="CY103" s="304">
        <v>58</v>
      </c>
      <c r="CZ103" s="304">
        <v>8</v>
      </c>
      <c r="DA103" s="355" t="s">
        <v>134</v>
      </c>
      <c r="DB103" s="304">
        <v>2</v>
      </c>
      <c r="DC103" s="304">
        <v>4</v>
      </c>
      <c r="DD103" s="304">
        <v>33</v>
      </c>
      <c r="DE103" s="355" t="s">
        <v>134</v>
      </c>
      <c r="DF103" s="304">
        <v>4</v>
      </c>
      <c r="DG103" s="304">
        <v>13</v>
      </c>
      <c r="DH103" s="304">
        <v>82</v>
      </c>
      <c r="DI103" s="304">
        <v>9</v>
      </c>
      <c r="DJ103" s="355" t="s">
        <v>134</v>
      </c>
      <c r="DK103" s="304">
        <v>4</v>
      </c>
      <c r="DL103" s="304">
        <v>1</v>
      </c>
      <c r="DM103" s="304">
        <v>8</v>
      </c>
      <c r="DN103" s="304">
        <v>1</v>
      </c>
      <c r="DO103" s="355" t="s">
        <v>134</v>
      </c>
      <c r="DP103" s="304">
        <v>2</v>
      </c>
      <c r="DQ103" s="304">
        <v>7</v>
      </c>
      <c r="DR103" s="304">
        <v>1</v>
      </c>
      <c r="DS103" s="355" t="s">
        <v>134</v>
      </c>
      <c r="DT103" s="355" t="s">
        <v>134</v>
      </c>
      <c r="DU103" s="355" t="s">
        <v>134</v>
      </c>
      <c r="DV103" s="355" t="s">
        <v>134</v>
      </c>
      <c r="DW103" s="355" t="s">
        <v>134</v>
      </c>
      <c r="DX103" s="304">
        <v>1</v>
      </c>
      <c r="DY103" s="355" t="s">
        <v>134</v>
      </c>
    </row>
    <row r="104" spans="1:256" s="26" customFormat="1" ht="21" customHeight="1">
      <c r="A104" s="101" t="s">
        <v>973</v>
      </c>
      <c r="B104" s="303">
        <v>43</v>
      </c>
      <c r="C104" s="304">
        <v>189</v>
      </c>
      <c r="D104" s="304" t="s">
        <v>134</v>
      </c>
      <c r="E104" s="304" t="s">
        <v>134</v>
      </c>
      <c r="F104" s="355" t="s">
        <v>134</v>
      </c>
      <c r="G104" s="355" t="s">
        <v>134</v>
      </c>
      <c r="H104" s="355" t="s">
        <v>134</v>
      </c>
      <c r="I104" s="355" t="s">
        <v>134</v>
      </c>
      <c r="J104" s="304">
        <v>10</v>
      </c>
      <c r="K104" s="304">
        <v>34</v>
      </c>
      <c r="L104" s="304">
        <v>4</v>
      </c>
      <c r="M104" s="304">
        <v>5</v>
      </c>
      <c r="N104" s="304">
        <v>1</v>
      </c>
      <c r="O104" s="304">
        <v>3</v>
      </c>
      <c r="P104" s="304">
        <v>7</v>
      </c>
      <c r="Q104" s="304" t="s">
        <v>134</v>
      </c>
      <c r="R104" s="304" t="s">
        <v>134</v>
      </c>
      <c r="S104" s="304">
        <v>1</v>
      </c>
      <c r="T104" s="304" t="s">
        <v>134</v>
      </c>
      <c r="U104" s="304" t="s">
        <v>134</v>
      </c>
      <c r="V104" s="304" t="s">
        <v>134</v>
      </c>
      <c r="W104" s="304" t="s">
        <v>134</v>
      </c>
      <c r="X104" s="304" t="s">
        <v>134</v>
      </c>
      <c r="Y104" s="304" t="s">
        <v>134</v>
      </c>
      <c r="Z104" s="304" t="s">
        <v>134</v>
      </c>
      <c r="AA104" s="304" t="s">
        <v>134</v>
      </c>
      <c r="AB104" s="304" t="s">
        <v>134</v>
      </c>
      <c r="AC104" s="304" t="s">
        <v>134</v>
      </c>
      <c r="AD104" s="304" t="s">
        <v>134</v>
      </c>
      <c r="AE104" s="304" t="s">
        <v>134</v>
      </c>
      <c r="AF104" s="304" t="s">
        <v>134</v>
      </c>
      <c r="AG104" s="355" t="s">
        <v>134</v>
      </c>
      <c r="AH104" s="355" t="s">
        <v>134</v>
      </c>
      <c r="AI104" s="355" t="s">
        <v>134</v>
      </c>
      <c r="AJ104" s="304">
        <v>1</v>
      </c>
      <c r="AK104" s="355" t="s">
        <v>134</v>
      </c>
      <c r="AL104" s="355" t="s">
        <v>134</v>
      </c>
      <c r="AM104" s="355" t="s">
        <v>134</v>
      </c>
      <c r="AN104" s="304">
        <v>1</v>
      </c>
      <c r="AO104" s="355" t="s">
        <v>134</v>
      </c>
      <c r="AP104" s="355" t="s">
        <v>134</v>
      </c>
      <c r="AQ104" s="355" t="s">
        <v>134</v>
      </c>
      <c r="AR104" s="355" t="s">
        <v>134</v>
      </c>
      <c r="AS104" s="355" t="s">
        <v>134</v>
      </c>
      <c r="AT104" s="355" t="s">
        <v>134</v>
      </c>
      <c r="AU104" s="304">
        <v>1</v>
      </c>
      <c r="AV104" s="304">
        <v>3</v>
      </c>
      <c r="AW104" s="355" t="s">
        <v>134</v>
      </c>
      <c r="AX104" s="355" t="s">
        <v>134</v>
      </c>
      <c r="AY104" s="355" t="s">
        <v>134</v>
      </c>
      <c r="AZ104" s="304" t="s">
        <v>134</v>
      </c>
      <c r="BA104" s="304">
        <v>1</v>
      </c>
      <c r="BB104" s="304">
        <v>1</v>
      </c>
      <c r="BC104" s="304">
        <v>1</v>
      </c>
      <c r="BD104" s="304" t="s">
        <v>134</v>
      </c>
      <c r="BE104" s="355">
        <v>1</v>
      </c>
      <c r="BF104" s="304" t="s">
        <v>134</v>
      </c>
      <c r="BG104" s="355" t="s">
        <v>134</v>
      </c>
      <c r="BH104" s="355" t="s">
        <v>134</v>
      </c>
      <c r="BI104" s="355" t="s">
        <v>134</v>
      </c>
      <c r="BJ104" s="355" t="s">
        <v>134</v>
      </c>
      <c r="BK104" s="355" t="s">
        <v>134</v>
      </c>
      <c r="BL104" s="304">
        <v>10</v>
      </c>
      <c r="BM104" s="304">
        <v>61</v>
      </c>
      <c r="BN104" s="304" t="s">
        <v>134</v>
      </c>
      <c r="BO104" s="304">
        <v>1</v>
      </c>
      <c r="BP104" s="304" t="s">
        <v>134</v>
      </c>
      <c r="BQ104" s="304" t="s">
        <v>134</v>
      </c>
      <c r="BR104" s="304" t="s">
        <v>134</v>
      </c>
      <c r="BS104" s="304">
        <v>2</v>
      </c>
      <c r="BT104" s="304" t="s">
        <v>134</v>
      </c>
      <c r="BU104" s="304">
        <v>1</v>
      </c>
      <c r="BV104" s="304">
        <v>2</v>
      </c>
      <c r="BW104" s="304" t="s">
        <v>134</v>
      </c>
      <c r="BX104" s="304">
        <v>3</v>
      </c>
      <c r="BY104" s="304">
        <v>1</v>
      </c>
      <c r="BZ104" s="304" t="s">
        <v>134</v>
      </c>
      <c r="CA104" s="304" t="s">
        <v>134</v>
      </c>
      <c r="CB104" s="304" t="s">
        <v>134</v>
      </c>
      <c r="CC104" s="304" t="s">
        <v>134</v>
      </c>
      <c r="CD104" s="304" t="s">
        <v>134</v>
      </c>
      <c r="CE104" s="304" t="s">
        <v>134</v>
      </c>
      <c r="CF104" s="304" t="s">
        <v>134</v>
      </c>
      <c r="CG104" s="304" t="s">
        <v>134</v>
      </c>
      <c r="CH104" s="304">
        <v>7</v>
      </c>
      <c r="CI104" s="304">
        <v>15</v>
      </c>
      <c r="CJ104" s="304" t="s">
        <v>134</v>
      </c>
      <c r="CK104" s="304">
        <v>7</v>
      </c>
      <c r="CL104" s="304" t="s">
        <v>134</v>
      </c>
      <c r="CM104" s="304">
        <v>5</v>
      </c>
      <c r="CN104" s="304">
        <v>15</v>
      </c>
      <c r="CO104" s="304" t="s">
        <v>134</v>
      </c>
      <c r="CP104" s="304">
        <v>2</v>
      </c>
      <c r="CQ104" s="304" t="s">
        <v>134</v>
      </c>
      <c r="CR104" s="304">
        <v>3</v>
      </c>
      <c r="CS104" s="304">
        <v>1</v>
      </c>
      <c r="CT104" s="304">
        <v>15</v>
      </c>
      <c r="CU104" s="355" t="s">
        <v>134</v>
      </c>
      <c r="CV104" s="304">
        <v>1</v>
      </c>
      <c r="CW104" s="355" t="s">
        <v>134</v>
      </c>
      <c r="CX104" s="355" t="s">
        <v>134</v>
      </c>
      <c r="CY104" s="355" t="s">
        <v>134</v>
      </c>
      <c r="CZ104" s="355" t="s">
        <v>134</v>
      </c>
      <c r="DA104" s="355" t="s">
        <v>134</v>
      </c>
      <c r="DB104" s="355" t="s">
        <v>134</v>
      </c>
      <c r="DC104" s="304">
        <v>1</v>
      </c>
      <c r="DD104" s="304">
        <v>7</v>
      </c>
      <c r="DE104" s="355" t="s">
        <v>134</v>
      </c>
      <c r="DF104" s="304">
        <v>1</v>
      </c>
      <c r="DG104" s="304">
        <v>2</v>
      </c>
      <c r="DH104" s="304">
        <v>22</v>
      </c>
      <c r="DI104" s="304">
        <v>1</v>
      </c>
      <c r="DJ104" s="304">
        <v>1</v>
      </c>
      <c r="DK104" s="355" t="s">
        <v>134</v>
      </c>
      <c r="DL104" s="304">
        <v>1</v>
      </c>
      <c r="DM104" s="304">
        <v>6</v>
      </c>
      <c r="DN104" s="304">
        <v>1</v>
      </c>
      <c r="DO104" s="355" t="s">
        <v>134</v>
      </c>
      <c r="DP104" s="304">
        <v>1</v>
      </c>
      <c r="DQ104" s="304">
        <v>3</v>
      </c>
      <c r="DR104" s="355" t="s">
        <v>134</v>
      </c>
      <c r="DS104" s="355" t="s">
        <v>134</v>
      </c>
      <c r="DT104" s="355" t="s">
        <v>134</v>
      </c>
      <c r="DU104" s="355" t="s">
        <v>134</v>
      </c>
      <c r="DV104" s="304">
        <v>1</v>
      </c>
      <c r="DW104" s="355" t="s">
        <v>134</v>
      </c>
      <c r="DX104" s="355" t="s">
        <v>134</v>
      </c>
      <c r="DY104" s="355" t="s">
        <v>134</v>
      </c>
    </row>
    <row r="105" spans="1:256" s="26" customFormat="1" ht="21" customHeight="1">
      <c r="A105" s="101" t="s">
        <v>959</v>
      </c>
      <c r="B105" s="303">
        <v>42</v>
      </c>
      <c r="C105" s="304">
        <v>239</v>
      </c>
      <c r="D105" s="304" t="s">
        <v>134</v>
      </c>
      <c r="E105" s="304" t="s">
        <v>134</v>
      </c>
      <c r="F105" s="355" t="s">
        <v>134</v>
      </c>
      <c r="G105" s="355" t="s">
        <v>134</v>
      </c>
      <c r="H105" s="355" t="s">
        <v>134</v>
      </c>
      <c r="I105" s="355" t="s">
        <v>134</v>
      </c>
      <c r="J105" s="304">
        <v>7</v>
      </c>
      <c r="K105" s="304">
        <v>48</v>
      </c>
      <c r="L105" s="304" t="s">
        <v>134</v>
      </c>
      <c r="M105" s="304">
        <v>4</v>
      </c>
      <c r="N105" s="304">
        <v>3</v>
      </c>
      <c r="O105" s="304">
        <v>3</v>
      </c>
      <c r="P105" s="304">
        <v>34</v>
      </c>
      <c r="Q105" s="304" t="s">
        <v>134</v>
      </c>
      <c r="R105" s="304" t="s">
        <v>134</v>
      </c>
      <c r="S105" s="304" t="s">
        <v>134</v>
      </c>
      <c r="T105" s="304" t="s">
        <v>134</v>
      </c>
      <c r="U105" s="304" t="s">
        <v>134</v>
      </c>
      <c r="V105" s="304">
        <v>1</v>
      </c>
      <c r="W105" s="304">
        <v>1</v>
      </c>
      <c r="X105" s="304" t="s">
        <v>134</v>
      </c>
      <c r="Y105" s="304" t="s">
        <v>134</v>
      </c>
      <c r="Z105" s="304" t="s">
        <v>134</v>
      </c>
      <c r="AA105" s="304" t="s">
        <v>134</v>
      </c>
      <c r="AB105" s="304" t="s">
        <v>134</v>
      </c>
      <c r="AC105" s="304" t="s">
        <v>134</v>
      </c>
      <c r="AD105" s="304" t="s">
        <v>134</v>
      </c>
      <c r="AE105" s="304" t="s">
        <v>134</v>
      </c>
      <c r="AF105" s="304" t="s">
        <v>134</v>
      </c>
      <c r="AG105" s="355" t="s">
        <v>134</v>
      </c>
      <c r="AH105" s="355" t="s">
        <v>134</v>
      </c>
      <c r="AI105" s="304">
        <v>1</v>
      </c>
      <c r="AJ105" s="355" t="s">
        <v>134</v>
      </c>
      <c r="AK105" s="355" t="s">
        <v>134</v>
      </c>
      <c r="AL105" s="355" t="s">
        <v>134</v>
      </c>
      <c r="AM105" s="355" t="s">
        <v>134</v>
      </c>
      <c r="AN105" s="355" t="s">
        <v>134</v>
      </c>
      <c r="AO105" s="355" t="s">
        <v>134</v>
      </c>
      <c r="AP105" s="355" t="s">
        <v>134</v>
      </c>
      <c r="AQ105" s="355" t="s">
        <v>134</v>
      </c>
      <c r="AR105" s="355" t="s">
        <v>134</v>
      </c>
      <c r="AS105" s="355" t="s">
        <v>134</v>
      </c>
      <c r="AT105" s="355" t="s">
        <v>134</v>
      </c>
      <c r="AU105" s="304">
        <v>4</v>
      </c>
      <c r="AV105" s="304">
        <v>12</v>
      </c>
      <c r="AW105" s="355" t="s">
        <v>134</v>
      </c>
      <c r="AX105" s="355" t="s">
        <v>134</v>
      </c>
      <c r="AY105" s="304">
        <v>1</v>
      </c>
      <c r="AZ105" s="304">
        <v>1</v>
      </c>
      <c r="BA105" s="304">
        <v>2</v>
      </c>
      <c r="BB105" s="304">
        <v>1</v>
      </c>
      <c r="BC105" s="304">
        <v>4</v>
      </c>
      <c r="BD105" s="355" t="s">
        <v>134</v>
      </c>
      <c r="BE105" s="355" t="s">
        <v>134</v>
      </c>
      <c r="BF105" s="304">
        <v>1</v>
      </c>
      <c r="BG105" s="355" t="s">
        <v>134</v>
      </c>
      <c r="BH105" s="355" t="s">
        <v>134</v>
      </c>
      <c r="BI105" s="355" t="s">
        <v>134</v>
      </c>
      <c r="BJ105" s="355" t="s">
        <v>134</v>
      </c>
      <c r="BK105" s="355" t="s">
        <v>134</v>
      </c>
      <c r="BL105" s="304">
        <v>8</v>
      </c>
      <c r="BM105" s="304">
        <v>52</v>
      </c>
      <c r="BN105" s="304" t="s">
        <v>134</v>
      </c>
      <c r="BO105" s="304">
        <v>1</v>
      </c>
      <c r="BP105" s="304">
        <v>2</v>
      </c>
      <c r="BQ105" s="304" t="s">
        <v>134</v>
      </c>
      <c r="BR105" s="304">
        <v>1</v>
      </c>
      <c r="BS105" s="304">
        <v>1</v>
      </c>
      <c r="BT105" s="304" t="s">
        <v>134</v>
      </c>
      <c r="BU105" s="304" t="s">
        <v>134</v>
      </c>
      <c r="BV105" s="304">
        <v>1</v>
      </c>
      <c r="BW105" s="304">
        <v>1</v>
      </c>
      <c r="BX105" s="304">
        <v>1</v>
      </c>
      <c r="BY105" s="304" t="s">
        <v>134</v>
      </c>
      <c r="BZ105" s="304">
        <v>1</v>
      </c>
      <c r="CA105" s="304">
        <v>3</v>
      </c>
      <c r="CB105" s="304" t="s">
        <v>134</v>
      </c>
      <c r="CC105" s="304" t="s">
        <v>134</v>
      </c>
      <c r="CD105" s="304" t="s">
        <v>134</v>
      </c>
      <c r="CE105" s="304" t="s">
        <v>134</v>
      </c>
      <c r="CF105" s="304" t="s">
        <v>134</v>
      </c>
      <c r="CG105" s="304">
        <v>1</v>
      </c>
      <c r="CH105" s="304">
        <v>6</v>
      </c>
      <c r="CI105" s="304">
        <v>14</v>
      </c>
      <c r="CJ105" s="304">
        <v>1</v>
      </c>
      <c r="CK105" s="304">
        <v>5</v>
      </c>
      <c r="CL105" s="304" t="s">
        <v>134</v>
      </c>
      <c r="CM105" s="304">
        <v>3</v>
      </c>
      <c r="CN105" s="304">
        <v>6</v>
      </c>
      <c r="CO105" s="304" t="s">
        <v>134</v>
      </c>
      <c r="CP105" s="304">
        <v>2</v>
      </c>
      <c r="CQ105" s="304" t="s">
        <v>134</v>
      </c>
      <c r="CR105" s="304">
        <v>1</v>
      </c>
      <c r="CS105" s="304">
        <v>1</v>
      </c>
      <c r="CT105" s="304">
        <v>24</v>
      </c>
      <c r="CU105" s="355" t="s">
        <v>134</v>
      </c>
      <c r="CV105" s="304">
        <v>1</v>
      </c>
      <c r="CW105" s="355" t="s">
        <v>134</v>
      </c>
      <c r="CX105" s="304">
        <v>2</v>
      </c>
      <c r="CY105" s="304">
        <v>4</v>
      </c>
      <c r="CZ105" s="304">
        <v>1</v>
      </c>
      <c r="DA105" s="304">
        <v>1</v>
      </c>
      <c r="DB105" s="355" t="s">
        <v>134</v>
      </c>
      <c r="DC105" s="304">
        <v>4</v>
      </c>
      <c r="DD105" s="304">
        <v>17</v>
      </c>
      <c r="DE105" s="355" t="s">
        <v>134</v>
      </c>
      <c r="DF105" s="304">
        <v>4</v>
      </c>
      <c r="DG105" s="304">
        <v>2</v>
      </c>
      <c r="DH105" s="304">
        <v>21</v>
      </c>
      <c r="DI105" s="355" t="s">
        <v>134</v>
      </c>
      <c r="DJ105" s="355" t="s">
        <v>134</v>
      </c>
      <c r="DK105" s="304">
        <v>2</v>
      </c>
      <c r="DL105" s="355" t="s">
        <v>134</v>
      </c>
      <c r="DM105" s="355" t="s">
        <v>134</v>
      </c>
      <c r="DN105" s="355" t="s">
        <v>134</v>
      </c>
      <c r="DO105" s="355" t="s">
        <v>134</v>
      </c>
      <c r="DP105" s="355" t="s">
        <v>134</v>
      </c>
      <c r="DQ105" s="355" t="s">
        <v>134</v>
      </c>
      <c r="DR105" s="355" t="s">
        <v>134</v>
      </c>
      <c r="DS105" s="355" t="s">
        <v>134</v>
      </c>
      <c r="DT105" s="355" t="s">
        <v>134</v>
      </c>
      <c r="DU105" s="355" t="s">
        <v>134</v>
      </c>
      <c r="DV105" s="355" t="s">
        <v>134</v>
      </c>
      <c r="DW105" s="355" t="s">
        <v>134</v>
      </c>
      <c r="DX105" s="355" t="s">
        <v>134</v>
      </c>
      <c r="DY105" s="355" t="s">
        <v>134</v>
      </c>
    </row>
    <row r="106" spans="1:256" s="26" customFormat="1" ht="21" customHeight="1">
      <c r="A106" s="170" t="s">
        <v>957</v>
      </c>
      <c r="B106" s="353">
        <v>262</v>
      </c>
      <c r="C106" s="355">
        <v>1796</v>
      </c>
      <c r="D106" s="304" t="s">
        <v>134</v>
      </c>
      <c r="E106" s="304" t="s">
        <v>134</v>
      </c>
      <c r="F106" s="355" t="s">
        <v>134</v>
      </c>
      <c r="G106" s="355" t="s">
        <v>134</v>
      </c>
      <c r="H106" s="355" t="s">
        <v>134</v>
      </c>
      <c r="I106" s="355" t="s">
        <v>134</v>
      </c>
      <c r="J106" s="355">
        <v>38</v>
      </c>
      <c r="K106" s="355">
        <v>385</v>
      </c>
      <c r="L106" s="355">
        <v>10</v>
      </c>
      <c r="M106" s="355">
        <v>16</v>
      </c>
      <c r="N106" s="355">
        <v>12</v>
      </c>
      <c r="O106" s="355">
        <v>5</v>
      </c>
      <c r="P106" s="355">
        <v>41</v>
      </c>
      <c r="Q106" s="355">
        <v>1</v>
      </c>
      <c r="R106" s="355" t="s">
        <v>134</v>
      </c>
      <c r="S106" s="355" t="s">
        <v>134</v>
      </c>
      <c r="T106" s="355" t="s">
        <v>134</v>
      </c>
      <c r="U106" s="355">
        <v>1</v>
      </c>
      <c r="V106" s="355" t="s">
        <v>134</v>
      </c>
      <c r="W106" s="355">
        <v>1</v>
      </c>
      <c r="X106" s="355" t="s">
        <v>134</v>
      </c>
      <c r="Y106" s="355" t="s">
        <v>134</v>
      </c>
      <c r="Z106" s="355" t="s">
        <v>134</v>
      </c>
      <c r="AA106" s="355" t="s">
        <v>134</v>
      </c>
      <c r="AB106" s="355" t="s">
        <v>134</v>
      </c>
      <c r="AC106" s="355" t="s">
        <v>134</v>
      </c>
      <c r="AD106" s="355" t="s">
        <v>134</v>
      </c>
      <c r="AE106" s="355" t="s">
        <v>134</v>
      </c>
      <c r="AF106" s="355" t="s">
        <v>134</v>
      </c>
      <c r="AG106" s="355" t="s">
        <v>134</v>
      </c>
      <c r="AH106" s="355" t="s">
        <v>134</v>
      </c>
      <c r="AI106" s="355" t="s">
        <v>134</v>
      </c>
      <c r="AJ106" s="355" t="s">
        <v>134</v>
      </c>
      <c r="AK106" s="355">
        <v>1</v>
      </c>
      <c r="AL106" s="355" t="s">
        <v>134</v>
      </c>
      <c r="AM106" s="355" t="s">
        <v>134</v>
      </c>
      <c r="AN106" s="355">
        <v>1</v>
      </c>
      <c r="AO106" s="355" t="s">
        <v>134</v>
      </c>
      <c r="AP106" s="355" t="s">
        <v>134</v>
      </c>
      <c r="AQ106" s="355" t="s">
        <v>134</v>
      </c>
      <c r="AR106" s="355" t="s">
        <v>134</v>
      </c>
      <c r="AS106" s="355" t="s">
        <v>134</v>
      </c>
      <c r="AT106" s="355" t="s">
        <v>134</v>
      </c>
      <c r="AU106" s="355">
        <v>11</v>
      </c>
      <c r="AV106" s="355">
        <v>54</v>
      </c>
      <c r="AW106" s="355" t="s">
        <v>134</v>
      </c>
      <c r="AX106" s="355" t="s">
        <v>134</v>
      </c>
      <c r="AY106" s="355">
        <v>4</v>
      </c>
      <c r="AZ106" s="355" t="s">
        <v>134</v>
      </c>
      <c r="BA106" s="355">
        <v>7</v>
      </c>
      <c r="BB106" s="355">
        <v>5</v>
      </c>
      <c r="BC106" s="355">
        <v>75</v>
      </c>
      <c r="BD106" s="355" t="s">
        <v>134</v>
      </c>
      <c r="BE106" s="355">
        <v>2</v>
      </c>
      <c r="BF106" s="355">
        <v>3</v>
      </c>
      <c r="BG106" s="355" t="s">
        <v>134</v>
      </c>
      <c r="BH106" s="355" t="s">
        <v>134</v>
      </c>
      <c r="BI106" s="355" t="s">
        <v>134</v>
      </c>
      <c r="BJ106" s="355" t="s">
        <v>134</v>
      </c>
      <c r="BK106" s="355" t="s">
        <v>134</v>
      </c>
      <c r="BL106" s="355">
        <v>48</v>
      </c>
      <c r="BM106" s="355">
        <v>267</v>
      </c>
      <c r="BN106" s="355" t="s">
        <v>134</v>
      </c>
      <c r="BO106" s="355" t="s">
        <v>134</v>
      </c>
      <c r="BP106" s="355">
        <v>3</v>
      </c>
      <c r="BQ106" s="355">
        <v>2</v>
      </c>
      <c r="BR106" s="355">
        <v>3</v>
      </c>
      <c r="BS106" s="355">
        <v>3</v>
      </c>
      <c r="BT106" s="355" t="s">
        <v>134</v>
      </c>
      <c r="BU106" s="355">
        <v>3</v>
      </c>
      <c r="BV106" s="355">
        <v>10</v>
      </c>
      <c r="BW106" s="355">
        <v>4</v>
      </c>
      <c r="BX106" s="355">
        <v>20</v>
      </c>
      <c r="BY106" s="355" t="s">
        <v>134</v>
      </c>
      <c r="BZ106" s="355">
        <v>2</v>
      </c>
      <c r="CA106" s="355">
        <v>12</v>
      </c>
      <c r="CB106" s="355" t="s">
        <v>134</v>
      </c>
      <c r="CC106" s="355">
        <v>1</v>
      </c>
      <c r="CD106" s="355" t="s">
        <v>134</v>
      </c>
      <c r="CE106" s="355">
        <v>1</v>
      </c>
      <c r="CF106" s="355" t="s">
        <v>134</v>
      </c>
      <c r="CG106" s="355" t="s">
        <v>134</v>
      </c>
      <c r="CH106" s="355">
        <v>33</v>
      </c>
      <c r="CI106" s="355">
        <v>94</v>
      </c>
      <c r="CJ106" s="355">
        <v>3</v>
      </c>
      <c r="CK106" s="355">
        <v>29</v>
      </c>
      <c r="CL106" s="355">
        <v>1</v>
      </c>
      <c r="CM106" s="355">
        <v>17</v>
      </c>
      <c r="CN106" s="355">
        <v>45</v>
      </c>
      <c r="CO106" s="355">
        <v>1</v>
      </c>
      <c r="CP106" s="355">
        <v>13</v>
      </c>
      <c r="CQ106" s="355">
        <v>1</v>
      </c>
      <c r="CR106" s="355">
        <v>2</v>
      </c>
      <c r="CS106" s="355">
        <v>27</v>
      </c>
      <c r="CT106" s="355">
        <v>161</v>
      </c>
      <c r="CU106" s="355" t="s">
        <v>134</v>
      </c>
      <c r="CV106" s="355">
        <v>22</v>
      </c>
      <c r="CW106" s="355">
        <v>5</v>
      </c>
      <c r="CX106" s="355">
        <v>26</v>
      </c>
      <c r="CY106" s="355">
        <v>51</v>
      </c>
      <c r="CZ106" s="355">
        <v>22</v>
      </c>
      <c r="DA106" s="355">
        <v>2</v>
      </c>
      <c r="DB106" s="355">
        <v>2</v>
      </c>
      <c r="DC106" s="355">
        <v>11</v>
      </c>
      <c r="DD106" s="355">
        <v>66</v>
      </c>
      <c r="DE106" s="355" t="s">
        <v>134</v>
      </c>
      <c r="DF106" s="355">
        <v>11</v>
      </c>
      <c r="DG106" s="355">
        <v>35</v>
      </c>
      <c r="DH106" s="355">
        <v>517</v>
      </c>
      <c r="DI106" s="355">
        <v>23</v>
      </c>
      <c r="DJ106" s="355" t="s">
        <v>134</v>
      </c>
      <c r="DK106" s="355">
        <v>12</v>
      </c>
      <c r="DL106" s="355">
        <v>1</v>
      </c>
      <c r="DM106" s="355">
        <v>9</v>
      </c>
      <c r="DN106" s="355">
        <v>1</v>
      </c>
      <c r="DO106" s="355" t="s">
        <v>134</v>
      </c>
      <c r="DP106" s="355">
        <v>3</v>
      </c>
      <c r="DQ106" s="355">
        <v>19</v>
      </c>
      <c r="DR106" s="355" t="s">
        <v>134</v>
      </c>
      <c r="DS106" s="355" t="s">
        <v>134</v>
      </c>
      <c r="DT106" s="355" t="s">
        <v>134</v>
      </c>
      <c r="DU106" s="355" t="s">
        <v>134</v>
      </c>
      <c r="DV106" s="355">
        <v>1</v>
      </c>
      <c r="DW106" s="355" t="s">
        <v>134</v>
      </c>
      <c r="DX106" s="355">
        <v>2</v>
      </c>
      <c r="DY106" s="355" t="s">
        <v>134</v>
      </c>
    </row>
    <row r="107" spans="1:256" s="26" customFormat="1" ht="21" customHeight="1">
      <c r="A107" s="101" t="s">
        <v>949</v>
      </c>
      <c r="B107" s="303">
        <v>32</v>
      </c>
      <c r="C107" s="304">
        <v>197</v>
      </c>
      <c r="D107" s="304" t="s">
        <v>134</v>
      </c>
      <c r="E107" s="304" t="s">
        <v>134</v>
      </c>
      <c r="F107" s="355" t="s">
        <v>134</v>
      </c>
      <c r="G107" s="355" t="s">
        <v>134</v>
      </c>
      <c r="H107" s="355" t="s">
        <v>134</v>
      </c>
      <c r="I107" s="355" t="s">
        <v>134</v>
      </c>
      <c r="J107" s="304">
        <v>4</v>
      </c>
      <c r="K107" s="304">
        <v>32</v>
      </c>
      <c r="L107" s="304" t="s">
        <v>134</v>
      </c>
      <c r="M107" s="304">
        <v>2</v>
      </c>
      <c r="N107" s="304">
        <v>2</v>
      </c>
      <c r="O107" s="304">
        <v>1</v>
      </c>
      <c r="P107" s="304">
        <v>3</v>
      </c>
      <c r="Q107" s="304" t="s">
        <v>134</v>
      </c>
      <c r="R107" s="304" t="s">
        <v>134</v>
      </c>
      <c r="S107" s="304" t="s">
        <v>134</v>
      </c>
      <c r="T107" s="304" t="s">
        <v>134</v>
      </c>
      <c r="U107" s="304">
        <v>1</v>
      </c>
      <c r="V107" s="304" t="s">
        <v>134</v>
      </c>
      <c r="W107" s="304" t="s">
        <v>134</v>
      </c>
      <c r="X107" s="304" t="s">
        <v>134</v>
      </c>
      <c r="Y107" s="304" t="s">
        <v>134</v>
      </c>
      <c r="Z107" s="304" t="s">
        <v>134</v>
      </c>
      <c r="AA107" s="304" t="s">
        <v>134</v>
      </c>
      <c r="AB107" s="304" t="s">
        <v>134</v>
      </c>
      <c r="AC107" s="304" t="s">
        <v>134</v>
      </c>
      <c r="AD107" s="304" t="s">
        <v>134</v>
      </c>
      <c r="AE107" s="304" t="s">
        <v>134</v>
      </c>
      <c r="AF107" s="304" t="s">
        <v>134</v>
      </c>
      <c r="AG107" s="355" t="s">
        <v>134</v>
      </c>
      <c r="AH107" s="355" t="s">
        <v>134</v>
      </c>
      <c r="AI107" s="355" t="s">
        <v>134</v>
      </c>
      <c r="AJ107" s="355" t="s">
        <v>134</v>
      </c>
      <c r="AK107" s="355" t="s">
        <v>134</v>
      </c>
      <c r="AL107" s="355" t="s">
        <v>134</v>
      </c>
      <c r="AM107" s="355" t="s">
        <v>134</v>
      </c>
      <c r="AN107" s="355" t="s">
        <v>134</v>
      </c>
      <c r="AO107" s="355" t="s">
        <v>134</v>
      </c>
      <c r="AP107" s="355" t="s">
        <v>134</v>
      </c>
      <c r="AQ107" s="355" t="s">
        <v>134</v>
      </c>
      <c r="AR107" s="355" t="s">
        <v>134</v>
      </c>
      <c r="AS107" s="355" t="s">
        <v>134</v>
      </c>
      <c r="AT107" s="355" t="s">
        <v>134</v>
      </c>
      <c r="AU107" s="304">
        <v>1</v>
      </c>
      <c r="AV107" s="304">
        <v>2</v>
      </c>
      <c r="AW107" s="355" t="s">
        <v>134</v>
      </c>
      <c r="AX107" s="355" t="s">
        <v>134</v>
      </c>
      <c r="AY107" s="304">
        <v>1</v>
      </c>
      <c r="AZ107" s="355" t="s">
        <v>134</v>
      </c>
      <c r="BA107" s="355" t="s">
        <v>134</v>
      </c>
      <c r="BB107" s="304">
        <v>1</v>
      </c>
      <c r="BC107" s="304">
        <v>31</v>
      </c>
      <c r="BD107" s="355" t="s">
        <v>134</v>
      </c>
      <c r="BE107" s="355" t="s">
        <v>134</v>
      </c>
      <c r="BF107" s="304">
        <v>1</v>
      </c>
      <c r="BG107" s="355" t="s">
        <v>134</v>
      </c>
      <c r="BH107" s="355" t="s">
        <v>134</v>
      </c>
      <c r="BI107" s="355" t="s">
        <v>134</v>
      </c>
      <c r="BJ107" s="355" t="s">
        <v>134</v>
      </c>
      <c r="BK107" s="355" t="s">
        <v>134</v>
      </c>
      <c r="BL107" s="304">
        <v>7</v>
      </c>
      <c r="BM107" s="304">
        <v>28</v>
      </c>
      <c r="BN107" s="355" t="s">
        <v>134</v>
      </c>
      <c r="BO107" s="355" t="s">
        <v>134</v>
      </c>
      <c r="BP107" s="355" t="s">
        <v>134</v>
      </c>
      <c r="BQ107" s="355" t="s">
        <v>134</v>
      </c>
      <c r="BR107" s="355" t="s">
        <v>134</v>
      </c>
      <c r="BS107" s="304">
        <v>1</v>
      </c>
      <c r="BT107" s="355" t="s">
        <v>134</v>
      </c>
      <c r="BU107" s="355" t="s">
        <v>134</v>
      </c>
      <c r="BV107" s="304">
        <v>2</v>
      </c>
      <c r="BW107" s="304">
        <v>1</v>
      </c>
      <c r="BX107" s="304">
        <v>3</v>
      </c>
      <c r="BY107" s="355" t="s">
        <v>134</v>
      </c>
      <c r="BZ107" s="304">
        <v>1</v>
      </c>
      <c r="CA107" s="304">
        <v>10</v>
      </c>
      <c r="CB107" s="355" t="s">
        <v>134</v>
      </c>
      <c r="CC107" s="304">
        <v>1</v>
      </c>
      <c r="CD107" s="355" t="s">
        <v>134</v>
      </c>
      <c r="CE107" s="355" t="s">
        <v>134</v>
      </c>
      <c r="CF107" s="355" t="s">
        <v>134</v>
      </c>
      <c r="CG107" s="355" t="s">
        <v>134</v>
      </c>
      <c r="CH107" s="304">
        <v>5</v>
      </c>
      <c r="CI107" s="304">
        <v>12</v>
      </c>
      <c r="CJ107" s="304">
        <v>1</v>
      </c>
      <c r="CK107" s="304">
        <v>4</v>
      </c>
      <c r="CL107" s="355" t="s">
        <v>134</v>
      </c>
      <c r="CM107" s="304">
        <v>1</v>
      </c>
      <c r="CN107" s="304">
        <v>1</v>
      </c>
      <c r="CO107" s="355" t="s">
        <v>134</v>
      </c>
      <c r="CP107" s="304">
        <v>1</v>
      </c>
      <c r="CQ107" s="355" t="s">
        <v>134</v>
      </c>
      <c r="CR107" s="355" t="s">
        <v>134</v>
      </c>
      <c r="CS107" s="304">
        <v>3</v>
      </c>
      <c r="CT107" s="304">
        <v>16</v>
      </c>
      <c r="CU107" s="355" t="s">
        <v>134</v>
      </c>
      <c r="CV107" s="304">
        <v>1</v>
      </c>
      <c r="CW107" s="304">
        <v>2</v>
      </c>
      <c r="CX107" s="304">
        <v>3</v>
      </c>
      <c r="CY107" s="304">
        <v>5</v>
      </c>
      <c r="CZ107" s="304">
        <v>3</v>
      </c>
      <c r="DA107" s="355" t="s">
        <v>134</v>
      </c>
      <c r="DB107" s="355" t="s">
        <v>134</v>
      </c>
      <c r="DC107" s="304">
        <v>2</v>
      </c>
      <c r="DD107" s="304">
        <v>7</v>
      </c>
      <c r="DE107" s="355" t="s">
        <v>134</v>
      </c>
      <c r="DF107" s="304">
        <v>2</v>
      </c>
      <c r="DG107" s="304">
        <v>3</v>
      </c>
      <c r="DH107" s="304">
        <v>50</v>
      </c>
      <c r="DI107" s="304">
        <v>1</v>
      </c>
      <c r="DJ107" s="355" t="s">
        <v>134</v>
      </c>
      <c r="DK107" s="304">
        <v>2</v>
      </c>
      <c r="DL107" s="355" t="s">
        <v>134</v>
      </c>
      <c r="DM107" s="355" t="s">
        <v>134</v>
      </c>
      <c r="DN107" s="355" t="s">
        <v>134</v>
      </c>
      <c r="DO107" s="355" t="s">
        <v>134</v>
      </c>
      <c r="DP107" s="355" t="s">
        <v>134</v>
      </c>
      <c r="DQ107" s="355" t="s">
        <v>134</v>
      </c>
      <c r="DR107" s="355" t="s">
        <v>134</v>
      </c>
      <c r="DS107" s="355" t="s">
        <v>134</v>
      </c>
      <c r="DT107" s="355" t="s">
        <v>134</v>
      </c>
      <c r="DU107" s="355" t="s">
        <v>134</v>
      </c>
      <c r="DV107" s="355" t="s">
        <v>134</v>
      </c>
      <c r="DW107" s="355" t="s">
        <v>134</v>
      </c>
      <c r="DX107" s="355" t="s">
        <v>134</v>
      </c>
      <c r="DY107" s="355" t="s">
        <v>134</v>
      </c>
    </row>
    <row r="108" spans="1:256" s="26" customFormat="1" ht="21" customHeight="1">
      <c r="A108" s="101" t="s">
        <v>944</v>
      </c>
      <c r="B108" s="303">
        <v>41</v>
      </c>
      <c r="C108" s="304">
        <v>251</v>
      </c>
      <c r="D108" s="304" t="s">
        <v>134</v>
      </c>
      <c r="E108" s="304" t="s">
        <v>134</v>
      </c>
      <c r="F108" s="355" t="s">
        <v>134</v>
      </c>
      <c r="G108" s="355" t="s">
        <v>134</v>
      </c>
      <c r="H108" s="355" t="s">
        <v>134</v>
      </c>
      <c r="I108" s="355" t="s">
        <v>134</v>
      </c>
      <c r="J108" s="304">
        <v>5</v>
      </c>
      <c r="K108" s="304">
        <v>41</v>
      </c>
      <c r="L108" s="304">
        <v>1</v>
      </c>
      <c r="M108" s="304">
        <v>2</v>
      </c>
      <c r="N108" s="304">
        <v>2</v>
      </c>
      <c r="O108" s="304">
        <v>1</v>
      </c>
      <c r="P108" s="304">
        <v>2</v>
      </c>
      <c r="Q108" s="304" t="s">
        <v>134</v>
      </c>
      <c r="R108" s="304" t="s">
        <v>134</v>
      </c>
      <c r="S108" s="304" t="s">
        <v>134</v>
      </c>
      <c r="T108" s="304" t="s">
        <v>134</v>
      </c>
      <c r="U108" s="304" t="s">
        <v>134</v>
      </c>
      <c r="V108" s="304" t="s">
        <v>134</v>
      </c>
      <c r="W108" s="304" t="s">
        <v>134</v>
      </c>
      <c r="X108" s="304" t="s">
        <v>134</v>
      </c>
      <c r="Y108" s="304" t="s">
        <v>134</v>
      </c>
      <c r="Z108" s="304" t="s">
        <v>134</v>
      </c>
      <c r="AA108" s="304" t="s">
        <v>134</v>
      </c>
      <c r="AB108" s="304" t="s">
        <v>134</v>
      </c>
      <c r="AC108" s="304" t="s">
        <v>134</v>
      </c>
      <c r="AD108" s="304" t="s">
        <v>134</v>
      </c>
      <c r="AE108" s="304" t="s">
        <v>134</v>
      </c>
      <c r="AF108" s="304" t="s">
        <v>134</v>
      </c>
      <c r="AG108" s="355" t="s">
        <v>134</v>
      </c>
      <c r="AH108" s="355" t="s">
        <v>134</v>
      </c>
      <c r="AI108" s="355" t="s">
        <v>134</v>
      </c>
      <c r="AJ108" s="355" t="s">
        <v>134</v>
      </c>
      <c r="AK108" s="304">
        <v>1</v>
      </c>
      <c r="AL108" s="355" t="s">
        <v>134</v>
      </c>
      <c r="AM108" s="355" t="s">
        <v>134</v>
      </c>
      <c r="AN108" s="355" t="s">
        <v>134</v>
      </c>
      <c r="AO108" s="355" t="s">
        <v>134</v>
      </c>
      <c r="AP108" s="355" t="s">
        <v>134</v>
      </c>
      <c r="AQ108" s="355" t="s">
        <v>134</v>
      </c>
      <c r="AR108" s="355" t="s">
        <v>134</v>
      </c>
      <c r="AS108" s="355" t="s">
        <v>134</v>
      </c>
      <c r="AT108" s="355" t="s">
        <v>134</v>
      </c>
      <c r="AU108" s="304">
        <v>5</v>
      </c>
      <c r="AV108" s="304">
        <v>10</v>
      </c>
      <c r="AW108" s="355" t="s">
        <v>134</v>
      </c>
      <c r="AX108" s="355" t="s">
        <v>134</v>
      </c>
      <c r="AY108" s="304">
        <v>3</v>
      </c>
      <c r="AZ108" s="355" t="s">
        <v>134</v>
      </c>
      <c r="BA108" s="304">
        <v>2</v>
      </c>
      <c r="BB108" s="304">
        <v>2</v>
      </c>
      <c r="BC108" s="304">
        <v>27</v>
      </c>
      <c r="BD108" s="355" t="s">
        <v>134</v>
      </c>
      <c r="BE108" s="304">
        <v>1</v>
      </c>
      <c r="BF108" s="304">
        <v>1</v>
      </c>
      <c r="BG108" s="355" t="s">
        <v>134</v>
      </c>
      <c r="BH108" s="355" t="s">
        <v>134</v>
      </c>
      <c r="BI108" s="355" t="s">
        <v>134</v>
      </c>
      <c r="BJ108" s="355" t="s">
        <v>134</v>
      </c>
      <c r="BK108" s="355" t="s">
        <v>134</v>
      </c>
      <c r="BL108" s="304">
        <v>7</v>
      </c>
      <c r="BM108" s="304">
        <v>93</v>
      </c>
      <c r="BN108" s="355" t="s">
        <v>134</v>
      </c>
      <c r="BO108" s="355" t="s">
        <v>134</v>
      </c>
      <c r="BP108" s="355" t="s">
        <v>134</v>
      </c>
      <c r="BQ108" s="355" t="s">
        <v>134</v>
      </c>
      <c r="BR108" s="304">
        <v>1</v>
      </c>
      <c r="BS108" s="355" t="s">
        <v>134</v>
      </c>
      <c r="BT108" s="355" t="s">
        <v>134</v>
      </c>
      <c r="BU108" s="355" t="s">
        <v>134</v>
      </c>
      <c r="BV108" s="304">
        <v>3</v>
      </c>
      <c r="BW108" s="304" t="s">
        <v>134</v>
      </c>
      <c r="BX108" s="304">
        <v>3</v>
      </c>
      <c r="BY108" s="304" t="s">
        <v>134</v>
      </c>
      <c r="BZ108" s="355">
        <v>1</v>
      </c>
      <c r="CA108" s="355">
        <v>2</v>
      </c>
      <c r="CB108" s="355" t="s">
        <v>134</v>
      </c>
      <c r="CC108" s="355" t="s">
        <v>134</v>
      </c>
      <c r="CD108" s="355" t="s">
        <v>134</v>
      </c>
      <c r="CE108" s="355">
        <v>1</v>
      </c>
      <c r="CF108" s="355" t="s">
        <v>134</v>
      </c>
      <c r="CG108" s="355" t="s">
        <v>134</v>
      </c>
      <c r="CH108" s="304">
        <v>12</v>
      </c>
      <c r="CI108" s="304">
        <v>31</v>
      </c>
      <c r="CJ108" s="304" t="s">
        <v>134</v>
      </c>
      <c r="CK108" s="304">
        <v>12</v>
      </c>
      <c r="CL108" s="304" t="s">
        <v>134</v>
      </c>
      <c r="CM108" s="304">
        <v>4</v>
      </c>
      <c r="CN108" s="304">
        <v>6</v>
      </c>
      <c r="CO108" s="355" t="s">
        <v>134</v>
      </c>
      <c r="CP108" s="304">
        <v>3</v>
      </c>
      <c r="CQ108" s="355">
        <v>1</v>
      </c>
      <c r="CR108" s="355" t="s">
        <v>134</v>
      </c>
      <c r="CS108" s="304" t="s">
        <v>134</v>
      </c>
      <c r="CT108" s="304" t="s">
        <v>134</v>
      </c>
      <c r="CU108" s="355" t="s">
        <v>134</v>
      </c>
      <c r="CV108" s="355" t="s">
        <v>134</v>
      </c>
      <c r="CW108" s="355" t="s">
        <v>134</v>
      </c>
      <c r="CX108" s="304">
        <v>1</v>
      </c>
      <c r="CY108" s="304">
        <v>2</v>
      </c>
      <c r="CZ108" s="304">
        <v>1</v>
      </c>
      <c r="DA108" s="355" t="s">
        <v>134</v>
      </c>
      <c r="DB108" s="355" t="s">
        <v>134</v>
      </c>
      <c r="DC108" s="304">
        <v>1</v>
      </c>
      <c r="DD108" s="304">
        <v>4</v>
      </c>
      <c r="DE108" s="355" t="s">
        <v>134</v>
      </c>
      <c r="DF108" s="304">
        <v>1</v>
      </c>
      <c r="DG108" s="304">
        <v>2</v>
      </c>
      <c r="DH108" s="304">
        <v>33</v>
      </c>
      <c r="DI108" s="355" t="s">
        <v>134</v>
      </c>
      <c r="DJ108" s="355" t="s">
        <v>134</v>
      </c>
      <c r="DK108" s="304">
        <v>2</v>
      </c>
      <c r="DL108" s="355" t="s">
        <v>134</v>
      </c>
      <c r="DM108" s="355" t="s">
        <v>134</v>
      </c>
      <c r="DN108" s="355" t="s">
        <v>134</v>
      </c>
      <c r="DO108" s="355" t="s">
        <v>134</v>
      </c>
      <c r="DP108" s="355" t="s">
        <v>134</v>
      </c>
      <c r="DQ108" s="355" t="s">
        <v>134</v>
      </c>
      <c r="DR108" s="355" t="s">
        <v>134</v>
      </c>
      <c r="DS108" s="355" t="s">
        <v>134</v>
      </c>
      <c r="DT108" s="355" t="s">
        <v>134</v>
      </c>
      <c r="DU108" s="355" t="s">
        <v>134</v>
      </c>
      <c r="DV108" s="355" t="s">
        <v>134</v>
      </c>
      <c r="DW108" s="355" t="s">
        <v>134</v>
      </c>
      <c r="DX108" s="355" t="s">
        <v>134</v>
      </c>
      <c r="DY108" s="355" t="s">
        <v>134</v>
      </c>
    </row>
    <row r="109" spans="1:256" s="26" customFormat="1" ht="21" customHeight="1">
      <c r="A109" s="101" t="s">
        <v>574</v>
      </c>
      <c r="B109" s="303">
        <v>59</v>
      </c>
      <c r="C109" s="304">
        <v>606</v>
      </c>
      <c r="D109" s="304" t="s">
        <v>134</v>
      </c>
      <c r="E109" s="304" t="s">
        <v>134</v>
      </c>
      <c r="F109" s="355" t="s">
        <v>134</v>
      </c>
      <c r="G109" s="355" t="s">
        <v>134</v>
      </c>
      <c r="H109" s="355" t="s">
        <v>134</v>
      </c>
      <c r="I109" s="355" t="s">
        <v>134</v>
      </c>
      <c r="J109" s="304">
        <v>9</v>
      </c>
      <c r="K109" s="304">
        <v>131</v>
      </c>
      <c r="L109" s="304">
        <v>2</v>
      </c>
      <c r="M109" s="304">
        <v>4</v>
      </c>
      <c r="N109" s="304">
        <v>3</v>
      </c>
      <c r="O109" s="304">
        <v>2</v>
      </c>
      <c r="P109" s="304">
        <v>33</v>
      </c>
      <c r="Q109" s="304">
        <v>1</v>
      </c>
      <c r="R109" s="304" t="s">
        <v>134</v>
      </c>
      <c r="S109" s="304" t="s">
        <v>134</v>
      </c>
      <c r="T109" s="304" t="s">
        <v>134</v>
      </c>
      <c r="U109" s="304" t="s">
        <v>134</v>
      </c>
      <c r="V109" s="304" t="s">
        <v>134</v>
      </c>
      <c r="W109" s="304" t="s">
        <v>134</v>
      </c>
      <c r="X109" s="304" t="s">
        <v>134</v>
      </c>
      <c r="Y109" s="304" t="s">
        <v>134</v>
      </c>
      <c r="Z109" s="304" t="s">
        <v>134</v>
      </c>
      <c r="AA109" s="304" t="s">
        <v>134</v>
      </c>
      <c r="AB109" s="304" t="s">
        <v>134</v>
      </c>
      <c r="AC109" s="304" t="s">
        <v>134</v>
      </c>
      <c r="AD109" s="304" t="s">
        <v>134</v>
      </c>
      <c r="AE109" s="304" t="s">
        <v>134</v>
      </c>
      <c r="AF109" s="304" t="s">
        <v>134</v>
      </c>
      <c r="AG109" s="355" t="s">
        <v>134</v>
      </c>
      <c r="AH109" s="355" t="s">
        <v>134</v>
      </c>
      <c r="AI109" s="355" t="s">
        <v>134</v>
      </c>
      <c r="AJ109" s="355" t="s">
        <v>134</v>
      </c>
      <c r="AK109" s="355" t="s">
        <v>134</v>
      </c>
      <c r="AL109" s="355" t="s">
        <v>134</v>
      </c>
      <c r="AM109" s="355" t="s">
        <v>134</v>
      </c>
      <c r="AN109" s="304">
        <v>1</v>
      </c>
      <c r="AO109" s="355" t="s">
        <v>134</v>
      </c>
      <c r="AP109" s="355" t="s">
        <v>134</v>
      </c>
      <c r="AQ109" s="355" t="s">
        <v>134</v>
      </c>
      <c r="AR109" s="355" t="s">
        <v>134</v>
      </c>
      <c r="AS109" s="355" t="s">
        <v>134</v>
      </c>
      <c r="AT109" s="355" t="s">
        <v>134</v>
      </c>
      <c r="AU109" s="304">
        <v>1</v>
      </c>
      <c r="AV109" s="304">
        <v>2</v>
      </c>
      <c r="AW109" s="355" t="s">
        <v>134</v>
      </c>
      <c r="AX109" s="355" t="s">
        <v>134</v>
      </c>
      <c r="AY109" s="355" t="s">
        <v>134</v>
      </c>
      <c r="AZ109" s="355" t="s">
        <v>134</v>
      </c>
      <c r="BA109" s="304">
        <v>1</v>
      </c>
      <c r="BB109" s="355" t="s">
        <v>134</v>
      </c>
      <c r="BC109" s="355" t="s">
        <v>134</v>
      </c>
      <c r="BD109" s="355" t="s">
        <v>134</v>
      </c>
      <c r="BE109" s="355" t="s">
        <v>134</v>
      </c>
      <c r="BF109" s="355" t="s">
        <v>134</v>
      </c>
      <c r="BG109" s="355" t="s">
        <v>134</v>
      </c>
      <c r="BH109" s="355" t="s">
        <v>134</v>
      </c>
      <c r="BI109" s="355" t="s">
        <v>134</v>
      </c>
      <c r="BJ109" s="355" t="s">
        <v>134</v>
      </c>
      <c r="BK109" s="355" t="s">
        <v>134</v>
      </c>
      <c r="BL109" s="304">
        <v>8</v>
      </c>
      <c r="BM109" s="304">
        <v>62</v>
      </c>
      <c r="BN109" s="355" t="s">
        <v>134</v>
      </c>
      <c r="BO109" s="355" t="s">
        <v>134</v>
      </c>
      <c r="BP109" s="304">
        <v>2</v>
      </c>
      <c r="BQ109" s="355" t="s">
        <v>134</v>
      </c>
      <c r="BR109" s="355" t="s">
        <v>134</v>
      </c>
      <c r="BS109" s="304">
        <v>1</v>
      </c>
      <c r="BT109" s="355" t="s">
        <v>134</v>
      </c>
      <c r="BU109" s="355" t="s">
        <v>134</v>
      </c>
      <c r="BV109" s="304">
        <v>1</v>
      </c>
      <c r="BW109" s="355" t="s">
        <v>134</v>
      </c>
      <c r="BX109" s="304">
        <v>4</v>
      </c>
      <c r="BY109" s="355" t="s">
        <v>134</v>
      </c>
      <c r="BZ109" s="355" t="s">
        <v>134</v>
      </c>
      <c r="CA109" s="355" t="s">
        <v>134</v>
      </c>
      <c r="CB109" s="355" t="s">
        <v>134</v>
      </c>
      <c r="CC109" s="355" t="s">
        <v>134</v>
      </c>
      <c r="CD109" s="355" t="s">
        <v>134</v>
      </c>
      <c r="CE109" s="355" t="s">
        <v>134</v>
      </c>
      <c r="CF109" s="355" t="s">
        <v>134</v>
      </c>
      <c r="CG109" s="355" t="s">
        <v>134</v>
      </c>
      <c r="CH109" s="304">
        <v>6</v>
      </c>
      <c r="CI109" s="304">
        <v>22</v>
      </c>
      <c r="CJ109" s="304">
        <v>1</v>
      </c>
      <c r="CK109" s="304">
        <v>4</v>
      </c>
      <c r="CL109" s="304">
        <v>1</v>
      </c>
      <c r="CM109" s="304">
        <v>2</v>
      </c>
      <c r="CN109" s="304">
        <v>4</v>
      </c>
      <c r="CO109" s="355" t="s">
        <v>134</v>
      </c>
      <c r="CP109" s="304">
        <v>2</v>
      </c>
      <c r="CQ109" s="355" t="s">
        <v>134</v>
      </c>
      <c r="CR109" s="355" t="s">
        <v>134</v>
      </c>
      <c r="CS109" s="304">
        <v>7</v>
      </c>
      <c r="CT109" s="304">
        <v>59</v>
      </c>
      <c r="CU109" s="355" t="s">
        <v>134</v>
      </c>
      <c r="CV109" s="304">
        <v>6</v>
      </c>
      <c r="CW109" s="304">
        <v>1</v>
      </c>
      <c r="CX109" s="304">
        <v>6</v>
      </c>
      <c r="CY109" s="304">
        <v>14</v>
      </c>
      <c r="CZ109" s="304">
        <v>5</v>
      </c>
      <c r="DA109" s="355" t="s">
        <v>134</v>
      </c>
      <c r="DB109" s="304">
        <v>1</v>
      </c>
      <c r="DC109" s="304">
        <v>4</v>
      </c>
      <c r="DD109" s="304">
        <v>36</v>
      </c>
      <c r="DE109" s="355" t="s">
        <v>134</v>
      </c>
      <c r="DF109" s="304">
        <v>4</v>
      </c>
      <c r="DG109" s="304">
        <v>11</v>
      </c>
      <c r="DH109" s="304">
        <v>224</v>
      </c>
      <c r="DI109" s="304">
        <v>7</v>
      </c>
      <c r="DJ109" s="355" t="s">
        <v>134</v>
      </c>
      <c r="DK109" s="304">
        <v>4</v>
      </c>
      <c r="DL109" s="355" t="s">
        <v>134</v>
      </c>
      <c r="DM109" s="355" t="s">
        <v>134</v>
      </c>
      <c r="DN109" s="355" t="s">
        <v>134</v>
      </c>
      <c r="DO109" s="355" t="s">
        <v>134</v>
      </c>
      <c r="DP109" s="304">
        <v>3</v>
      </c>
      <c r="DQ109" s="304">
        <v>19</v>
      </c>
      <c r="DR109" s="355" t="s">
        <v>134</v>
      </c>
      <c r="DS109" s="355" t="s">
        <v>134</v>
      </c>
      <c r="DT109" s="355" t="s">
        <v>134</v>
      </c>
      <c r="DU109" s="355" t="s">
        <v>134</v>
      </c>
      <c r="DV109" s="304">
        <v>1</v>
      </c>
      <c r="DW109" s="355" t="s">
        <v>134</v>
      </c>
      <c r="DX109" s="304">
        <v>2</v>
      </c>
      <c r="DY109" s="355" t="s">
        <v>134</v>
      </c>
    </row>
    <row r="110" spans="1:256" s="26" customFormat="1" ht="21" customHeight="1">
      <c r="A110" s="101" t="s">
        <v>941</v>
      </c>
      <c r="B110" s="303">
        <v>83</v>
      </c>
      <c r="C110" s="304">
        <v>416</v>
      </c>
      <c r="D110" s="304" t="s">
        <v>134</v>
      </c>
      <c r="E110" s="304" t="s">
        <v>134</v>
      </c>
      <c r="F110" s="355" t="s">
        <v>134</v>
      </c>
      <c r="G110" s="355" t="s">
        <v>134</v>
      </c>
      <c r="H110" s="355" t="s">
        <v>134</v>
      </c>
      <c r="I110" s="355" t="s">
        <v>134</v>
      </c>
      <c r="J110" s="304">
        <v>8</v>
      </c>
      <c r="K110" s="304">
        <v>81</v>
      </c>
      <c r="L110" s="304">
        <v>4</v>
      </c>
      <c r="M110" s="304">
        <v>3</v>
      </c>
      <c r="N110" s="304">
        <v>1</v>
      </c>
      <c r="O110" s="304" t="s">
        <v>134</v>
      </c>
      <c r="P110" s="304" t="s">
        <v>134</v>
      </c>
      <c r="Q110" s="304" t="s">
        <v>134</v>
      </c>
      <c r="R110" s="304" t="s">
        <v>134</v>
      </c>
      <c r="S110" s="304" t="s">
        <v>134</v>
      </c>
      <c r="T110" s="304" t="s">
        <v>134</v>
      </c>
      <c r="U110" s="304" t="s">
        <v>134</v>
      </c>
      <c r="V110" s="304" t="s">
        <v>134</v>
      </c>
      <c r="W110" s="304" t="s">
        <v>134</v>
      </c>
      <c r="X110" s="304" t="s">
        <v>134</v>
      </c>
      <c r="Y110" s="304" t="s">
        <v>134</v>
      </c>
      <c r="Z110" s="304" t="s">
        <v>134</v>
      </c>
      <c r="AA110" s="304" t="s">
        <v>134</v>
      </c>
      <c r="AB110" s="304" t="s">
        <v>134</v>
      </c>
      <c r="AC110" s="304" t="s">
        <v>134</v>
      </c>
      <c r="AD110" s="304" t="s">
        <v>134</v>
      </c>
      <c r="AE110" s="304" t="s">
        <v>134</v>
      </c>
      <c r="AF110" s="304" t="s">
        <v>134</v>
      </c>
      <c r="AG110" s="355" t="s">
        <v>134</v>
      </c>
      <c r="AH110" s="355" t="s">
        <v>134</v>
      </c>
      <c r="AI110" s="355" t="s">
        <v>134</v>
      </c>
      <c r="AJ110" s="355" t="s">
        <v>134</v>
      </c>
      <c r="AK110" s="355" t="s">
        <v>134</v>
      </c>
      <c r="AL110" s="355" t="s">
        <v>134</v>
      </c>
      <c r="AM110" s="355" t="s">
        <v>134</v>
      </c>
      <c r="AN110" s="355" t="s">
        <v>134</v>
      </c>
      <c r="AO110" s="355" t="s">
        <v>134</v>
      </c>
      <c r="AP110" s="355" t="s">
        <v>134</v>
      </c>
      <c r="AQ110" s="355" t="s">
        <v>134</v>
      </c>
      <c r="AR110" s="355" t="s">
        <v>134</v>
      </c>
      <c r="AS110" s="355" t="s">
        <v>134</v>
      </c>
      <c r="AT110" s="355" t="s">
        <v>134</v>
      </c>
      <c r="AU110" s="304">
        <v>1</v>
      </c>
      <c r="AV110" s="304">
        <v>3</v>
      </c>
      <c r="AW110" s="355" t="s">
        <v>134</v>
      </c>
      <c r="AX110" s="355" t="s">
        <v>134</v>
      </c>
      <c r="AY110" s="355" t="s">
        <v>134</v>
      </c>
      <c r="AZ110" s="355" t="s">
        <v>134</v>
      </c>
      <c r="BA110" s="304">
        <v>1</v>
      </c>
      <c r="BB110" s="304">
        <v>1</v>
      </c>
      <c r="BC110" s="304">
        <v>1</v>
      </c>
      <c r="BD110" s="355" t="s">
        <v>134</v>
      </c>
      <c r="BE110" s="304">
        <v>1</v>
      </c>
      <c r="BF110" s="355" t="s">
        <v>134</v>
      </c>
      <c r="BG110" s="355" t="s">
        <v>134</v>
      </c>
      <c r="BH110" s="355" t="s">
        <v>134</v>
      </c>
      <c r="BI110" s="355" t="s">
        <v>134</v>
      </c>
      <c r="BJ110" s="355" t="s">
        <v>134</v>
      </c>
      <c r="BK110" s="355" t="s">
        <v>134</v>
      </c>
      <c r="BL110" s="304">
        <v>22</v>
      </c>
      <c r="BM110" s="304">
        <v>70</v>
      </c>
      <c r="BN110" s="355" t="s">
        <v>134</v>
      </c>
      <c r="BO110" s="355" t="s">
        <v>134</v>
      </c>
      <c r="BP110" s="355" t="s">
        <v>134</v>
      </c>
      <c r="BQ110" s="304">
        <v>1</v>
      </c>
      <c r="BR110" s="304">
        <v>1</v>
      </c>
      <c r="BS110" s="304">
        <v>1</v>
      </c>
      <c r="BT110" s="355" t="s">
        <v>134</v>
      </c>
      <c r="BU110" s="304">
        <v>3</v>
      </c>
      <c r="BV110" s="304">
        <v>4</v>
      </c>
      <c r="BW110" s="304">
        <v>2</v>
      </c>
      <c r="BX110" s="304">
        <v>10</v>
      </c>
      <c r="BY110" s="355" t="s">
        <v>134</v>
      </c>
      <c r="BZ110" s="355" t="s">
        <v>134</v>
      </c>
      <c r="CA110" s="355" t="s">
        <v>134</v>
      </c>
      <c r="CB110" s="355" t="s">
        <v>134</v>
      </c>
      <c r="CC110" s="355" t="s">
        <v>134</v>
      </c>
      <c r="CD110" s="355" t="s">
        <v>134</v>
      </c>
      <c r="CE110" s="355" t="s">
        <v>134</v>
      </c>
      <c r="CF110" s="355" t="s">
        <v>134</v>
      </c>
      <c r="CG110" s="355" t="s">
        <v>134</v>
      </c>
      <c r="CH110" s="304">
        <v>4</v>
      </c>
      <c r="CI110" s="304">
        <v>15</v>
      </c>
      <c r="CJ110" s="304">
        <v>1</v>
      </c>
      <c r="CK110" s="304">
        <v>3</v>
      </c>
      <c r="CL110" s="355" t="s">
        <v>134</v>
      </c>
      <c r="CM110" s="304">
        <v>4</v>
      </c>
      <c r="CN110" s="304">
        <v>20</v>
      </c>
      <c r="CO110" s="304">
        <v>1</v>
      </c>
      <c r="CP110" s="304">
        <v>2</v>
      </c>
      <c r="CQ110" s="355" t="s">
        <v>134</v>
      </c>
      <c r="CR110" s="304">
        <v>1</v>
      </c>
      <c r="CS110" s="304">
        <v>13</v>
      </c>
      <c r="CT110" s="304">
        <v>64</v>
      </c>
      <c r="CU110" s="355" t="s">
        <v>134</v>
      </c>
      <c r="CV110" s="304">
        <v>13</v>
      </c>
      <c r="CW110" s="355" t="s">
        <v>134</v>
      </c>
      <c r="CX110" s="304">
        <v>12</v>
      </c>
      <c r="CY110" s="304">
        <v>22</v>
      </c>
      <c r="CZ110" s="304">
        <v>11</v>
      </c>
      <c r="DA110" s="304">
        <v>1</v>
      </c>
      <c r="DB110" s="355" t="s">
        <v>134</v>
      </c>
      <c r="DC110" s="304">
        <v>3</v>
      </c>
      <c r="DD110" s="304">
        <v>18</v>
      </c>
      <c r="DE110" s="355" t="s">
        <v>134</v>
      </c>
      <c r="DF110" s="304">
        <v>3</v>
      </c>
      <c r="DG110" s="304">
        <v>14</v>
      </c>
      <c r="DH110" s="304">
        <v>113</v>
      </c>
      <c r="DI110" s="304">
        <v>12</v>
      </c>
      <c r="DJ110" s="355" t="s">
        <v>134</v>
      </c>
      <c r="DK110" s="304">
        <v>2</v>
      </c>
      <c r="DL110" s="304">
        <v>1</v>
      </c>
      <c r="DM110" s="304">
        <v>9</v>
      </c>
      <c r="DN110" s="304">
        <v>1</v>
      </c>
      <c r="DO110" s="355" t="s">
        <v>134</v>
      </c>
      <c r="DP110" s="355" t="s">
        <v>134</v>
      </c>
      <c r="DQ110" s="355" t="s">
        <v>134</v>
      </c>
      <c r="DR110" s="355" t="s">
        <v>134</v>
      </c>
      <c r="DS110" s="355" t="s">
        <v>134</v>
      </c>
      <c r="DT110" s="355" t="s">
        <v>134</v>
      </c>
      <c r="DU110" s="355" t="s">
        <v>134</v>
      </c>
      <c r="DV110" s="355" t="s">
        <v>134</v>
      </c>
      <c r="DW110" s="355" t="s">
        <v>134</v>
      </c>
      <c r="DX110" s="355" t="s">
        <v>134</v>
      </c>
      <c r="DY110" s="355" t="s">
        <v>134</v>
      </c>
    </row>
    <row r="111" spans="1:256" s="26" customFormat="1" ht="21" customHeight="1">
      <c r="A111" s="101" t="s">
        <v>940</v>
      </c>
      <c r="B111" s="303">
        <v>47</v>
      </c>
      <c r="C111" s="304">
        <v>326</v>
      </c>
      <c r="D111" s="304" t="s">
        <v>134</v>
      </c>
      <c r="E111" s="304" t="s">
        <v>134</v>
      </c>
      <c r="F111" s="355" t="s">
        <v>134</v>
      </c>
      <c r="G111" s="355" t="s">
        <v>134</v>
      </c>
      <c r="H111" s="355" t="s">
        <v>134</v>
      </c>
      <c r="I111" s="355" t="s">
        <v>134</v>
      </c>
      <c r="J111" s="304">
        <v>12</v>
      </c>
      <c r="K111" s="304">
        <v>100</v>
      </c>
      <c r="L111" s="304">
        <v>3</v>
      </c>
      <c r="M111" s="304">
        <v>5</v>
      </c>
      <c r="N111" s="304">
        <v>4</v>
      </c>
      <c r="O111" s="304">
        <v>1</v>
      </c>
      <c r="P111" s="304">
        <v>3</v>
      </c>
      <c r="Q111" s="304" t="s">
        <v>134</v>
      </c>
      <c r="R111" s="304" t="s">
        <v>134</v>
      </c>
      <c r="S111" s="304" t="s">
        <v>134</v>
      </c>
      <c r="T111" s="304" t="s">
        <v>134</v>
      </c>
      <c r="U111" s="304" t="s">
        <v>134</v>
      </c>
      <c r="V111" s="304" t="s">
        <v>134</v>
      </c>
      <c r="W111" s="304">
        <v>1</v>
      </c>
      <c r="X111" s="304" t="s">
        <v>134</v>
      </c>
      <c r="Y111" s="304" t="s">
        <v>134</v>
      </c>
      <c r="Z111" s="304" t="s">
        <v>134</v>
      </c>
      <c r="AA111" s="304" t="s">
        <v>134</v>
      </c>
      <c r="AB111" s="304" t="s">
        <v>134</v>
      </c>
      <c r="AC111" s="304" t="s">
        <v>134</v>
      </c>
      <c r="AD111" s="304" t="s">
        <v>134</v>
      </c>
      <c r="AE111" s="304" t="s">
        <v>134</v>
      </c>
      <c r="AF111" s="304" t="s">
        <v>134</v>
      </c>
      <c r="AG111" s="355" t="s">
        <v>134</v>
      </c>
      <c r="AH111" s="355" t="s">
        <v>134</v>
      </c>
      <c r="AI111" s="355" t="s">
        <v>134</v>
      </c>
      <c r="AJ111" s="355" t="s">
        <v>134</v>
      </c>
      <c r="AK111" s="355" t="s">
        <v>134</v>
      </c>
      <c r="AL111" s="355" t="s">
        <v>134</v>
      </c>
      <c r="AM111" s="355" t="s">
        <v>134</v>
      </c>
      <c r="AN111" s="355" t="s">
        <v>134</v>
      </c>
      <c r="AO111" s="355" t="s">
        <v>134</v>
      </c>
      <c r="AP111" s="355" t="s">
        <v>134</v>
      </c>
      <c r="AQ111" s="355" t="s">
        <v>134</v>
      </c>
      <c r="AR111" s="355" t="s">
        <v>134</v>
      </c>
      <c r="AS111" s="355" t="s">
        <v>134</v>
      </c>
      <c r="AT111" s="355" t="s">
        <v>134</v>
      </c>
      <c r="AU111" s="304">
        <v>3</v>
      </c>
      <c r="AV111" s="304">
        <v>37</v>
      </c>
      <c r="AW111" s="355" t="s">
        <v>134</v>
      </c>
      <c r="AX111" s="355" t="s">
        <v>134</v>
      </c>
      <c r="AY111" s="355" t="s">
        <v>134</v>
      </c>
      <c r="AZ111" s="355" t="s">
        <v>134</v>
      </c>
      <c r="BA111" s="304">
        <v>3</v>
      </c>
      <c r="BB111" s="304">
        <v>1</v>
      </c>
      <c r="BC111" s="304">
        <v>16</v>
      </c>
      <c r="BD111" s="355" t="s">
        <v>134</v>
      </c>
      <c r="BE111" s="355" t="s">
        <v>134</v>
      </c>
      <c r="BF111" s="304">
        <v>1</v>
      </c>
      <c r="BG111" s="355" t="s">
        <v>134</v>
      </c>
      <c r="BH111" s="355" t="s">
        <v>134</v>
      </c>
      <c r="BI111" s="355" t="s">
        <v>134</v>
      </c>
      <c r="BJ111" s="355" t="s">
        <v>134</v>
      </c>
      <c r="BK111" s="355" t="s">
        <v>134</v>
      </c>
      <c r="BL111" s="304">
        <v>4</v>
      </c>
      <c r="BM111" s="304">
        <v>14</v>
      </c>
      <c r="BN111" s="355" t="s">
        <v>134</v>
      </c>
      <c r="BO111" s="355" t="s">
        <v>134</v>
      </c>
      <c r="BP111" s="304">
        <v>1</v>
      </c>
      <c r="BQ111" s="304">
        <v>1</v>
      </c>
      <c r="BR111" s="304">
        <v>1</v>
      </c>
      <c r="BS111" s="355" t="s">
        <v>134</v>
      </c>
      <c r="BT111" s="355" t="s">
        <v>134</v>
      </c>
      <c r="BU111" s="355" t="s">
        <v>134</v>
      </c>
      <c r="BV111" s="355" t="s">
        <v>134</v>
      </c>
      <c r="BW111" s="304">
        <v>1</v>
      </c>
      <c r="BX111" s="355" t="s">
        <v>134</v>
      </c>
      <c r="BY111" s="355" t="s">
        <v>134</v>
      </c>
      <c r="BZ111" s="355" t="s">
        <v>134</v>
      </c>
      <c r="CA111" s="355" t="s">
        <v>134</v>
      </c>
      <c r="CB111" s="355" t="s">
        <v>134</v>
      </c>
      <c r="CC111" s="355" t="s">
        <v>134</v>
      </c>
      <c r="CD111" s="355" t="s">
        <v>134</v>
      </c>
      <c r="CE111" s="355" t="s">
        <v>134</v>
      </c>
      <c r="CF111" s="355" t="s">
        <v>134</v>
      </c>
      <c r="CG111" s="355" t="s">
        <v>134</v>
      </c>
      <c r="CH111" s="304">
        <v>6</v>
      </c>
      <c r="CI111" s="304">
        <v>14</v>
      </c>
      <c r="CJ111" s="355" t="s">
        <v>134</v>
      </c>
      <c r="CK111" s="304">
        <v>6</v>
      </c>
      <c r="CL111" s="355" t="s">
        <v>134</v>
      </c>
      <c r="CM111" s="304">
        <v>6</v>
      </c>
      <c r="CN111" s="304">
        <v>14</v>
      </c>
      <c r="CO111" s="355" t="s">
        <v>134</v>
      </c>
      <c r="CP111" s="304">
        <v>5</v>
      </c>
      <c r="CQ111" s="355" t="s">
        <v>134</v>
      </c>
      <c r="CR111" s="304">
        <v>1</v>
      </c>
      <c r="CS111" s="304">
        <v>4</v>
      </c>
      <c r="CT111" s="304">
        <v>22</v>
      </c>
      <c r="CU111" s="355" t="s">
        <v>134</v>
      </c>
      <c r="CV111" s="304">
        <v>2</v>
      </c>
      <c r="CW111" s="304">
        <v>2</v>
      </c>
      <c r="CX111" s="304">
        <v>4</v>
      </c>
      <c r="CY111" s="304">
        <v>8</v>
      </c>
      <c r="CZ111" s="304">
        <v>2</v>
      </c>
      <c r="DA111" s="304">
        <v>1</v>
      </c>
      <c r="DB111" s="304">
        <v>1</v>
      </c>
      <c r="DC111" s="304">
        <v>1</v>
      </c>
      <c r="DD111" s="304">
        <v>1</v>
      </c>
      <c r="DE111" s="355" t="s">
        <v>134</v>
      </c>
      <c r="DF111" s="304">
        <v>1</v>
      </c>
      <c r="DG111" s="304">
        <v>5</v>
      </c>
      <c r="DH111" s="304">
        <v>97</v>
      </c>
      <c r="DI111" s="304">
        <v>3</v>
      </c>
      <c r="DJ111" s="355" t="s">
        <v>134</v>
      </c>
      <c r="DK111" s="304">
        <v>2</v>
      </c>
      <c r="DL111" s="355" t="s">
        <v>134</v>
      </c>
      <c r="DM111" s="355" t="s">
        <v>134</v>
      </c>
      <c r="DN111" s="355" t="s">
        <v>134</v>
      </c>
      <c r="DO111" s="355" t="s">
        <v>134</v>
      </c>
      <c r="DP111" s="355" t="s">
        <v>134</v>
      </c>
      <c r="DQ111" s="355" t="s">
        <v>134</v>
      </c>
      <c r="DR111" s="355" t="s">
        <v>134</v>
      </c>
      <c r="DS111" s="355" t="s">
        <v>134</v>
      </c>
      <c r="DT111" s="355" t="s">
        <v>134</v>
      </c>
      <c r="DU111" s="355" t="s">
        <v>134</v>
      </c>
      <c r="DV111" s="355" t="s">
        <v>134</v>
      </c>
      <c r="DW111" s="355" t="s">
        <v>134</v>
      </c>
      <c r="DX111" s="355" t="s">
        <v>134</v>
      </c>
      <c r="DY111" s="355" t="s">
        <v>134</v>
      </c>
    </row>
    <row r="112" spans="1:256" s="26" customFormat="1" ht="21" customHeight="1">
      <c r="A112" s="351"/>
      <c r="B112" s="354"/>
      <c r="C112" s="307"/>
      <c r="D112" s="307"/>
      <c r="E112" s="307"/>
      <c r="F112" s="356"/>
      <c r="G112" s="356"/>
      <c r="H112" s="356"/>
      <c r="I112" s="356"/>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c r="AJ112" s="307"/>
      <c r="AK112" s="307"/>
      <c r="AL112" s="307"/>
      <c r="AM112" s="307"/>
      <c r="AN112" s="307"/>
      <c r="AO112" s="307"/>
      <c r="AP112" s="307"/>
      <c r="AQ112" s="356"/>
      <c r="AR112" s="356"/>
      <c r="AS112" s="356"/>
      <c r="AT112" s="307"/>
      <c r="AU112" s="307"/>
      <c r="AV112" s="307"/>
      <c r="AW112" s="307"/>
      <c r="AX112" s="307"/>
      <c r="AY112" s="307"/>
      <c r="AZ112" s="307"/>
      <c r="BA112" s="307"/>
      <c r="BB112" s="307"/>
      <c r="BC112" s="307"/>
      <c r="BD112" s="307"/>
      <c r="BE112" s="307"/>
      <c r="BF112" s="307"/>
      <c r="BG112" s="356"/>
      <c r="BH112" s="356"/>
      <c r="BI112" s="307"/>
      <c r="BJ112" s="307"/>
      <c r="BK112" s="307"/>
      <c r="BL112" s="307"/>
      <c r="BM112" s="307"/>
      <c r="BN112" s="307"/>
      <c r="BO112" s="307"/>
      <c r="BP112" s="307"/>
      <c r="BQ112" s="307"/>
      <c r="BR112" s="307"/>
      <c r="BS112" s="307"/>
      <c r="BT112" s="307"/>
      <c r="BU112" s="307"/>
      <c r="BV112" s="307"/>
      <c r="BW112" s="307"/>
      <c r="BX112" s="307"/>
      <c r="BY112" s="307"/>
      <c r="BZ112" s="307"/>
      <c r="CA112" s="307"/>
      <c r="CB112" s="307"/>
      <c r="CC112" s="307"/>
      <c r="CD112" s="307"/>
      <c r="CE112" s="307"/>
      <c r="CF112" s="307"/>
      <c r="CG112" s="307"/>
      <c r="CH112" s="307"/>
      <c r="CI112" s="307"/>
      <c r="CJ112" s="307"/>
      <c r="CK112" s="307"/>
      <c r="CL112" s="307"/>
      <c r="CM112" s="307"/>
      <c r="CN112" s="307"/>
      <c r="CO112" s="307"/>
      <c r="CP112" s="307"/>
      <c r="CQ112" s="307"/>
      <c r="CR112" s="307"/>
      <c r="CS112" s="307"/>
      <c r="CT112" s="307"/>
      <c r="CU112" s="307"/>
      <c r="CV112" s="307"/>
      <c r="CW112" s="307"/>
      <c r="CX112" s="307"/>
      <c r="CY112" s="307"/>
      <c r="CZ112" s="307"/>
      <c r="DA112" s="307"/>
      <c r="DB112" s="307"/>
      <c r="DC112" s="307"/>
      <c r="DD112" s="307"/>
      <c r="DE112" s="307"/>
      <c r="DF112" s="307"/>
      <c r="DG112" s="307"/>
      <c r="DH112" s="307"/>
      <c r="DI112" s="307"/>
      <c r="DJ112" s="307"/>
      <c r="DK112" s="307"/>
      <c r="DL112" s="307"/>
      <c r="DM112" s="307"/>
      <c r="DN112" s="307"/>
      <c r="DO112" s="307"/>
      <c r="DP112" s="307"/>
      <c r="DQ112" s="307"/>
      <c r="DR112" s="307"/>
      <c r="DS112" s="307"/>
      <c r="DT112" s="307"/>
      <c r="DU112" s="307"/>
      <c r="DV112" s="307"/>
      <c r="DW112" s="307"/>
      <c r="DX112" s="307"/>
      <c r="DY112" s="307"/>
    </row>
    <row r="113" spans="1:65" ht="21" customHeight="1">
      <c r="A113" s="44" t="s">
        <v>701</v>
      </c>
      <c r="BK113" s="26"/>
      <c r="BM113" s="26"/>
    </row>
    <row r="114" spans="1:65" ht="21" customHeight="1">
      <c r="A114" s="44" t="s">
        <v>1124</v>
      </c>
    </row>
    <row r="115" spans="1:65" ht="21" customHeight="1">
      <c r="A115" s="44" t="s">
        <v>894</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rowBreaks count="1" manualBreakCount="1">
    <brk id="5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K112"/>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24"/>
  </cols>
  <sheetData>
    <row r="1" spans="1:11" ht="21" customHeight="1">
      <c r="A1" s="28" t="str">
        <f>HYPERLINK("#"&amp;"目次"&amp;"!a1","目次へ")</f>
        <v>目次へ</v>
      </c>
    </row>
    <row r="2" spans="1:11" ht="21" customHeight="1">
      <c r="A2" s="97" t="str">
        <f>"１．"&amp;目次!E4</f>
        <v>１．町丁別土地面積（令和3年10月1日）</v>
      </c>
      <c r="B2" s="45"/>
      <c r="C2" s="45"/>
      <c r="D2" s="45"/>
      <c r="E2" s="45"/>
      <c r="F2" s="45"/>
    </row>
    <row r="3" spans="1:11" ht="21" customHeight="1">
      <c r="A3" s="44" t="s">
        <v>1085</v>
      </c>
    </row>
    <row r="4" spans="1:11" ht="21" customHeight="1">
      <c r="A4" s="98" t="s">
        <v>1080</v>
      </c>
      <c r="B4" s="106" t="s">
        <v>34</v>
      </c>
      <c r="C4" s="106" t="s">
        <v>1073</v>
      </c>
    </row>
    <row r="5" spans="1:11" ht="21" customHeight="1">
      <c r="A5" s="99" t="s">
        <v>348</v>
      </c>
      <c r="B5" s="107">
        <v>15.59</v>
      </c>
      <c r="C5" s="25">
        <v>999.99999999999989</v>
      </c>
      <c r="H5" s="114"/>
      <c r="I5" s="114"/>
      <c r="J5" s="114"/>
      <c r="K5" s="114"/>
    </row>
    <row r="6" spans="1:11" ht="21" customHeight="1">
      <c r="A6" s="100"/>
      <c r="B6" s="91"/>
      <c r="H6" s="114"/>
      <c r="I6" s="114"/>
      <c r="J6" s="114"/>
      <c r="K6" s="114"/>
    </row>
    <row r="7" spans="1:11" ht="21" customHeight="1">
      <c r="A7" s="99" t="s">
        <v>714</v>
      </c>
      <c r="B7" s="107">
        <v>0.80999999999999983</v>
      </c>
      <c r="C7" s="110">
        <v>51.956382296343804</v>
      </c>
      <c r="H7" s="114"/>
      <c r="I7" s="114"/>
      <c r="J7" s="114"/>
      <c r="K7" s="114"/>
    </row>
    <row r="8" spans="1:11" ht="21" customHeight="1">
      <c r="A8" s="100" t="s">
        <v>709</v>
      </c>
      <c r="B8" s="91">
        <v>8.e-002</v>
      </c>
      <c r="C8" s="111">
        <v>5.1314945477870433</v>
      </c>
      <c r="H8" s="114"/>
      <c r="I8" s="114"/>
      <c r="J8" s="114"/>
      <c r="K8" s="114"/>
    </row>
    <row r="9" spans="1:11" ht="21" customHeight="1">
      <c r="A9" s="100" t="s">
        <v>700</v>
      </c>
      <c r="B9" s="91">
        <v>0.16</v>
      </c>
      <c r="C9" s="111">
        <v>10.262989095574087</v>
      </c>
      <c r="H9" s="114"/>
      <c r="I9" s="114"/>
      <c r="J9" s="114"/>
      <c r="K9" s="114"/>
    </row>
    <row r="10" spans="1:11" ht="21" customHeight="1">
      <c r="A10" s="100" t="s">
        <v>695</v>
      </c>
      <c r="B10" s="91">
        <v>0.21</v>
      </c>
      <c r="C10" s="111">
        <v>13.47017318794099</v>
      </c>
      <c r="H10" s="114"/>
      <c r="I10" s="114"/>
      <c r="J10" s="114"/>
      <c r="K10" s="114"/>
    </row>
    <row r="11" spans="1:11" ht="21" customHeight="1">
      <c r="A11" s="100" t="s">
        <v>682</v>
      </c>
      <c r="B11" s="91">
        <v>0.19</v>
      </c>
      <c r="C11" s="111">
        <v>12.187299550994227</v>
      </c>
      <c r="H11" s="114"/>
      <c r="I11" s="114"/>
      <c r="J11" s="114"/>
      <c r="K11" s="114"/>
    </row>
    <row r="12" spans="1:11" ht="21" customHeight="1">
      <c r="A12" s="100" t="s">
        <v>672</v>
      </c>
      <c r="B12" s="91">
        <v>0.17</v>
      </c>
      <c r="C12" s="111">
        <v>10.904425914047469</v>
      </c>
      <c r="H12" s="114"/>
      <c r="I12" s="114"/>
      <c r="J12" s="114"/>
      <c r="K12" s="114"/>
    </row>
    <row r="13" spans="1:11" ht="21" customHeight="1">
      <c r="A13" s="99" t="s">
        <v>667</v>
      </c>
      <c r="B13" s="107">
        <v>1.01</v>
      </c>
      <c r="C13" s="110">
        <v>64.785118665811424</v>
      </c>
      <c r="H13" s="114"/>
      <c r="I13" s="114"/>
      <c r="J13" s="114"/>
      <c r="K13" s="114"/>
    </row>
    <row r="14" spans="1:11" ht="21" customHeight="1">
      <c r="A14" s="100" t="s">
        <v>594</v>
      </c>
      <c r="B14" s="91">
        <v>0.21</v>
      </c>
      <c r="C14" s="111">
        <v>13.470173187941</v>
      </c>
      <c r="H14" s="114"/>
      <c r="I14" s="114"/>
      <c r="J14" s="114"/>
      <c r="K14" s="114"/>
    </row>
    <row r="15" spans="1:11" ht="21" customHeight="1">
      <c r="A15" s="100" t="s">
        <v>659</v>
      </c>
      <c r="B15" s="91">
        <v>0.18</v>
      </c>
      <c r="C15" s="111">
        <v>11.545862732520849</v>
      </c>
      <c r="H15" s="114"/>
      <c r="I15" s="114"/>
      <c r="J15" s="114"/>
      <c r="K15" s="114"/>
    </row>
    <row r="16" spans="1:11" ht="21" customHeight="1">
      <c r="A16" s="100" t="s">
        <v>655</v>
      </c>
      <c r="B16" s="91">
        <v>0.11</v>
      </c>
      <c r="C16" s="111">
        <v>7.0558050032071842</v>
      </c>
      <c r="H16" s="114"/>
      <c r="I16" s="114"/>
      <c r="J16" s="114"/>
      <c r="K16" s="114"/>
    </row>
    <row r="17" spans="1:11" ht="21" customHeight="1">
      <c r="A17" s="100" t="s">
        <v>260</v>
      </c>
      <c r="B17" s="91">
        <v>0.15</v>
      </c>
      <c r="C17" s="111">
        <v>9.621552277100708</v>
      </c>
      <c r="H17" s="114"/>
      <c r="I17" s="114"/>
      <c r="J17" s="114"/>
      <c r="K17" s="114"/>
    </row>
    <row r="18" spans="1:11" ht="21" customHeight="1">
      <c r="A18" s="100" t="s">
        <v>641</v>
      </c>
      <c r="B18" s="91">
        <v>0.27</v>
      </c>
      <c r="C18" s="111">
        <v>17.318794098781272</v>
      </c>
      <c r="H18" s="114"/>
      <c r="I18" s="114"/>
      <c r="J18" s="114"/>
      <c r="K18" s="114"/>
    </row>
    <row r="19" spans="1:11" ht="21" customHeight="1">
      <c r="A19" s="100" t="s">
        <v>635</v>
      </c>
      <c r="B19" s="91">
        <v>9.e-002</v>
      </c>
      <c r="C19" s="111">
        <v>5.7729313662604245</v>
      </c>
      <c r="H19" s="114"/>
      <c r="I19" s="114"/>
      <c r="J19" s="114"/>
      <c r="K19" s="114"/>
    </row>
    <row r="20" spans="1:11" ht="21" customHeight="1">
      <c r="A20" s="99" t="s">
        <v>632</v>
      </c>
      <c r="B20" s="107">
        <v>1.06</v>
      </c>
      <c r="C20" s="110">
        <v>67.992302758178326</v>
      </c>
      <c r="H20" s="114"/>
      <c r="I20" s="114"/>
      <c r="J20" s="114"/>
      <c r="K20" s="114"/>
    </row>
    <row r="21" spans="1:11" ht="21" customHeight="1">
      <c r="A21" s="100" t="s">
        <v>630</v>
      </c>
      <c r="B21" s="91">
        <v>0.12</v>
      </c>
      <c r="C21" s="111">
        <v>7.6972418216805654</v>
      </c>
      <c r="H21" s="114"/>
      <c r="I21" s="114"/>
      <c r="J21" s="114"/>
      <c r="K21" s="114"/>
    </row>
    <row r="22" spans="1:11" ht="21" customHeight="1">
      <c r="A22" s="100" t="s">
        <v>622</v>
      </c>
      <c r="B22" s="91">
        <v>0.22</v>
      </c>
      <c r="C22" s="111">
        <v>14.111610006414368</v>
      </c>
      <c r="H22" s="114"/>
      <c r="I22" s="114"/>
      <c r="J22" s="114"/>
      <c r="K22" s="114"/>
    </row>
    <row r="23" spans="1:11" ht="21" customHeight="1">
      <c r="A23" s="100" t="s">
        <v>618</v>
      </c>
      <c r="B23" s="91">
        <v>0.17</v>
      </c>
      <c r="C23" s="111">
        <v>10.904425914047469</v>
      </c>
      <c r="H23" s="114"/>
      <c r="I23" s="114"/>
      <c r="J23" s="114"/>
      <c r="K23" s="114"/>
    </row>
    <row r="24" spans="1:11" ht="21" customHeight="1">
      <c r="A24" s="100" t="s">
        <v>609</v>
      </c>
      <c r="B24" s="91">
        <v>0.22</v>
      </c>
      <c r="C24" s="111">
        <v>14.111610006414368</v>
      </c>
      <c r="H24" s="114"/>
      <c r="I24" s="114"/>
      <c r="J24" s="114"/>
      <c r="K24" s="114"/>
    </row>
    <row r="25" spans="1:11" ht="21" customHeight="1">
      <c r="A25" s="100" t="s">
        <v>324</v>
      </c>
      <c r="B25" s="91">
        <v>0.16</v>
      </c>
      <c r="C25" s="111">
        <v>10.262989095574087</v>
      </c>
      <c r="H25" s="114"/>
      <c r="I25" s="114"/>
      <c r="J25" s="114"/>
      <c r="K25" s="114"/>
    </row>
    <row r="26" spans="1:11" ht="21" customHeight="1">
      <c r="A26" s="100" t="s">
        <v>61</v>
      </c>
      <c r="B26" s="91">
        <v>0.17</v>
      </c>
      <c r="C26" s="111">
        <v>10.904425914047469</v>
      </c>
      <c r="H26" s="114"/>
      <c r="I26" s="114"/>
      <c r="J26" s="114"/>
      <c r="K26" s="114"/>
    </row>
    <row r="27" spans="1:11" ht="21" customHeight="1">
      <c r="A27" s="99" t="s">
        <v>259</v>
      </c>
      <c r="B27" s="107">
        <v>1.1599999999999999</v>
      </c>
      <c r="C27" s="110">
        <v>74.406670942912115</v>
      </c>
      <c r="H27" s="114"/>
      <c r="I27" s="114"/>
      <c r="J27" s="114"/>
      <c r="K27" s="114"/>
    </row>
    <row r="28" spans="1:11" ht="21" customHeight="1">
      <c r="A28" s="100" t="s">
        <v>592</v>
      </c>
      <c r="B28" s="91">
        <v>0.23</v>
      </c>
      <c r="C28" s="111">
        <v>14.75304682488775</v>
      </c>
      <c r="H28" s="114"/>
      <c r="I28" s="114"/>
      <c r="J28" s="114"/>
      <c r="K28" s="114"/>
    </row>
    <row r="29" spans="1:11" ht="21" customHeight="1">
      <c r="A29" s="100" t="s">
        <v>228</v>
      </c>
      <c r="B29" s="91">
        <v>0.3</v>
      </c>
      <c r="C29" s="111">
        <v>19.243104554201416</v>
      </c>
      <c r="H29" s="114"/>
      <c r="I29" s="114"/>
      <c r="J29" s="114"/>
      <c r="K29" s="114"/>
    </row>
    <row r="30" spans="1:11" ht="21" customHeight="1">
      <c r="A30" s="100" t="s">
        <v>583</v>
      </c>
      <c r="B30" s="91">
        <v>0.2</v>
      </c>
      <c r="C30" s="111">
        <v>12.82873636946761</v>
      </c>
      <c r="H30" s="114"/>
      <c r="I30" s="114"/>
      <c r="J30" s="114"/>
      <c r="K30" s="114"/>
    </row>
    <row r="31" spans="1:11" ht="21" customHeight="1">
      <c r="A31" s="100" t="s">
        <v>576</v>
      </c>
      <c r="B31" s="91">
        <v>0.23</v>
      </c>
      <c r="C31" s="111">
        <v>14.75304682488775</v>
      </c>
      <c r="H31" s="114"/>
      <c r="I31" s="114"/>
      <c r="J31" s="114"/>
      <c r="K31" s="114"/>
    </row>
    <row r="32" spans="1:11" ht="21" customHeight="1">
      <c r="A32" s="100" t="s">
        <v>567</v>
      </c>
      <c r="B32" s="91">
        <v>0.2</v>
      </c>
      <c r="C32" s="111">
        <v>12.82873636946761</v>
      </c>
      <c r="H32" s="114"/>
      <c r="I32" s="114"/>
      <c r="J32" s="114"/>
      <c r="K32" s="114"/>
    </row>
    <row r="33" spans="1:11" ht="21" customHeight="1">
      <c r="A33" s="99" t="s">
        <v>555</v>
      </c>
      <c r="B33" s="107">
        <v>0.95</v>
      </c>
      <c r="C33" s="110">
        <v>60.936497754971136</v>
      </c>
      <c r="H33" s="114"/>
      <c r="I33" s="114"/>
      <c r="J33" s="114"/>
      <c r="K33" s="114"/>
    </row>
    <row r="34" spans="1:11" ht="21" customHeight="1">
      <c r="A34" s="100" t="s">
        <v>550</v>
      </c>
      <c r="B34" s="91">
        <v>0.24</v>
      </c>
      <c r="C34" s="111">
        <v>15.394483643361131</v>
      </c>
      <c r="H34" s="114"/>
      <c r="I34" s="114"/>
      <c r="J34" s="114"/>
      <c r="K34" s="114"/>
    </row>
    <row r="35" spans="1:11" ht="21" customHeight="1">
      <c r="A35" s="100" t="s">
        <v>538</v>
      </c>
      <c r="B35" s="91">
        <v>0.22</v>
      </c>
      <c r="C35" s="111">
        <v>14.111610006414368</v>
      </c>
      <c r="H35" s="114"/>
      <c r="I35" s="114"/>
      <c r="J35" s="114"/>
      <c r="K35" s="114"/>
    </row>
    <row r="36" spans="1:11" ht="21" customHeight="1">
      <c r="A36" s="100" t="s">
        <v>522</v>
      </c>
      <c r="B36" s="91">
        <v>0.16</v>
      </c>
      <c r="C36" s="111">
        <v>10.262989095574087</v>
      </c>
      <c r="H36" s="114"/>
      <c r="I36" s="114"/>
      <c r="J36" s="114"/>
      <c r="K36" s="114"/>
    </row>
    <row r="37" spans="1:11" ht="21" customHeight="1">
      <c r="A37" s="100" t="s">
        <v>511</v>
      </c>
      <c r="B37" s="91">
        <v>0.16</v>
      </c>
      <c r="C37" s="111">
        <v>10.262989095574087</v>
      </c>
      <c r="H37" s="114"/>
      <c r="I37" s="114"/>
      <c r="J37" s="114"/>
      <c r="K37" s="114"/>
    </row>
    <row r="38" spans="1:11" ht="21" customHeight="1">
      <c r="A38" s="100" t="s">
        <v>497</v>
      </c>
      <c r="B38" s="91">
        <v>0.17</v>
      </c>
      <c r="C38" s="111">
        <v>10.904425914047469</v>
      </c>
      <c r="H38" s="114"/>
      <c r="I38" s="114"/>
      <c r="J38" s="114"/>
      <c r="K38" s="114"/>
    </row>
    <row r="39" spans="1:11" ht="21" customHeight="1">
      <c r="A39" s="99" t="s">
        <v>492</v>
      </c>
      <c r="B39" s="107">
        <v>1.47</v>
      </c>
      <c r="C39" s="110">
        <v>94.291212315586918</v>
      </c>
      <c r="H39" s="114"/>
      <c r="I39" s="114"/>
      <c r="J39" s="114"/>
      <c r="K39" s="114"/>
    </row>
    <row r="40" spans="1:11" ht="21" customHeight="1">
      <c r="A40" s="100" t="s">
        <v>310</v>
      </c>
      <c r="B40" s="91">
        <v>0.25</v>
      </c>
      <c r="C40" s="111">
        <v>16.035920461834511</v>
      </c>
      <c r="H40" s="114"/>
      <c r="I40" s="114"/>
      <c r="J40" s="114"/>
      <c r="K40" s="114"/>
    </row>
    <row r="41" spans="1:11" ht="21" customHeight="1">
      <c r="A41" s="100" t="s">
        <v>474</v>
      </c>
      <c r="B41" s="91">
        <v>0.21</v>
      </c>
      <c r="C41" s="111">
        <v>13.47017318794099</v>
      </c>
      <c r="H41" s="114"/>
      <c r="I41" s="114"/>
      <c r="J41" s="114"/>
      <c r="K41" s="114"/>
    </row>
    <row r="42" spans="1:11" ht="21" customHeight="1">
      <c r="A42" s="100" t="s">
        <v>470</v>
      </c>
      <c r="B42" s="91">
        <v>0.24</v>
      </c>
      <c r="C42" s="111">
        <v>15.394483643361131</v>
      </c>
      <c r="H42" s="114"/>
      <c r="I42" s="114"/>
      <c r="J42" s="114"/>
      <c r="K42" s="114"/>
    </row>
    <row r="43" spans="1:11" ht="21" customHeight="1">
      <c r="A43" s="100" t="s">
        <v>455</v>
      </c>
      <c r="B43" s="91">
        <v>0.32</v>
      </c>
      <c r="C43" s="111">
        <v>20.525978191148173</v>
      </c>
      <c r="H43" s="114"/>
      <c r="I43" s="114"/>
      <c r="J43" s="114"/>
      <c r="K43" s="114"/>
    </row>
    <row r="44" spans="1:11" ht="21" customHeight="1">
      <c r="A44" s="100" t="s">
        <v>244</v>
      </c>
      <c r="B44" s="91">
        <v>0.3</v>
      </c>
      <c r="C44" s="111">
        <v>19.243104554201416</v>
      </c>
      <c r="H44" s="114"/>
      <c r="I44" s="114"/>
      <c r="J44" s="114"/>
      <c r="K44" s="114"/>
    </row>
    <row r="45" spans="1:11" ht="21" customHeight="1">
      <c r="A45" s="100" t="s">
        <v>394</v>
      </c>
      <c r="B45" s="91">
        <v>0.15</v>
      </c>
      <c r="C45" s="111">
        <v>9.621552277100708</v>
      </c>
      <c r="H45" s="114"/>
      <c r="I45" s="114"/>
      <c r="J45" s="114"/>
      <c r="K45" s="114"/>
    </row>
    <row r="46" spans="1:11" ht="21" customHeight="1">
      <c r="A46" s="99" t="s">
        <v>446</v>
      </c>
      <c r="B46" s="107">
        <v>1.01</v>
      </c>
      <c r="C46" s="110">
        <v>64.785118665811424</v>
      </c>
      <c r="H46" s="114"/>
      <c r="I46" s="114"/>
      <c r="J46" s="114"/>
      <c r="K46" s="114"/>
    </row>
    <row r="47" spans="1:11" ht="21" customHeight="1">
      <c r="A47" s="100" t="s">
        <v>433</v>
      </c>
      <c r="B47" s="91">
        <v>0.27</v>
      </c>
      <c r="C47" s="111">
        <v>17.318794098781272</v>
      </c>
      <c r="H47" s="114"/>
      <c r="I47" s="114"/>
      <c r="J47" s="114"/>
      <c r="K47" s="114"/>
    </row>
    <row r="48" spans="1:11" ht="21" customHeight="1">
      <c r="A48" s="100" t="s">
        <v>427</v>
      </c>
      <c r="B48" s="91">
        <v>0.2</v>
      </c>
      <c r="C48" s="111">
        <v>12.82873636946761</v>
      </c>
      <c r="H48" s="114"/>
      <c r="I48" s="114"/>
      <c r="J48" s="114"/>
      <c r="K48" s="114"/>
    </row>
    <row r="49" spans="1:11" ht="21" customHeight="1">
      <c r="A49" s="100" t="s">
        <v>418</v>
      </c>
      <c r="B49" s="91">
        <v>0.13</v>
      </c>
      <c r="C49" s="111">
        <v>8.3386786401539457</v>
      </c>
      <c r="H49" s="114"/>
      <c r="I49" s="114"/>
      <c r="J49" s="114"/>
      <c r="K49" s="114"/>
    </row>
    <row r="50" spans="1:11" ht="21" customHeight="1">
      <c r="A50" s="100" t="s">
        <v>408</v>
      </c>
      <c r="B50" s="91">
        <v>0.19</v>
      </c>
      <c r="C50" s="111">
        <v>12.187299550994227</v>
      </c>
      <c r="H50" s="114"/>
      <c r="I50" s="114"/>
      <c r="J50" s="114"/>
      <c r="K50" s="114"/>
    </row>
    <row r="51" spans="1:11" ht="21" customHeight="1">
      <c r="A51" s="100" t="s">
        <v>398</v>
      </c>
      <c r="B51" s="91">
        <v>0.22</v>
      </c>
      <c r="C51" s="111">
        <v>14.111610006414368</v>
      </c>
      <c r="H51" s="114"/>
      <c r="I51" s="114"/>
      <c r="J51" s="114"/>
      <c r="K51" s="114"/>
    </row>
    <row r="52" spans="1:11" ht="21" customHeight="1">
      <c r="A52" s="99" t="s">
        <v>388</v>
      </c>
      <c r="B52" s="107">
        <v>0.81</v>
      </c>
      <c r="C52" s="110">
        <v>51.956382296343811</v>
      </c>
      <c r="H52" s="114"/>
      <c r="I52" s="114"/>
      <c r="J52" s="114"/>
      <c r="K52" s="114"/>
    </row>
    <row r="53" spans="1:11" ht="21" customHeight="1">
      <c r="A53" s="100" t="s">
        <v>378</v>
      </c>
      <c r="B53" s="91">
        <v>0.15</v>
      </c>
      <c r="C53" s="111">
        <v>9.621552277100708</v>
      </c>
      <c r="H53" s="114"/>
      <c r="I53" s="114"/>
      <c r="J53" s="114"/>
      <c r="K53" s="114"/>
    </row>
    <row r="54" spans="1:11" ht="21" customHeight="1">
      <c r="A54" s="100" t="s">
        <v>368</v>
      </c>
      <c r="B54" s="91">
        <v>0.2</v>
      </c>
      <c r="C54" s="111">
        <v>12.82873636946761</v>
      </c>
      <c r="H54" s="114"/>
      <c r="I54" s="114"/>
      <c r="J54" s="114"/>
      <c r="K54" s="114"/>
    </row>
    <row r="55" spans="1:11" ht="21" customHeight="1">
      <c r="A55" s="100" t="s">
        <v>355</v>
      </c>
      <c r="B55" s="91">
        <v>0.24</v>
      </c>
      <c r="C55" s="111">
        <v>15.394483643361131</v>
      </c>
      <c r="H55" s="114"/>
      <c r="I55" s="114"/>
      <c r="J55" s="114"/>
      <c r="K55" s="114"/>
    </row>
    <row r="56" spans="1:11" ht="21" customHeight="1">
      <c r="A56" s="100" t="s">
        <v>347</v>
      </c>
      <c r="B56" s="91">
        <v>0.12</v>
      </c>
      <c r="C56" s="111">
        <v>7.6972418216805654</v>
      </c>
      <c r="H56" s="114"/>
      <c r="I56" s="114"/>
      <c r="J56" s="114"/>
      <c r="K56" s="114"/>
    </row>
    <row r="57" spans="1:11" ht="21" customHeight="1">
      <c r="A57" s="101" t="s">
        <v>200</v>
      </c>
      <c r="B57" s="91">
        <v>0.1</v>
      </c>
      <c r="C57" s="96">
        <v>6.4143681847338048</v>
      </c>
      <c r="H57" s="114"/>
      <c r="I57" s="114"/>
      <c r="J57" s="114"/>
      <c r="K57" s="114"/>
    </row>
    <row r="58" spans="1:11" ht="21" customHeight="1">
      <c r="A58" s="102" t="s">
        <v>724</v>
      </c>
      <c r="B58" s="108">
        <v>0.67</v>
      </c>
      <c r="C58" s="112">
        <v>42.976266837716487</v>
      </c>
    </row>
    <row r="59" spans="1:11" ht="21" customHeight="1">
      <c r="A59" s="103" t="s">
        <v>720</v>
      </c>
      <c r="B59" s="95">
        <v>0.17</v>
      </c>
      <c r="C59" s="111">
        <v>10.904425914047469</v>
      </c>
    </row>
    <row r="60" spans="1:11" ht="21" customHeight="1">
      <c r="A60" s="103" t="s">
        <v>710</v>
      </c>
      <c r="B60" s="95">
        <v>0.18</v>
      </c>
      <c r="C60" s="111">
        <v>11.545862732520849</v>
      </c>
    </row>
    <row r="61" spans="1:11" ht="21" customHeight="1">
      <c r="A61" s="103" t="s">
        <v>707</v>
      </c>
      <c r="B61" s="95">
        <v>0.16</v>
      </c>
      <c r="C61" s="111">
        <v>10.262989095574087</v>
      </c>
    </row>
    <row r="62" spans="1:11" ht="21" customHeight="1">
      <c r="A62" s="103" t="s">
        <v>698</v>
      </c>
      <c r="B62" s="95">
        <v>0.16</v>
      </c>
      <c r="C62" s="111">
        <v>10.262989095574087</v>
      </c>
    </row>
    <row r="63" spans="1:11" ht="21" customHeight="1">
      <c r="A63" s="104" t="s">
        <v>691</v>
      </c>
      <c r="B63" s="108">
        <v>0.38</v>
      </c>
      <c r="C63" s="110">
        <v>24.374599101988455</v>
      </c>
    </row>
    <row r="64" spans="1:11" ht="21" customHeight="1">
      <c r="A64" s="103" t="s">
        <v>676</v>
      </c>
      <c r="B64" s="95">
        <v>0.21</v>
      </c>
      <c r="C64" s="111">
        <v>13.47017318794099</v>
      </c>
    </row>
    <row r="65" spans="1:3" ht="21" customHeight="1">
      <c r="A65" s="103" t="s">
        <v>670</v>
      </c>
      <c r="B65" s="95">
        <v>0.17</v>
      </c>
      <c r="C65" s="111">
        <v>10.904425914047469</v>
      </c>
    </row>
    <row r="66" spans="1:3" ht="21" customHeight="1">
      <c r="A66" s="104" t="s">
        <v>534</v>
      </c>
      <c r="B66" s="108">
        <v>0.52</v>
      </c>
      <c r="C66" s="110">
        <v>33.354714560615783</v>
      </c>
    </row>
    <row r="67" spans="1:3" ht="21" customHeight="1">
      <c r="A67" s="103" t="s">
        <v>662</v>
      </c>
      <c r="B67" s="95">
        <v>0.21</v>
      </c>
      <c r="C67" s="111">
        <v>13.47017318794099</v>
      </c>
    </row>
    <row r="68" spans="1:3" ht="21" customHeight="1">
      <c r="A68" s="103" t="s">
        <v>581</v>
      </c>
      <c r="B68" s="95">
        <v>0.18</v>
      </c>
      <c r="C68" s="111">
        <v>11.545862732520849</v>
      </c>
    </row>
    <row r="69" spans="1:3" ht="21" customHeight="1">
      <c r="A69" s="103" t="s">
        <v>652</v>
      </c>
      <c r="B69" s="95">
        <v>0.13</v>
      </c>
      <c r="C69" s="111">
        <v>8.3386786401539457</v>
      </c>
    </row>
    <row r="70" spans="1:3" ht="21" customHeight="1">
      <c r="A70" s="104" t="s">
        <v>645</v>
      </c>
      <c r="B70" s="108">
        <v>0.76</v>
      </c>
      <c r="C70" s="110">
        <v>48.74919820397691</v>
      </c>
    </row>
    <row r="71" spans="1:3" ht="21" customHeight="1">
      <c r="A71" s="103" t="s">
        <v>639</v>
      </c>
      <c r="B71" s="95">
        <v>0.19</v>
      </c>
      <c r="C71" s="111">
        <v>12.187299550994227</v>
      </c>
    </row>
    <row r="72" spans="1:3" ht="21" customHeight="1">
      <c r="A72" s="103" t="s">
        <v>634</v>
      </c>
      <c r="B72" s="95">
        <v>0.12</v>
      </c>
      <c r="C72" s="111">
        <v>7.6972418216805654</v>
      </c>
    </row>
    <row r="73" spans="1:3" ht="21" customHeight="1">
      <c r="A73" s="103" t="s">
        <v>326</v>
      </c>
      <c r="B73" s="95">
        <v>0.23</v>
      </c>
      <c r="C73" s="111">
        <v>14.75304682488775</v>
      </c>
    </row>
    <row r="74" spans="1:3" ht="21" customHeight="1">
      <c r="A74" s="103" t="s">
        <v>627</v>
      </c>
      <c r="B74" s="95">
        <v>0.22</v>
      </c>
      <c r="C74" s="111">
        <v>14.111610006414368</v>
      </c>
    </row>
    <row r="75" spans="1:3" ht="21" customHeight="1">
      <c r="A75" s="104" t="s">
        <v>242</v>
      </c>
      <c r="B75" s="108">
        <v>0.28000000000000003</v>
      </c>
      <c r="C75" s="110">
        <v>17.960230917254652</v>
      </c>
    </row>
    <row r="76" spans="1:3" ht="21" customHeight="1">
      <c r="A76" s="103" t="s">
        <v>614</v>
      </c>
      <c r="B76" s="95">
        <v>0.14000000000000001</v>
      </c>
      <c r="C76" s="111">
        <v>8.9801154586273277</v>
      </c>
    </row>
    <row r="77" spans="1:3" ht="21" customHeight="1">
      <c r="A77" s="103" t="s">
        <v>607</v>
      </c>
      <c r="B77" s="95">
        <v>0.14000000000000001</v>
      </c>
      <c r="C77" s="111">
        <v>8.9801154586273277</v>
      </c>
    </row>
    <row r="78" spans="1:3" ht="21" customHeight="1">
      <c r="A78" s="104" t="s">
        <v>598</v>
      </c>
      <c r="B78" s="108">
        <v>0.92</v>
      </c>
      <c r="C78" s="110">
        <v>59.012187299550995</v>
      </c>
    </row>
    <row r="79" spans="1:3" ht="21" customHeight="1">
      <c r="A79" s="103" t="s">
        <v>597</v>
      </c>
      <c r="B79" s="95">
        <v>0.19</v>
      </c>
      <c r="C79" s="111">
        <v>12.187299550994227</v>
      </c>
    </row>
    <row r="80" spans="1:3" ht="21" customHeight="1">
      <c r="A80" s="103" t="s">
        <v>595</v>
      </c>
      <c r="B80" s="95">
        <v>0.2</v>
      </c>
      <c r="C80" s="111">
        <v>12.82873636946761</v>
      </c>
    </row>
    <row r="81" spans="1:3" ht="21" customHeight="1">
      <c r="A81" s="103" t="s">
        <v>559</v>
      </c>
      <c r="B81" s="95">
        <v>0.12</v>
      </c>
      <c r="C81" s="111">
        <v>7.6972418216805654</v>
      </c>
    </row>
    <row r="82" spans="1:3" ht="21" customHeight="1">
      <c r="A82" s="103" t="s">
        <v>586</v>
      </c>
      <c r="B82" s="95">
        <v>0.15</v>
      </c>
      <c r="C82" s="111">
        <v>9.621552277100708</v>
      </c>
    </row>
    <row r="83" spans="1:3" ht="21" customHeight="1">
      <c r="A83" s="103" t="s">
        <v>580</v>
      </c>
      <c r="B83" s="95">
        <v>0.11</v>
      </c>
      <c r="C83" s="111">
        <v>7.0558050032071842</v>
      </c>
    </row>
    <row r="84" spans="1:3" ht="21" customHeight="1">
      <c r="A84" s="103" t="s">
        <v>571</v>
      </c>
      <c r="B84" s="95">
        <v>0.15</v>
      </c>
      <c r="C84" s="111">
        <v>9.621552277100708</v>
      </c>
    </row>
    <row r="85" spans="1:3" ht="21" customHeight="1">
      <c r="A85" s="104" t="s">
        <v>561</v>
      </c>
      <c r="B85" s="108">
        <v>0.71</v>
      </c>
      <c r="C85" s="110">
        <v>45.542014111610001</v>
      </c>
    </row>
    <row r="86" spans="1:3" ht="21" customHeight="1">
      <c r="A86" s="103" t="s">
        <v>552</v>
      </c>
      <c r="B86" s="95">
        <v>0.2</v>
      </c>
      <c r="C86" s="111">
        <v>12.82873636946761</v>
      </c>
    </row>
    <row r="87" spans="1:3" ht="21" customHeight="1">
      <c r="A87" s="103" t="s">
        <v>543</v>
      </c>
      <c r="B87" s="95">
        <v>0.15</v>
      </c>
      <c r="C87" s="111">
        <v>9.621552277100708</v>
      </c>
    </row>
    <row r="88" spans="1:3" ht="21" customHeight="1">
      <c r="A88" s="103" t="s">
        <v>529</v>
      </c>
      <c r="B88" s="95">
        <v>0.15</v>
      </c>
      <c r="C88" s="111">
        <v>9.621552277100708</v>
      </c>
    </row>
    <row r="89" spans="1:3" ht="21" customHeight="1">
      <c r="A89" s="103" t="s">
        <v>517</v>
      </c>
      <c r="B89" s="95">
        <v>0.21</v>
      </c>
      <c r="C89" s="111">
        <v>13.47017318794099</v>
      </c>
    </row>
    <row r="90" spans="1:3" ht="21" customHeight="1">
      <c r="A90" s="104" t="s">
        <v>502</v>
      </c>
      <c r="B90" s="108">
        <v>0.67</v>
      </c>
      <c r="C90" s="110">
        <v>42.976266837716487</v>
      </c>
    </row>
    <row r="91" spans="1:3" ht="21" customHeight="1">
      <c r="A91" s="103" t="s">
        <v>495</v>
      </c>
      <c r="B91" s="95">
        <v>0.19</v>
      </c>
      <c r="C91" s="111">
        <v>12.187299550994227</v>
      </c>
    </row>
    <row r="92" spans="1:3" ht="21" customHeight="1">
      <c r="A92" s="103" t="s">
        <v>490</v>
      </c>
      <c r="B92" s="95">
        <v>0.21</v>
      </c>
      <c r="C92" s="111">
        <v>13.47017318794099</v>
      </c>
    </row>
    <row r="93" spans="1:3" ht="21" customHeight="1">
      <c r="A93" s="103" t="s">
        <v>484</v>
      </c>
      <c r="B93" s="95">
        <v>0.27</v>
      </c>
      <c r="C93" s="111">
        <v>17.318794098781272</v>
      </c>
    </row>
    <row r="94" spans="1:3" ht="21" customHeight="1">
      <c r="A94" s="104" t="s">
        <v>88</v>
      </c>
      <c r="B94" s="108">
        <v>0.62</v>
      </c>
      <c r="C94" s="110">
        <v>39.769082745349586</v>
      </c>
    </row>
    <row r="95" spans="1:3" ht="21" customHeight="1">
      <c r="A95" s="103" t="s">
        <v>467</v>
      </c>
      <c r="B95" s="95">
        <v>0.22</v>
      </c>
      <c r="C95" s="111">
        <v>14.111610006414368</v>
      </c>
    </row>
    <row r="96" spans="1:3" ht="21" customHeight="1">
      <c r="A96" s="103" t="s">
        <v>454</v>
      </c>
      <c r="B96" s="95">
        <v>0.22</v>
      </c>
      <c r="C96" s="111">
        <v>14.111610006414368</v>
      </c>
    </row>
    <row r="97" spans="1:3" ht="21" customHeight="1">
      <c r="A97" s="103" t="s">
        <v>452</v>
      </c>
      <c r="B97" s="95">
        <v>0.18</v>
      </c>
      <c r="C97" s="111">
        <v>11.545862732520849</v>
      </c>
    </row>
    <row r="98" spans="1:3" ht="21" customHeight="1">
      <c r="A98" s="104" t="s">
        <v>450</v>
      </c>
      <c r="B98" s="108">
        <v>0.87000000000000011</v>
      </c>
      <c r="C98" s="110">
        <v>55.8050032071841</v>
      </c>
    </row>
    <row r="99" spans="1:3" ht="21" customHeight="1">
      <c r="A99" s="103" t="s">
        <v>0</v>
      </c>
      <c r="B99" s="95">
        <v>0.13</v>
      </c>
      <c r="C99" s="111">
        <v>8.3386786401539457</v>
      </c>
    </row>
    <row r="100" spans="1:3" ht="21" customHeight="1">
      <c r="A100" s="103" t="s">
        <v>432</v>
      </c>
      <c r="B100" s="95">
        <v>9.e-002</v>
      </c>
      <c r="C100" s="111">
        <v>5.7729313662604245</v>
      </c>
    </row>
    <row r="101" spans="1:3" ht="21" customHeight="1">
      <c r="A101" s="103" t="s">
        <v>425</v>
      </c>
      <c r="B101" s="95">
        <v>0.18</v>
      </c>
      <c r="C101" s="111">
        <v>11.545862732520849</v>
      </c>
    </row>
    <row r="102" spans="1:3" ht="21" customHeight="1">
      <c r="A102" s="103" t="s">
        <v>344</v>
      </c>
      <c r="B102" s="95">
        <v>0.2</v>
      </c>
      <c r="C102" s="111">
        <v>12.82873636946761</v>
      </c>
    </row>
    <row r="103" spans="1:3" ht="21" customHeight="1">
      <c r="A103" s="103" t="s">
        <v>404</v>
      </c>
      <c r="B103" s="95">
        <v>0.11</v>
      </c>
      <c r="C103" s="111">
        <v>7.0558050032071842</v>
      </c>
    </row>
    <row r="104" spans="1:3" ht="21" customHeight="1">
      <c r="A104" s="103" t="s">
        <v>396</v>
      </c>
      <c r="B104" s="95">
        <v>0.16</v>
      </c>
      <c r="C104" s="111">
        <v>10.262989095574087</v>
      </c>
    </row>
    <row r="105" spans="1:3" ht="21" customHeight="1">
      <c r="A105" s="104" t="s">
        <v>385</v>
      </c>
      <c r="B105" s="108">
        <v>0.91</v>
      </c>
      <c r="C105" s="110">
        <v>58.370750481077614</v>
      </c>
    </row>
    <row r="106" spans="1:3" ht="21" customHeight="1">
      <c r="A106" s="103" t="s">
        <v>370</v>
      </c>
      <c r="B106" s="95">
        <v>0.14000000000000001</v>
      </c>
      <c r="C106" s="111">
        <v>8.9801154586273277</v>
      </c>
    </row>
    <row r="107" spans="1:3" ht="21" customHeight="1">
      <c r="A107" s="103" t="s">
        <v>365</v>
      </c>
      <c r="B107" s="95">
        <v>0.21</v>
      </c>
      <c r="C107" s="111">
        <v>13.47017318794099</v>
      </c>
    </row>
    <row r="108" spans="1:3" ht="21" customHeight="1">
      <c r="A108" s="103" t="s">
        <v>353</v>
      </c>
      <c r="B108" s="95">
        <v>0.14000000000000001</v>
      </c>
      <c r="C108" s="111">
        <v>8.9801154586273277</v>
      </c>
    </row>
    <row r="109" spans="1:3" ht="21" customHeight="1">
      <c r="A109" s="103" t="s">
        <v>342</v>
      </c>
      <c r="B109" s="95">
        <v>0.14000000000000001</v>
      </c>
      <c r="C109" s="111">
        <v>8.9801154586273277</v>
      </c>
    </row>
    <row r="110" spans="1:3" ht="21" customHeight="1">
      <c r="A110" s="105" t="s">
        <v>129</v>
      </c>
      <c r="B110" s="109">
        <v>0.28000000000000003</v>
      </c>
      <c r="C110" s="113">
        <v>17.960230917254655</v>
      </c>
    </row>
    <row r="111" spans="1:3" ht="21" customHeight="1">
      <c r="A111" s="44" t="s">
        <v>3589</v>
      </c>
    </row>
    <row r="112" spans="1:3" ht="21" customHeight="1">
      <c r="A112" s="44" t="s">
        <v>4710</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sheetPr>
    <pageSetUpPr fitToPage="1"/>
  </sheetPr>
  <dimension ref="A1:P44"/>
  <sheetViews>
    <sheetView zoomScaleSheetLayoutView="80" workbookViewId="0">
      <pane xSplit="2" ySplit="4" topLeftCell="C5" activePane="bottomRight" state="frozen"/>
      <selection pane="topRight"/>
      <selection pane="bottomLeft"/>
      <selection pane="bottomRight"/>
    </sheetView>
  </sheetViews>
  <sheetFormatPr defaultColWidth="18.625" defaultRowHeight="21" customHeight="1"/>
  <cols>
    <col min="1" max="1" width="6.625" style="24" customWidth="1"/>
    <col min="2" max="2" width="25.625" style="24" customWidth="1"/>
    <col min="3" max="16" width="12.625" style="24" customWidth="1"/>
    <col min="17" max="16384" width="18.625" style="24"/>
  </cols>
  <sheetData>
    <row r="1" spans="1:16" ht="21" customHeight="1">
      <c r="A1" s="28" t="str">
        <f>HYPERLINK("#"&amp;"目次"&amp;"!a1","目次へ")</f>
        <v>目次へ</v>
      </c>
    </row>
    <row r="2" spans="1:16" ht="21" customHeight="1">
      <c r="A2" s="97" t="str">
        <f>"３７．"&amp;目次!E40</f>
        <v>３７．産業中分類別，従業者規模別工場数，従業者数，製造品出荷額等（平成28～令和2年）</v>
      </c>
      <c r="B2" s="45"/>
      <c r="C2" s="45"/>
      <c r="D2" s="45"/>
      <c r="E2" s="45"/>
      <c r="F2" s="45"/>
      <c r="G2" s="45"/>
      <c r="H2" s="45"/>
      <c r="I2" s="83"/>
      <c r="J2" s="83"/>
      <c r="K2" s="83"/>
      <c r="L2" s="26"/>
      <c r="M2" s="83"/>
      <c r="N2" s="83"/>
      <c r="O2" s="26"/>
      <c r="P2" s="26"/>
    </row>
    <row r="3" spans="1:16" ht="21" customHeight="1">
      <c r="A3" s="115" t="s">
        <v>1587</v>
      </c>
      <c r="B3" s="115"/>
      <c r="C3" s="142" t="s">
        <v>4008</v>
      </c>
      <c r="D3" s="115"/>
      <c r="E3" s="115"/>
      <c r="F3" s="372"/>
      <c r="G3" s="115" t="s">
        <v>4696</v>
      </c>
      <c r="H3" s="373"/>
      <c r="I3" s="374"/>
      <c r="J3" s="375" t="s">
        <v>4334</v>
      </c>
      <c r="K3" s="376"/>
      <c r="L3" s="374"/>
      <c r="M3" s="375" t="s">
        <v>4695</v>
      </c>
      <c r="N3" s="376"/>
    </row>
    <row r="4" spans="1:16" ht="21" customHeight="1">
      <c r="A4" s="368"/>
      <c r="B4" s="368"/>
      <c r="C4" s="261" t="s">
        <v>2758</v>
      </c>
      <c r="D4" s="261" t="s">
        <v>2359</v>
      </c>
      <c r="E4" s="261" t="s">
        <v>201</v>
      </c>
      <c r="F4" s="261" t="s">
        <v>2758</v>
      </c>
      <c r="G4" s="262" t="s">
        <v>2359</v>
      </c>
      <c r="H4" s="261" t="s">
        <v>201</v>
      </c>
      <c r="I4" s="261" t="s">
        <v>2758</v>
      </c>
      <c r="J4" s="262" t="s">
        <v>2359</v>
      </c>
      <c r="K4" s="261" t="s">
        <v>201</v>
      </c>
      <c r="L4" s="261" t="s">
        <v>2758</v>
      </c>
      <c r="M4" s="262" t="s">
        <v>2359</v>
      </c>
      <c r="N4" s="261" t="s">
        <v>201</v>
      </c>
      <c r="O4" s="377"/>
      <c r="P4" s="377"/>
    </row>
    <row r="5" spans="1:16" ht="21" customHeight="1">
      <c r="A5" s="26"/>
      <c r="B5" s="25"/>
      <c r="C5" s="40"/>
      <c r="D5" s="59" t="s">
        <v>1141</v>
      </c>
      <c r="E5" s="59" t="s">
        <v>2216</v>
      </c>
      <c r="F5" s="49"/>
      <c r="G5" s="48" t="s">
        <v>1141</v>
      </c>
      <c r="H5" s="48" t="s">
        <v>2216</v>
      </c>
      <c r="I5" s="49"/>
      <c r="J5" s="49" t="s">
        <v>1141</v>
      </c>
      <c r="K5" s="48" t="s">
        <v>2216</v>
      </c>
      <c r="L5" s="49"/>
      <c r="M5" s="49" t="s">
        <v>1141</v>
      </c>
      <c r="N5" s="48" t="s">
        <v>2216</v>
      </c>
      <c r="O5" s="48"/>
      <c r="P5" s="48"/>
    </row>
    <row r="6" spans="1:16" ht="21" customHeight="1">
      <c r="A6" s="369" t="s">
        <v>3299</v>
      </c>
      <c r="B6" s="27"/>
      <c r="C6" s="166">
        <v>59</v>
      </c>
      <c r="D6" s="168">
        <v>731</v>
      </c>
      <c r="E6" s="168">
        <v>1035100</v>
      </c>
      <c r="F6" s="168">
        <v>63</v>
      </c>
      <c r="G6" s="168">
        <v>811</v>
      </c>
      <c r="H6" s="168">
        <v>1289632</v>
      </c>
      <c r="I6" s="25">
        <v>59</v>
      </c>
      <c r="J6" s="25">
        <v>799</v>
      </c>
      <c r="K6" s="25">
        <v>1320295</v>
      </c>
      <c r="L6" s="25">
        <v>58</v>
      </c>
      <c r="M6" s="25">
        <v>762</v>
      </c>
      <c r="N6" s="25">
        <v>1129916</v>
      </c>
      <c r="O6" s="168"/>
      <c r="P6" s="168"/>
    </row>
    <row r="7" spans="1:16" ht="21" customHeight="1">
      <c r="A7" s="27"/>
      <c r="B7" s="27"/>
      <c r="C7" s="166"/>
      <c r="D7" s="201"/>
      <c r="E7" s="201"/>
      <c r="F7" s="201"/>
      <c r="G7" s="201"/>
      <c r="H7" s="48"/>
      <c r="O7" s="168"/>
      <c r="P7" s="168"/>
    </row>
    <row r="8" spans="1:16" ht="21" customHeight="1">
      <c r="A8" s="370" t="s">
        <v>1691</v>
      </c>
      <c r="B8" s="24" t="s">
        <v>1253</v>
      </c>
      <c r="C8" s="120">
        <v>7</v>
      </c>
      <c r="D8" s="49">
        <v>119</v>
      </c>
      <c r="E8" s="49">
        <v>207213</v>
      </c>
      <c r="F8" s="49">
        <v>8</v>
      </c>
      <c r="G8" s="49">
        <v>120</v>
      </c>
      <c r="H8" s="48">
        <v>212837</v>
      </c>
      <c r="I8" s="49">
        <v>6</v>
      </c>
      <c r="J8" s="49">
        <v>115</v>
      </c>
      <c r="K8" s="49">
        <v>212160</v>
      </c>
      <c r="L8" s="49">
        <v>6</v>
      </c>
      <c r="M8" s="49">
        <v>125</v>
      </c>
      <c r="N8" s="49">
        <v>191635</v>
      </c>
      <c r="O8" s="48"/>
      <c r="P8" s="48"/>
    </row>
    <row r="9" spans="1:16" ht="21" customHeight="1">
      <c r="A9" s="370" t="s">
        <v>1123</v>
      </c>
      <c r="B9" s="24" t="s">
        <v>222</v>
      </c>
      <c r="C9" s="120">
        <v>2</v>
      </c>
      <c r="D9" s="49">
        <v>13</v>
      </c>
      <c r="E9" s="49" t="s">
        <v>1247</v>
      </c>
      <c r="F9" s="49">
        <v>2</v>
      </c>
      <c r="G9" s="49">
        <v>14</v>
      </c>
      <c r="H9" s="48" t="s">
        <v>1247</v>
      </c>
      <c r="I9" s="49">
        <v>2</v>
      </c>
      <c r="J9" s="49">
        <v>14</v>
      </c>
      <c r="K9" s="49" t="s">
        <v>1247</v>
      </c>
      <c r="L9" s="49">
        <v>2</v>
      </c>
      <c r="M9" s="49">
        <v>13</v>
      </c>
      <c r="N9" s="49" t="s">
        <v>1247</v>
      </c>
      <c r="O9" s="48"/>
      <c r="P9" s="48"/>
    </row>
    <row r="10" spans="1:16" ht="21" customHeight="1">
      <c r="A10" s="370" t="s">
        <v>1121</v>
      </c>
      <c r="B10" s="24" t="s">
        <v>2051</v>
      </c>
      <c r="C10" s="120">
        <v>7</v>
      </c>
      <c r="D10" s="49">
        <v>109</v>
      </c>
      <c r="E10" s="49">
        <v>82422</v>
      </c>
      <c r="F10" s="49">
        <v>7</v>
      </c>
      <c r="G10" s="49">
        <v>107</v>
      </c>
      <c r="H10" s="48">
        <v>82896</v>
      </c>
      <c r="I10" s="49">
        <v>6</v>
      </c>
      <c r="J10" s="49">
        <v>98</v>
      </c>
      <c r="K10" s="49">
        <v>69411</v>
      </c>
      <c r="L10" s="49">
        <v>6</v>
      </c>
      <c r="M10" s="49">
        <v>100</v>
      </c>
      <c r="N10" s="49">
        <v>83326</v>
      </c>
      <c r="O10" s="48"/>
      <c r="P10" s="48"/>
    </row>
    <row r="11" spans="1:16" ht="21" customHeight="1">
      <c r="A11" s="370">
        <v>12</v>
      </c>
      <c r="B11" s="24" t="s">
        <v>2188</v>
      </c>
      <c r="C11" s="120" t="s">
        <v>134</v>
      </c>
      <c r="D11" s="49" t="s">
        <v>134</v>
      </c>
      <c r="E11" s="49" t="s">
        <v>134</v>
      </c>
      <c r="F11" s="49" t="s">
        <v>134</v>
      </c>
      <c r="G11" s="49" t="s">
        <v>134</v>
      </c>
      <c r="H11" s="48" t="s">
        <v>134</v>
      </c>
      <c r="I11" s="49" t="s">
        <v>134</v>
      </c>
      <c r="J11" s="49" t="s">
        <v>134</v>
      </c>
      <c r="K11" s="49" t="s">
        <v>134</v>
      </c>
      <c r="L11" s="49" t="s">
        <v>134</v>
      </c>
      <c r="M11" s="49" t="s">
        <v>134</v>
      </c>
      <c r="N11" s="49" t="s">
        <v>134</v>
      </c>
      <c r="O11" s="48"/>
      <c r="P11" s="48"/>
    </row>
    <row r="12" spans="1:16" ht="21" customHeight="1">
      <c r="A12" s="370" t="s">
        <v>253</v>
      </c>
      <c r="B12" s="24" t="s">
        <v>1818</v>
      </c>
      <c r="C12" s="120">
        <v>1</v>
      </c>
      <c r="D12" s="49">
        <v>4</v>
      </c>
      <c r="E12" s="49" t="s">
        <v>1247</v>
      </c>
      <c r="F12" s="49">
        <v>1</v>
      </c>
      <c r="G12" s="49">
        <v>4</v>
      </c>
      <c r="H12" s="48" t="s">
        <v>1247</v>
      </c>
      <c r="I12" s="49">
        <v>1</v>
      </c>
      <c r="J12" s="49">
        <v>4</v>
      </c>
      <c r="K12" s="49" t="s">
        <v>1247</v>
      </c>
      <c r="L12" s="49">
        <v>1</v>
      </c>
      <c r="M12" s="49">
        <v>4</v>
      </c>
      <c r="N12" s="49" t="s">
        <v>1247</v>
      </c>
      <c r="O12" s="48"/>
      <c r="P12" s="48"/>
    </row>
    <row r="13" spans="1:16" ht="21" customHeight="1">
      <c r="A13" s="370" t="s">
        <v>1182</v>
      </c>
      <c r="B13" s="24" t="s">
        <v>1009</v>
      </c>
      <c r="C13" s="120">
        <v>2</v>
      </c>
      <c r="D13" s="49">
        <v>17</v>
      </c>
      <c r="E13" s="49" t="s">
        <v>1247</v>
      </c>
      <c r="F13" s="49">
        <v>3</v>
      </c>
      <c r="G13" s="49">
        <v>45</v>
      </c>
      <c r="H13" s="48">
        <v>76225</v>
      </c>
      <c r="I13" s="49">
        <v>3</v>
      </c>
      <c r="J13" s="49">
        <v>45</v>
      </c>
      <c r="K13" s="49">
        <v>70312</v>
      </c>
      <c r="L13" s="49">
        <v>3</v>
      </c>
      <c r="M13" s="49">
        <v>44</v>
      </c>
      <c r="N13" s="49">
        <v>70908</v>
      </c>
      <c r="O13" s="48"/>
      <c r="P13" s="48"/>
    </row>
    <row r="14" spans="1:16" ht="21" customHeight="1">
      <c r="A14" s="370" t="s">
        <v>793</v>
      </c>
      <c r="B14" s="24" t="s">
        <v>1239</v>
      </c>
      <c r="C14" s="120">
        <v>13</v>
      </c>
      <c r="D14" s="49">
        <v>94</v>
      </c>
      <c r="E14" s="49">
        <v>104506</v>
      </c>
      <c r="F14" s="49">
        <v>14</v>
      </c>
      <c r="G14" s="49">
        <v>144</v>
      </c>
      <c r="H14" s="48">
        <v>224828</v>
      </c>
      <c r="I14" s="49">
        <v>13</v>
      </c>
      <c r="J14" s="49">
        <v>149</v>
      </c>
      <c r="K14" s="49">
        <v>223269</v>
      </c>
      <c r="L14" s="49">
        <v>11</v>
      </c>
      <c r="M14" s="49">
        <v>89</v>
      </c>
      <c r="N14" s="49">
        <v>124202</v>
      </c>
      <c r="O14" s="48"/>
      <c r="P14" s="48"/>
    </row>
    <row r="15" spans="1:16" ht="21" customHeight="1">
      <c r="A15" s="370" t="s">
        <v>486</v>
      </c>
      <c r="B15" s="24" t="s">
        <v>1817</v>
      </c>
      <c r="C15" s="120">
        <v>2</v>
      </c>
      <c r="D15" s="49">
        <v>16</v>
      </c>
      <c r="E15" s="49" t="s">
        <v>1247</v>
      </c>
      <c r="F15" s="49">
        <v>2</v>
      </c>
      <c r="G15" s="49">
        <v>17</v>
      </c>
      <c r="H15" s="48" t="s">
        <v>1247</v>
      </c>
      <c r="I15" s="49">
        <v>2</v>
      </c>
      <c r="J15" s="49">
        <v>17</v>
      </c>
      <c r="K15" s="49" t="s">
        <v>1247</v>
      </c>
      <c r="L15" s="49">
        <v>2</v>
      </c>
      <c r="M15" s="49">
        <v>29</v>
      </c>
      <c r="N15" s="49" t="s">
        <v>1247</v>
      </c>
      <c r="O15" s="48"/>
      <c r="P15" s="48"/>
    </row>
    <row r="16" spans="1:16" ht="21" customHeight="1">
      <c r="A16" s="370">
        <v>18</v>
      </c>
      <c r="B16" s="24" t="s">
        <v>4294</v>
      </c>
      <c r="C16" s="120" t="s">
        <v>134</v>
      </c>
      <c r="D16" s="49" t="s">
        <v>134</v>
      </c>
      <c r="E16" s="49" t="s">
        <v>134</v>
      </c>
      <c r="F16" s="49" t="s">
        <v>134</v>
      </c>
      <c r="G16" s="49" t="s">
        <v>134</v>
      </c>
      <c r="H16" s="48" t="s">
        <v>134</v>
      </c>
      <c r="I16" s="49" t="s">
        <v>134</v>
      </c>
      <c r="J16" s="49" t="s">
        <v>134</v>
      </c>
      <c r="K16" s="49" t="s">
        <v>134</v>
      </c>
      <c r="L16" s="49">
        <v>1</v>
      </c>
      <c r="M16" s="49">
        <v>5</v>
      </c>
      <c r="N16" s="49" t="s">
        <v>1247</v>
      </c>
      <c r="O16" s="48"/>
      <c r="P16" s="48"/>
    </row>
    <row r="17" spans="1:16" ht="21" customHeight="1">
      <c r="A17" s="370">
        <v>20</v>
      </c>
      <c r="B17" s="24" t="s">
        <v>4295</v>
      </c>
      <c r="C17" s="120" t="s">
        <v>134</v>
      </c>
      <c r="D17" s="49" t="s">
        <v>134</v>
      </c>
      <c r="E17" s="49" t="s">
        <v>134</v>
      </c>
      <c r="F17" s="49" t="s">
        <v>134</v>
      </c>
      <c r="G17" s="49" t="s">
        <v>134</v>
      </c>
      <c r="H17" s="48" t="s">
        <v>134</v>
      </c>
      <c r="I17" s="49">
        <v>1</v>
      </c>
      <c r="J17" s="49">
        <v>7</v>
      </c>
      <c r="K17" s="49" t="s">
        <v>1247</v>
      </c>
      <c r="L17" s="49">
        <v>1</v>
      </c>
      <c r="M17" s="49">
        <v>7</v>
      </c>
      <c r="N17" s="49" t="s">
        <v>1247</v>
      </c>
      <c r="O17" s="48"/>
      <c r="P17" s="48"/>
    </row>
    <row r="18" spans="1:16" ht="21" customHeight="1">
      <c r="A18" s="370" t="s">
        <v>773</v>
      </c>
      <c r="B18" s="24" t="s">
        <v>274</v>
      </c>
      <c r="C18" s="120">
        <v>1</v>
      </c>
      <c r="D18" s="49">
        <v>6</v>
      </c>
      <c r="E18" s="49" t="s">
        <v>1247</v>
      </c>
      <c r="F18" s="49">
        <v>1</v>
      </c>
      <c r="G18" s="49">
        <v>4</v>
      </c>
      <c r="H18" s="48" t="s">
        <v>1247</v>
      </c>
      <c r="I18" s="49">
        <v>2</v>
      </c>
      <c r="J18" s="49">
        <v>12</v>
      </c>
      <c r="K18" s="49" t="s">
        <v>1247</v>
      </c>
      <c r="L18" s="49">
        <v>2</v>
      </c>
      <c r="M18" s="49">
        <v>9</v>
      </c>
      <c r="N18" s="49" t="s">
        <v>1247</v>
      </c>
      <c r="O18" s="48"/>
      <c r="P18" s="48"/>
    </row>
    <row r="19" spans="1:16" ht="21" customHeight="1">
      <c r="A19" s="370">
        <v>23</v>
      </c>
      <c r="B19" s="24" t="s">
        <v>4296</v>
      </c>
      <c r="C19" s="120" t="s">
        <v>134</v>
      </c>
      <c r="D19" s="49" t="s">
        <v>134</v>
      </c>
      <c r="E19" s="49" t="s">
        <v>134</v>
      </c>
      <c r="F19" s="49" t="s">
        <v>134</v>
      </c>
      <c r="G19" s="49" t="s">
        <v>134</v>
      </c>
      <c r="H19" s="48" t="s">
        <v>134</v>
      </c>
      <c r="I19" s="49" t="s">
        <v>134</v>
      </c>
      <c r="J19" s="49" t="s">
        <v>134</v>
      </c>
      <c r="K19" s="49" t="s">
        <v>134</v>
      </c>
      <c r="L19" s="49" t="s">
        <v>134</v>
      </c>
      <c r="M19" s="49" t="s">
        <v>134</v>
      </c>
      <c r="N19" s="49" t="s">
        <v>134</v>
      </c>
      <c r="O19" s="48"/>
      <c r="P19" s="48"/>
    </row>
    <row r="20" spans="1:16" ht="21" customHeight="1">
      <c r="A20" s="370" t="s">
        <v>769</v>
      </c>
      <c r="B20" s="24" t="s">
        <v>1303</v>
      </c>
      <c r="C20" s="120">
        <v>7</v>
      </c>
      <c r="D20" s="49">
        <v>101</v>
      </c>
      <c r="E20" s="49">
        <v>100069</v>
      </c>
      <c r="F20" s="49">
        <v>5</v>
      </c>
      <c r="G20" s="49">
        <v>89</v>
      </c>
      <c r="H20" s="48">
        <v>99025</v>
      </c>
      <c r="I20" s="49">
        <v>4</v>
      </c>
      <c r="J20" s="49">
        <v>73</v>
      </c>
      <c r="K20" s="49">
        <v>106892</v>
      </c>
      <c r="L20" s="49">
        <v>4</v>
      </c>
      <c r="M20" s="49">
        <v>71</v>
      </c>
      <c r="N20" s="49">
        <v>114986</v>
      </c>
      <c r="O20" s="48"/>
      <c r="P20" s="48"/>
    </row>
    <row r="21" spans="1:16" ht="21" customHeight="1">
      <c r="A21" s="370" t="s">
        <v>3280</v>
      </c>
      <c r="B21" s="24" t="s">
        <v>3773</v>
      </c>
      <c r="C21" s="120" t="s">
        <v>134</v>
      </c>
      <c r="D21" s="49" t="s">
        <v>134</v>
      </c>
      <c r="E21" s="49" t="s">
        <v>134</v>
      </c>
      <c r="F21" s="49" t="s">
        <v>134</v>
      </c>
      <c r="G21" s="49" t="s">
        <v>134</v>
      </c>
      <c r="H21" s="48" t="s">
        <v>134</v>
      </c>
      <c r="I21" s="49" t="s">
        <v>134</v>
      </c>
      <c r="J21" s="49" t="s">
        <v>134</v>
      </c>
      <c r="K21" s="49" t="s">
        <v>134</v>
      </c>
      <c r="L21" s="49" t="s">
        <v>134</v>
      </c>
      <c r="M21" s="49" t="s">
        <v>134</v>
      </c>
      <c r="N21" s="49" t="s">
        <v>134</v>
      </c>
      <c r="O21" s="48"/>
      <c r="P21" s="48"/>
    </row>
    <row r="22" spans="1:16" ht="21" customHeight="1">
      <c r="A22" s="370" t="s">
        <v>2424</v>
      </c>
      <c r="B22" s="24" t="s">
        <v>1712</v>
      </c>
      <c r="C22" s="120">
        <v>5</v>
      </c>
      <c r="D22" s="49">
        <v>71</v>
      </c>
      <c r="E22" s="49">
        <v>94558</v>
      </c>
      <c r="F22" s="49">
        <v>4</v>
      </c>
      <c r="G22" s="49">
        <v>54</v>
      </c>
      <c r="H22" s="48">
        <v>96619</v>
      </c>
      <c r="I22" s="49">
        <v>5</v>
      </c>
      <c r="J22" s="49">
        <v>67</v>
      </c>
      <c r="K22" s="49">
        <v>131217</v>
      </c>
      <c r="L22" s="49">
        <v>4</v>
      </c>
      <c r="M22" s="49">
        <v>61</v>
      </c>
      <c r="N22" s="49">
        <v>93721</v>
      </c>
      <c r="O22" s="48"/>
      <c r="P22" s="48"/>
    </row>
    <row r="23" spans="1:16" ht="21" customHeight="1">
      <c r="A23" s="370" t="s">
        <v>2761</v>
      </c>
      <c r="B23" s="24" t="s">
        <v>794</v>
      </c>
      <c r="C23" s="120">
        <v>3</v>
      </c>
      <c r="D23" s="49">
        <v>85</v>
      </c>
      <c r="E23" s="49" t="s">
        <v>1247</v>
      </c>
      <c r="F23" s="49">
        <v>5</v>
      </c>
      <c r="G23" s="49">
        <v>100</v>
      </c>
      <c r="H23" s="48">
        <v>267545</v>
      </c>
      <c r="I23" s="49">
        <v>4</v>
      </c>
      <c r="J23" s="49">
        <v>96</v>
      </c>
      <c r="K23" s="49">
        <v>262194</v>
      </c>
      <c r="L23" s="49">
        <v>5</v>
      </c>
      <c r="M23" s="49">
        <v>107</v>
      </c>
      <c r="N23" s="49">
        <v>212972</v>
      </c>
      <c r="O23" s="48"/>
      <c r="P23" s="48"/>
    </row>
    <row r="24" spans="1:16" ht="21" customHeight="1">
      <c r="A24" s="370" t="s">
        <v>2780</v>
      </c>
      <c r="B24" s="24" t="s">
        <v>2225</v>
      </c>
      <c r="C24" s="120">
        <v>1</v>
      </c>
      <c r="D24" s="49">
        <v>5</v>
      </c>
      <c r="E24" s="49" t="s">
        <v>1247</v>
      </c>
      <c r="F24" s="49">
        <v>1</v>
      </c>
      <c r="G24" s="49">
        <v>5</v>
      </c>
      <c r="H24" s="48" t="s">
        <v>1247</v>
      </c>
      <c r="I24" s="49">
        <v>1</v>
      </c>
      <c r="J24" s="49">
        <v>5</v>
      </c>
      <c r="K24" s="49" t="s">
        <v>1247</v>
      </c>
      <c r="L24" s="49">
        <v>1</v>
      </c>
      <c r="M24" s="49">
        <v>5</v>
      </c>
      <c r="N24" s="49" t="s">
        <v>1247</v>
      </c>
      <c r="O24" s="48"/>
      <c r="P24" s="48"/>
    </row>
    <row r="25" spans="1:16" ht="21" customHeight="1">
      <c r="A25" s="370" t="s">
        <v>2015</v>
      </c>
      <c r="B25" s="24" t="s">
        <v>1664</v>
      </c>
      <c r="C25" s="120">
        <v>2</v>
      </c>
      <c r="D25" s="49">
        <v>26</v>
      </c>
      <c r="E25" s="49" t="s">
        <v>1247</v>
      </c>
      <c r="F25" s="49">
        <v>3</v>
      </c>
      <c r="G25" s="49">
        <v>36</v>
      </c>
      <c r="H25" s="48" t="s">
        <v>1247</v>
      </c>
      <c r="I25" s="49">
        <v>2</v>
      </c>
      <c r="J25" s="49">
        <v>28</v>
      </c>
      <c r="K25" s="49" t="s">
        <v>1247</v>
      </c>
      <c r="L25" s="49">
        <v>2</v>
      </c>
      <c r="M25" s="49">
        <v>23</v>
      </c>
      <c r="N25" s="49" t="s">
        <v>1247</v>
      </c>
      <c r="O25" s="48"/>
      <c r="P25" s="48"/>
    </row>
    <row r="26" spans="1:16" ht="21" customHeight="1">
      <c r="A26" s="370" t="s">
        <v>1235</v>
      </c>
      <c r="B26" s="24" t="s">
        <v>2198</v>
      </c>
      <c r="C26" s="120" t="s">
        <v>134</v>
      </c>
      <c r="D26" s="49" t="s">
        <v>134</v>
      </c>
      <c r="E26" s="49" t="s">
        <v>134</v>
      </c>
      <c r="F26" s="49" t="s">
        <v>134</v>
      </c>
      <c r="G26" s="49" t="s">
        <v>134</v>
      </c>
      <c r="H26" s="48" t="s">
        <v>134</v>
      </c>
      <c r="I26" s="49" t="s">
        <v>134</v>
      </c>
      <c r="J26" s="49" t="s">
        <v>134</v>
      </c>
      <c r="K26" s="49" t="s">
        <v>134</v>
      </c>
      <c r="L26" s="49" t="s">
        <v>134</v>
      </c>
      <c r="M26" s="49" t="s">
        <v>134</v>
      </c>
      <c r="N26" s="49" t="s">
        <v>134</v>
      </c>
      <c r="O26" s="48"/>
      <c r="P26" s="48"/>
    </row>
    <row r="27" spans="1:16" ht="21" customHeight="1">
      <c r="A27" s="370" t="s">
        <v>2778</v>
      </c>
      <c r="B27" s="24" t="s">
        <v>960</v>
      </c>
      <c r="C27" s="120">
        <v>1</v>
      </c>
      <c r="D27" s="49">
        <v>18</v>
      </c>
      <c r="E27" s="49" t="s">
        <v>1247</v>
      </c>
      <c r="F27" s="49">
        <v>1</v>
      </c>
      <c r="G27" s="49">
        <v>19</v>
      </c>
      <c r="H27" s="48" t="s">
        <v>1247</v>
      </c>
      <c r="I27" s="49">
        <v>1</v>
      </c>
      <c r="J27" s="49">
        <v>20</v>
      </c>
      <c r="K27" s="49" t="s">
        <v>1247</v>
      </c>
      <c r="L27" s="49">
        <v>1</v>
      </c>
      <c r="M27" s="49">
        <v>20</v>
      </c>
      <c r="N27" s="49" t="s">
        <v>1247</v>
      </c>
      <c r="O27" s="48"/>
      <c r="P27" s="48"/>
    </row>
    <row r="28" spans="1:16" ht="21" customHeight="1">
      <c r="A28" s="370" t="s">
        <v>623</v>
      </c>
      <c r="B28" s="24" t="s">
        <v>1809</v>
      </c>
      <c r="C28" s="120">
        <v>5</v>
      </c>
      <c r="D28" s="49">
        <v>47</v>
      </c>
      <c r="E28" s="49">
        <v>64785</v>
      </c>
      <c r="F28" s="49">
        <v>6</v>
      </c>
      <c r="G28" s="49">
        <v>53</v>
      </c>
      <c r="H28" s="48">
        <v>87301</v>
      </c>
      <c r="I28" s="49">
        <v>6</v>
      </c>
      <c r="J28" s="49">
        <v>49</v>
      </c>
      <c r="K28" s="49" t="s">
        <v>1247</v>
      </c>
      <c r="L28" s="49">
        <v>6</v>
      </c>
      <c r="M28" s="49">
        <v>50</v>
      </c>
      <c r="N28" s="49">
        <v>77337</v>
      </c>
      <c r="O28" s="48"/>
      <c r="P28" s="48"/>
    </row>
    <row r="29" spans="1:16" ht="21" customHeight="1">
      <c r="A29" s="370"/>
      <c r="C29" s="120"/>
      <c r="D29" s="49"/>
      <c r="E29" s="49"/>
      <c r="F29" s="49"/>
      <c r="G29" s="49"/>
      <c r="H29" s="48"/>
      <c r="I29" s="49"/>
      <c r="J29" s="49"/>
      <c r="K29" s="49"/>
      <c r="L29" s="49"/>
      <c r="M29" s="49"/>
      <c r="N29" s="49"/>
      <c r="O29" s="26"/>
      <c r="P29" s="26"/>
    </row>
    <row r="30" spans="1:16" ht="21" customHeight="1">
      <c r="A30" s="370"/>
      <c r="C30" s="120"/>
      <c r="D30" s="49"/>
      <c r="E30" s="49"/>
      <c r="F30" s="49"/>
      <c r="G30" s="49"/>
      <c r="H30" s="48"/>
      <c r="I30" s="49"/>
      <c r="J30" s="49"/>
      <c r="K30" s="49"/>
      <c r="L30" s="49"/>
      <c r="M30" s="49"/>
      <c r="N30" s="49"/>
      <c r="O30" s="26"/>
      <c r="P30" s="26"/>
    </row>
    <row r="31" spans="1:16" ht="21" customHeight="1">
      <c r="A31" s="370"/>
      <c r="C31" s="120"/>
      <c r="D31" s="49"/>
      <c r="E31" s="49"/>
      <c r="F31" s="49"/>
      <c r="G31" s="49"/>
      <c r="H31" s="48"/>
      <c r="I31" s="49"/>
      <c r="J31" s="49"/>
      <c r="K31" s="49"/>
      <c r="L31" s="49"/>
      <c r="M31" s="49"/>
      <c r="N31" s="49"/>
      <c r="O31" s="26"/>
      <c r="P31" s="26"/>
    </row>
    <row r="32" spans="1:16" ht="21" customHeight="1">
      <c r="A32" s="316"/>
      <c r="B32" s="25"/>
      <c r="C32" s="166"/>
      <c r="D32" s="201"/>
      <c r="E32" s="49"/>
      <c r="F32" s="49"/>
      <c r="G32" s="201"/>
      <c r="H32" s="48"/>
      <c r="I32" s="49"/>
      <c r="J32" s="49"/>
      <c r="K32" s="49"/>
      <c r="L32" s="49"/>
      <c r="M32" s="49"/>
      <c r="N32" s="49"/>
      <c r="O32" s="168"/>
      <c r="P32" s="168"/>
    </row>
    <row r="33" spans="1:16" ht="21" customHeight="1">
      <c r="A33" s="370"/>
      <c r="B33" s="24" t="s">
        <v>3814</v>
      </c>
      <c r="C33" s="120"/>
      <c r="D33" s="49"/>
      <c r="E33" s="49"/>
      <c r="F33" s="49"/>
      <c r="G33" s="49"/>
      <c r="H33" s="48"/>
      <c r="I33" s="49"/>
      <c r="J33" s="49"/>
      <c r="K33" s="49"/>
      <c r="L33" s="49"/>
      <c r="M33" s="49"/>
      <c r="N33" s="49"/>
      <c r="O33" s="48"/>
      <c r="P33" s="48"/>
    </row>
    <row r="34" spans="1:16" ht="21" customHeight="1">
      <c r="A34" s="370"/>
      <c r="B34" s="24" t="s">
        <v>3590</v>
      </c>
      <c r="C34" s="120">
        <v>37</v>
      </c>
      <c r="D34" s="49">
        <v>230</v>
      </c>
      <c r="E34" s="49" t="s">
        <v>1247</v>
      </c>
      <c r="F34" s="49">
        <v>38</v>
      </c>
      <c r="G34" s="48">
        <v>220</v>
      </c>
      <c r="H34" s="48">
        <v>315056</v>
      </c>
      <c r="I34" s="49">
        <v>34</v>
      </c>
      <c r="J34" s="49">
        <v>201</v>
      </c>
      <c r="K34" s="49">
        <v>321899</v>
      </c>
      <c r="L34" s="49">
        <v>33</v>
      </c>
      <c r="M34" s="49">
        <v>196</v>
      </c>
      <c r="N34" s="49">
        <v>226320</v>
      </c>
      <c r="O34" s="48"/>
      <c r="P34" s="48"/>
    </row>
    <row r="35" spans="1:16" ht="21" customHeight="1">
      <c r="A35" s="370"/>
      <c r="B35" s="24" t="s">
        <v>3194</v>
      </c>
      <c r="C35" s="120">
        <v>15</v>
      </c>
      <c r="D35" s="49">
        <v>210</v>
      </c>
      <c r="E35" s="49">
        <v>155636</v>
      </c>
      <c r="F35" s="49">
        <v>16</v>
      </c>
      <c r="G35" s="48">
        <v>222</v>
      </c>
      <c r="H35" s="48">
        <v>156834</v>
      </c>
      <c r="I35" s="49">
        <v>13</v>
      </c>
      <c r="J35" s="49">
        <v>167</v>
      </c>
      <c r="K35" s="49">
        <v>202504</v>
      </c>
      <c r="L35" s="49">
        <v>16</v>
      </c>
      <c r="M35" s="49">
        <v>223</v>
      </c>
      <c r="N35" s="49">
        <v>383623</v>
      </c>
      <c r="O35" s="48"/>
      <c r="P35" s="48"/>
    </row>
    <row r="36" spans="1:16" ht="21" customHeight="1">
      <c r="A36" s="370"/>
      <c r="B36" s="24" t="s">
        <v>3591</v>
      </c>
      <c r="C36" s="120">
        <v>3</v>
      </c>
      <c r="D36" s="49">
        <v>82</v>
      </c>
      <c r="E36" s="49">
        <v>14722</v>
      </c>
      <c r="F36" s="49">
        <v>4</v>
      </c>
      <c r="G36" s="48">
        <v>109</v>
      </c>
      <c r="H36" s="48" t="s">
        <v>1247</v>
      </c>
      <c r="I36" s="49">
        <v>7</v>
      </c>
      <c r="J36" s="49">
        <v>170</v>
      </c>
      <c r="K36" s="49">
        <v>280796</v>
      </c>
      <c r="L36" s="49">
        <v>5</v>
      </c>
      <c r="M36" s="49">
        <v>125</v>
      </c>
      <c r="N36" s="49">
        <v>199120</v>
      </c>
      <c r="O36" s="48"/>
      <c r="P36" s="48"/>
    </row>
    <row r="37" spans="1:16" ht="21" customHeight="1">
      <c r="A37" s="370"/>
      <c r="B37" s="24" t="s">
        <v>3592</v>
      </c>
      <c r="C37" s="120">
        <v>2</v>
      </c>
      <c r="D37" s="49">
        <v>89</v>
      </c>
      <c r="E37" s="49" t="s">
        <v>1247</v>
      </c>
      <c r="F37" s="49">
        <v>2</v>
      </c>
      <c r="G37" s="48">
        <v>90</v>
      </c>
      <c r="H37" s="48" t="s">
        <v>1247</v>
      </c>
      <c r="I37" s="49">
        <v>3</v>
      </c>
      <c r="J37" s="49">
        <v>138</v>
      </c>
      <c r="K37" s="49" t="s">
        <v>1247</v>
      </c>
      <c r="L37" s="49">
        <v>2</v>
      </c>
      <c r="M37" s="49">
        <v>90</v>
      </c>
      <c r="N37" s="49" t="s">
        <v>1247</v>
      </c>
      <c r="O37" s="48"/>
      <c r="P37" s="48"/>
    </row>
    <row r="38" spans="1:16" ht="21" customHeight="1">
      <c r="A38" s="370"/>
      <c r="B38" s="24" t="s">
        <v>3593</v>
      </c>
      <c r="C38" s="120">
        <v>2</v>
      </c>
      <c r="D38" s="49">
        <v>120</v>
      </c>
      <c r="E38" s="49" t="s">
        <v>1247</v>
      </c>
      <c r="F38" s="49">
        <v>3</v>
      </c>
      <c r="G38" s="48">
        <v>170</v>
      </c>
      <c r="H38" s="48">
        <v>314990</v>
      </c>
      <c r="I38" s="49">
        <v>2</v>
      </c>
      <c r="J38" s="49">
        <v>123</v>
      </c>
      <c r="K38" s="49" t="s">
        <v>1247</v>
      </c>
      <c r="L38" s="49">
        <v>2</v>
      </c>
      <c r="M38" s="49">
        <v>128</v>
      </c>
      <c r="N38" s="49" t="s">
        <v>1247</v>
      </c>
      <c r="O38" s="48"/>
      <c r="P38" s="48"/>
    </row>
    <row r="39" spans="1:16" ht="21" customHeight="1">
      <c r="A39" s="370"/>
      <c r="B39" s="24" t="s">
        <v>2253</v>
      </c>
      <c r="C39" s="120" t="s">
        <v>134</v>
      </c>
      <c r="D39" s="49" t="s">
        <v>134</v>
      </c>
      <c r="E39" s="49" t="s">
        <v>134</v>
      </c>
      <c r="F39" s="49" t="s">
        <v>134</v>
      </c>
      <c r="G39" s="49" t="s">
        <v>134</v>
      </c>
      <c r="H39" s="48" t="s">
        <v>134</v>
      </c>
      <c r="I39" s="49" t="s">
        <v>134</v>
      </c>
      <c r="J39" s="49" t="s">
        <v>134</v>
      </c>
      <c r="K39" s="49" t="s">
        <v>134</v>
      </c>
      <c r="L39" s="49" t="s">
        <v>134</v>
      </c>
      <c r="M39" s="49" t="s">
        <v>134</v>
      </c>
      <c r="N39" s="49" t="s">
        <v>134</v>
      </c>
      <c r="O39" s="48"/>
      <c r="P39" s="48"/>
    </row>
    <row r="40" spans="1:16" ht="21" customHeight="1">
      <c r="A40" s="371"/>
      <c r="B40" s="83" t="s">
        <v>3484</v>
      </c>
      <c r="C40" s="167" t="s">
        <v>134</v>
      </c>
      <c r="D40" s="169" t="s">
        <v>134</v>
      </c>
      <c r="E40" s="169" t="s">
        <v>134</v>
      </c>
      <c r="F40" s="260" t="s">
        <v>134</v>
      </c>
      <c r="G40" s="169" t="s">
        <v>134</v>
      </c>
      <c r="H40" s="260" t="s">
        <v>134</v>
      </c>
      <c r="I40" s="169" t="s">
        <v>134</v>
      </c>
      <c r="J40" s="169" t="s">
        <v>134</v>
      </c>
      <c r="K40" s="169" t="s">
        <v>134</v>
      </c>
      <c r="L40" s="169" t="s">
        <v>134</v>
      </c>
      <c r="M40" s="169" t="s">
        <v>134</v>
      </c>
      <c r="N40" s="169" t="s">
        <v>134</v>
      </c>
      <c r="O40" s="48"/>
      <c r="P40" s="48"/>
    </row>
    <row r="41" spans="1:16" ht="21" customHeight="1">
      <c r="A41" s="44" t="s">
        <v>2368</v>
      </c>
      <c r="B41" s="44"/>
    </row>
    <row r="42" spans="1:16" ht="21" customHeight="1">
      <c r="A42" s="44" t="s">
        <v>4529</v>
      </c>
      <c r="B42" s="44"/>
    </row>
    <row r="43" spans="1:16" ht="21" customHeight="1">
      <c r="A43" s="44"/>
    </row>
    <row r="44" spans="1:16" ht="21" customHeight="1">
      <c r="B44" s="44"/>
    </row>
  </sheetData>
  <phoneticPr fontId="30"/>
  <pageMargins left="0.23622047244094488" right="0.23622047244094488" top="0.15748031496062992" bottom="0.15748031496062992" header="0.31496062992125984" footer="0"/>
  <pageSetup paperSize="9" scale="66" fitToWidth="1" fitToHeight="1" orientation="landscape" usePrinterDefaults="1" r:id="rId1"/>
  <headerFooter>
    <oddHeader>&amp;C&amp;F</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sheetPr>
    <pageSetUpPr fitToPage="1"/>
  </sheetPr>
  <dimension ref="A1:G59"/>
  <sheetViews>
    <sheetView zoomScaleSheetLayoutView="80" workbookViewId="0">
      <pane xSplit="2" ySplit="3" topLeftCell="C4" activePane="bottomRight" state="frozen"/>
      <selection pane="topRight"/>
      <selection pane="bottomLeft"/>
      <selection pane="bottomRight"/>
    </sheetView>
  </sheetViews>
  <sheetFormatPr defaultColWidth="15.25" defaultRowHeight="21" customHeight="1"/>
  <cols>
    <col min="1" max="1" width="6.625" style="24" customWidth="1"/>
    <col min="2" max="2" width="25.625" style="24" customWidth="1"/>
    <col min="3" max="7" width="18.625" style="24" customWidth="1"/>
    <col min="8" max="16384" width="15.25" style="24"/>
  </cols>
  <sheetData>
    <row r="1" spans="1:7" ht="21" customHeight="1">
      <c r="A1" s="28" t="str">
        <f>HYPERLINK("#"&amp;"目次"&amp;"!a1","目次へ")</f>
        <v>目次へ</v>
      </c>
    </row>
    <row r="2" spans="1:7" ht="21" customHeight="1">
      <c r="A2" s="97" t="str">
        <f>"３８．"&amp;目次!E41</f>
        <v>３８．産業小分類別工場数及び従業者数等（令和2年6月1日）</v>
      </c>
      <c r="B2" s="45"/>
      <c r="C2" s="45"/>
      <c r="D2" s="45"/>
      <c r="E2" s="45"/>
      <c r="F2" s="45"/>
      <c r="G2" s="45"/>
    </row>
    <row r="3" spans="1:7" ht="21" customHeight="1">
      <c r="A3" s="98" t="s">
        <v>3271</v>
      </c>
      <c r="B3" s="98"/>
      <c r="C3" s="282" t="s">
        <v>2758</v>
      </c>
      <c r="D3" s="282" t="s">
        <v>1176</v>
      </c>
      <c r="E3" s="265" t="s">
        <v>3674</v>
      </c>
      <c r="F3" s="282" t="s">
        <v>3675</v>
      </c>
      <c r="G3" s="265" t="s">
        <v>2851</v>
      </c>
    </row>
    <row r="4" spans="1:7" ht="21" customHeight="1">
      <c r="A4" s="222"/>
      <c r="B4" s="222"/>
      <c r="C4" s="40"/>
      <c r="D4" s="59" t="s">
        <v>1141</v>
      </c>
      <c r="E4" s="59" t="s">
        <v>2216</v>
      </c>
      <c r="F4" s="59" t="s">
        <v>2216</v>
      </c>
      <c r="G4" s="59" t="s">
        <v>2216</v>
      </c>
    </row>
    <row r="5" spans="1:7" s="25" customFormat="1" ht="21" customHeight="1">
      <c r="A5" s="26"/>
      <c r="B5" s="27" t="s">
        <v>2767</v>
      </c>
      <c r="C5" s="166">
        <v>58</v>
      </c>
      <c r="D5" s="168">
        <v>762</v>
      </c>
      <c r="E5" s="168">
        <v>313221</v>
      </c>
      <c r="F5" s="168">
        <v>509789</v>
      </c>
      <c r="G5" s="168">
        <v>1129916</v>
      </c>
    </row>
    <row r="6" spans="1:7" s="25" customFormat="1" ht="21" customHeight="1">
      <c r="A6" s="27" t="s">
        <v>1691</v>
      </c>
      <c r="B6" s="27" t="s">
        <v>1253</v>
      </c>
      <c r="C6" s="166">
        <v>6</v>
      </c>
      <c r="D6" s="168">
        <v>125</v>
      </c>
      <c r="E6" s="168">
        <v>46900</v>
      </c>
      <c r="F6" s="168">
        <v>99340</v>
      </c>
      <c r="G6" s="168">
        <v>191635</v>
      </c>
    </row>
    <row r="7" spans="1:7" s="25" customFormat="1" ht="21" customHeight="1">
      <c r="A7" s="378" t="s">
        <v>2094</v>
      </c>
      <c r="B7" s="26" t="s">
        <v>4337</v>
      </c>
      <c r="C7" s="120" t="s">
        <v>134</v>
      </c>
      <c r="D7" s="48" t="s">
        <v>134</v>
      </c>
      <c r="E7" s="48" t="s">
        <v>134</v>
      </c>
      <c r="F7" s="48" t="s">
        <v>134</v>
      </c>
      <c r="G7" s="48" t="s">
        <v>134</v>
      </c>
    </row>
    <row r="8" spans="1:7" ht="21" customHeight="1">
      <c r="A8" s="26" t="s">
        <v>1291</v>
      </c>
      <c r="B8" s="26" t="s">
        <v>2753</v>
      </c>
      <c r="C8" s="120">
        <v>1</v>
      </c>
      <c r="D8" s="48">
        <v>19</v>
      </c>
      <c r="E8" s="48" t="s">
        <v>1247</v>
      </c>
      <c r="F8" s="48" t="s">
        <v>1247</v>
      </c>
      <c r="G8" s="48" t="s">
        <v>1247</v>
      </c>
    </row>
    <row r="9" spans="1:7" ht="21" customHeight="1">
      <c r="A9" s="26" t="s">
        <v>1985</v>
      </c>
      <c r="B9" s="26" t="s">
        <v>2080</v>
      </c>
      <c r="C9" s="120" t="s">
        <v>134</v>
      </c>
      <c r="D9" s="48" t="s">
        <v>134</v>
      </c>
      <c r="E9" s="48" t="s">
        <v>134</v>
      </c>
      <c r="F9" s="48" t="s">
        <v>134</v>
      </c>
      <c r="G9" s="48" t="s">
        <v>134</v>
      </c>
    </row>
    <row r="10" spans="1:7" ht="21" customHeight="1">
      <c r="A10" s="26" t="s">
        <v>2078</v>
      </c>
      <c r="B10" s="26" t="s">
        <v>2077</v>
      </c>
      <c r="C10" s="120">
        <v>4</v>
      </c>
      <c r="D10" s="48">
        <v>92</v>
      </c>
      <c r="E10" s="48" t="s">
        <v>1247</v>
      </c>
      <c r="F10" s="48" t="s">
        <v>1247</v>
      </c>
      <c r="G10" s="48" t="s">
        <v>1247</v>
      </c>
    </row>
    <row r="11" spans="1:7" s="25" customFormat="1" ht="21" customHeight="1">
      <c r="A11" s="27" t="s">
        <v>1123</v>
      </c>
      <c r="B11" s="27" t="s">
        <v>222</v>
      </c>
      <c r="C11" s="166">
        <v>2</v>
      </c>
      <c r="D11" s="168">
        <v>13</v>
      </c>
      <c r="E11" s="168" t="s">
        <v>1247</v>
      </c>
      <c r="F11" s="168" t="s">
        <v>1247</v>
      </c>
      <c r="G11" s="168" t="s">
        <v>1247</v>
      </c>
    </row>
    <row r="12" spans="1:7" ht="21" customHeight="1">
      <c r="A12" s="216">
        <v>101</v>
      </c>
      <c r="B12" s="26" t="s">
        <v>4406</v>
      </c>
      <c r="C12" s="120">
        <v>1</v>
      </c>
      <c r="D12" s="48">
        <v>8</v>
      </c>
      <c r="E12" s="48" t="s">
        <v>1247</v>
      </c>
      <c r="F12" s="48" t="s">
        <v>1247</v>
      </c>
      <c r="G12" s="48" t="s">
        <v>1247</v>
      </c>
    </row>
    <row r="13" spans="1:7" ht="21" customHeight="1">
      <c r="A13" s="26" t="s">
        <v>2092</v>
      </c>
      <c r="B13" s="26" t="s">
        <v>3908</v>
      </c>
      <c r="C13" s="120">
        <v>1</v>
      </c>
      <c r="D13" s="48">
        <v>5</v>
      </c>
      <c r="E13" s="48" t="s">
        <v>1247</v>
      </c>
      <c r="F13" s="48" t="s">
        <v>1247</v>
      </c>
      <c r="G13" s="48" t="s">
        <v>1247</v>
      </c>
    </row>
    <row r="14" spans="1:7" s="25" customFormat="1" ht="21" customHeight="1">
      <c r="A14" s="27" t="s">
        <v>1121</v>
      </c>
      <c r="B14" s="27" t="s">
        <v>2051</v>
      </c>
      <c r="C14" s="166">
        <v>6</v>
      </c>
      <c r="D14" s="168">
        <v>100</v>
      </c>
      <c r="E14" s="168">
        <v>27397</v>
      </c>
      <c r="F14" s="168">
        <v>31390</v>
      </c>
      <c r="G14" s="168">
        <v>83326</v>
      </c>
    </row>
    <row r="15" spans="1:7" s="25" customFormat="1" ht="21" customHeight="1">
      <c r="A15" s="26" t="s">
        <v>106</v>
      </c>
      <c r="B15" s="26" t="s">
        <v>750</v>
      </c>
      <c r="C15" s="120">
        <v>1</v>
      </c>
      <c r="D15" s="48">
        <v>12</v>
      </c>
      <c r="E15" s="48" t="s">
        <v>1247</v>
      </c>
      <c r="F15" s="48" t="s">
        <v>1247</v>
      </c>
      <c r="G15" s="48" t="s">
        <v>1247</v>
      </c>
    </row>
    <row r="16" spans="1:7" s="25" customFormat="1" ht="21" customHeight="1">
      <c r="A16" s="26" t="s">
        <v>2766</v>
      </c>
      <c r="B16" s="26" t="s">
        <v>2054</v>
      </c>
      <c r="C16" s="120">
        <v>4</v>
      </c>
      <c r="D16" s="48">
        <v>84</v>
      </c>
      <c r="E16" s="48" t="s">
        <v>1247</v>
      </c>
      <c r="F16" s="48" t="s">
        <v>1247</v>
      </c>
      <c r="G16" s="48" t="s">
        <v>1247</v>
      </c>
    </row>
    <row r="17" spans="1:7" s="25" customFormat="1" ht="21" customHeight="1">
      <c r="A17" s="370">
        <v>118</v>
      </c>
      <c r="B17" s="24" t="s">
        <v>3212</v>
      </c>
      <c r="C17" s="120">
        <v>1</v>
      </c>
      <c r="D17" s="49">
        <v>4</v>
      </c>
      <c r="E17" s="48" t="s">
        <v>1247</v>
      </c>
      <c r="F17" s="48" t="s">
        <v>1247</v>
      </c>
      <c r="G17" s="48" t="s">
        <v>1247</v>
      </c>
    </row>
    <row r="18" spans="1:7" s="25" customFormat="1" ht="21" customHeight="1">
      <c r="A18" s="26" t="s">
        <v>323</v>
      </c>
      <c r="B18" s="26" t="s">
        <v>2765</v>
      </c>
      <c r="C18" s="120" t="s">
        <v>134</v>
      </c>
      <c r="D18" s="48" t="s">
        <v>134</v>
      </c>
      <c r="E18" s="48" t="s">
        <v>134</v>
      </c>
      <c r="F18" s="48" t="s">
        <v>134</v>
      </c>
      <c r="G18" s="48" t="s">
        <v>134</v>
      </c>
    </row>
    <row r="19" spans="1:7" s="25" customFormat="1" ht="21" customHeight="1">
      <c r="A19" s="27" t="s">
        <v>253</v>
      </c>
      <c r="B19" s="27" t="s">
        <v>1818</v>
      </c>
      <c r="C19" s="166">
        <v>1</v>
      </c>
      <c r="D19" s="168">
        <v>4</v>
      </c>
      <c r="E19" s="168" t="s">
        <v>1247</v>
      </c>
      <c r="F19" s="168" t="s">
        <v>1247</v>
      </c>
      <c r="G19" s="168" t="s">
        <v>1247</v>
      </c>
    </row>
    <row r="20" spans="1:7" ht="21" customHeight="1">
      <c r="A20" s="26" t="s">
        <v>1850</v>
      </c>
      <c r="B20" s="26" t="s">
        <v>1095</v>
      </c>
      <c r="C20" s="120">
        <v>1</v>
      </c>
      <c r="D20" s="48">
        <v>4</v>
      </c>
      <c r="E20" s="48" t="s">
        <v>1247</v>
      </c>
      <c r="F20" s="48" t="s">
        <v>1247</v>
      </c>
      <c r="G20" s="48" t="s">
        <v>1247</v>
      </c>
    </row>
    <row r="21" spans="1:7" s="25" customFormat="1" ht="21" customHeight="1">
      <c r="A21" s="27" t="s">
        <v>1182</v>
      </c>
      <c r="B21" s="27" t="s">
        <v>1009</v>
      </c>
      <c r="C21" s="166">
        <v>3</v>
      </c>
      <c r="D21" s="168">
        <v>44</v>
      </c>
      <c r="E21" s="168">
        <v>18856</v>
      </c>
      <c r="F21" s="168">
        <v>40391</v>
      </c>
      <c r="G21" s="168">
        <v>70908</v>
      </c>
    </row>
    <row r="22" spans="1:7" s="25" customFormat="1" ht="21" customHeight="1">
      <c r="A22" s="26" t="s">
        <v>1116</v>
      </c>
      <c r="B22" s="26" t="s">
        <v>674</v>
      </c>
      <c r="C22" s="120">
        <v>1</v>
      </c>
      <c r="D22" s="48">
        <v>12</v>
      </c>
      <c r="E22" s="48" t="s">
        <v>1247</v>
      </c>
      <c r="F22" s="48" t="s">
        <v>1247</v>
      </c>
      <c r="G22" s="48" t="s">
        <v>1247</v>
      </c>
    </row>
    <row r="23" spans="1:7" ht="21" customHeight="1">
      <c r="A23" s="26" t="s">
        <v>2135</v>
      </c>
      <c r="B23" s="26" t="s">
        <v>2134</v>
      </c>
      <c r="C23" s="120">
        <v>2</v>
      </c>
      <c r="D23" s="48">
        <v>32</v>
      </c>
      <c r="E23" s="48" t="s">
        <v>1247</v>
      </c>
      <c r="F23" s="48" t="s">
        <v>1247</v>
      </c>
      <c r="G23" s="48" t="s">
        <v>1247</v>
      </c>
    </row>
    <row r="24" spans="1:7" s="25" customFormat="1" ht="21" customHeight="1">
      <c r="A24" s="27" t="s">
        <v>793</v>
      </c>
      <c r="B24" s="27" t="s">
        <v>1239</v>
      </c>
      <c r="C24" s="166">
        <v>11</v>
      </c>
      <c r="D24" s="168">
        <v>89</v>
      </c>
      <c r="E24" s="168">
        <v>35562</v>
      </c>
      <c r="F24" s="168">
        <v>54926</v>
      </c>
      <c r="G24" s="168">
        <v>124202</v>
      </c>
    </row>
    <row r="25" spans="1:7" ht="21" customHeight="1">
      <c r="A25" s="26" t="s">
        <v>2130</v>
      </c>
      <c r="B25" s="26" t="s">
        <v>1560</v>
      </c>
      <c r="C25" s="120">
        <v>8</v>
      </c>
      <c r="D25" s="48">
        <v>57</v>
      </c>
      <c r="E25" s="48">
        <v>23244</v>
      </c>
      <c r="F25" s="48">
        <v>23130</v>
      </c>
      <c r="G25" s="48">
        <v>67701</v>
      </c>
    </row>
    <row r="26" spans="1:7" ht="21" customHeight="1">
      <c r="A26" s="26" t="s">
        <v>1184</v>
      </c>
      <c r="B26" s="26" t="s">
        <v>1353</v>
      </c>
      <c r="C26" s="120">
        <v>1</v>
      </c>
      <c r="D26" s="48">
        <v>6</v>
      </c>
      <c r="E26" s="48" t="s">
        <v>1247</v>
      </c>
      <c r="F26" s="48" t="s">
        <v>1247</v>
      </c>
      <c r="G26" s="48" t="s">
        <v>1247</v>
      </c>
    </row>
    <row r="27" spans="1:7" ht="21" customHeight="1">
      <c r="A27" s="26" t="s">
        <v>25</v>
      </c>
      <c r="B27" s="26" t="s">
        <v>141</v>
      </c>
      <c r="C27" s="120">
        <v>2</v>
      </c>
      <c r="D27" s="48">
        <v>26</v>
      </c>
      <c r="E27" s="48" t="s">
        <v>1247</v>
      </c>
      <c r="F27" s="48" t="s">
        <v>1247</v>
      </c>
      <c r="G27" s="48" t="s">
        <v>1247</v>
      </c>
    </row>
    <row r="28" spans="1:7" s="25" customFormat="1" ht="21" customHeight="1">
      <c r="A28" s="27" t="s">
        <v>486</v>
      </c>
      <c r="B28" s="27" t="s">
        <v>1817</v>
      </c>
      <c r="C28" s="166">
        <v>2</v>
      </c>
      <c r="D28" s="168">
        <v>29</v>
      </c>
      <c r="E28" s="168" t="s">
        <v>1247</v>
      </c>
      <c r="F28" s="168" t="s">
        <v>1247</v>
      </c>
      <c r="G28" s="168" t="s">
        <v>1247</v>
      </c>
    </row>
    <row r="29" spans="1:7" ht="21" customHeight="1">
      <c r="A29" s="216" t="s">
        <v>3790</v>
      </c>
      <c r="B29" s="26" t="s">
        <v>3909</v>
      </c>
      <c r="C29" s="120">
        <v>1</v>
      </c>
      <c r="D29" s="48">
        <v>10</v>
      </c>
      <c r="E29" s="48" t="s">
        <v>1247</v>
      </c>
      <c r="F29" s="48" t="s">
        <v>1247</v>
      </c>
      <c r="G29" s="48" t="s">
        <v>1247</v>
      </c>
    </row>
    <row r="30" spans="1:7" ht="21" customHeight="1">
      <c r="A30" s="216" t="s">
        <v>631</v>
      </c>
      <c r="B30" s="26" t="s">
        <v>1496</v>
      </c>
      <c r="C30" s="120">
        <v>1</v>
      </c>
      <c r="D30" s="48">
        <v>19</v>
      </c>
      <c r="E30" s="48" t="s">
        <v>1247</v>
      </c>
      <c r="F30" s="48" t="s">
        <v>1247</v>
      </c>
      <c r="G30" s="48" t="s">
        <v>1247</v>
      </c>
    </row>
    <row r="31" spans="1:7" ht="21" customHeight="1">
      <c r="A31" s="316">
        <v>20</v>
      </c>
      <c r="B31" s="25" t="s">
        <v>4407</v>
      </c>
      <c r="C31" s="166">
        <v>1</v>
      </c>
      <c r="D31" s="201">
        <v>7</v>
      </c>
      <c r="E31" s="201" t="s">
        <v>1247</v>
      </c>
      <c r="F31" s="201" t="s">
        <v>1247</v>
      </c>
      <c r="G31" s="201" t="s">
        <v>1247</v>
      </c>
    </row>
    <row r="32" spans="1:7" ht="21" customHeight="1">
      <c r="A32" s="370">
        <v>207</v>
      </c>
      <c r="B32" s="24" t="s">
        <v>1743</v>
      </c>
      <c r="C32" s="120">
        <v>1</v>
      </c>
      <c r="D32" s="49">
        <v>7</v>
      </c>
      <c r="E32" s="49" t="s">
        <v>1247</v>
      </c>
      <c r="F32" s="49" t="s">
        <v>1247</v>
      </c>
      <c r="G32" s="49" t="s">
        <v>1247</v>
      </c>
    </row>
    <row r="33" spans="1:7" s="25" customFormat="1" ht="21" customHeight="1">
      <c r="A33" s="27" t="s">
        <v>773</v>
      </c>
      <c r="B33" s="27" t="s">
        <v>274</v>
      </c>
      <c r="C33" s="166">
        <v>2</v>
      </c>
      <c r="D33" s="168">
        <v>9</v>
      </c>
      <c r="E33" s="168" t="s">
        <v>1247</v>
      </c>
      <c r="F33" s="168" t="s">
        <v>1247</v>
      </c>
      <c r="G33" s="168" t="s">
        <v>1247</v>
      </c>
    </row>
    <row r="34" spans="1:7" ht="21" customHeight="1">
      <c r="A34" s="26" t="s">
        <v>2764</v>
      </c>
      <c r="B34" s="26" t="s">
        <v>2171</v>
      </c>
      <c r="C34" s="120">
        <v>2</v>
      </c>
      <c r="D34" s="48">
        <v>9</v>
      </c>
      <c r="E34" s="48" t="s">
        <v>1247</v>
      </c>
      <c r="F34" s="48" t="s">
        <v>1247</v>
      </c>
      <c r="G34" s="48" t="s">
        <v>1247</v>
      </c>
    </row>
    <row r="35" spans="1:7" s="25" customFormat="1" ht="21" customHeight="1">
      <c r="A35" s="27" t="s">
        <v>769</v>
      </c>
      <c r="B35" s="27" t="s">
        <v>1303</v>
      </c>
      <c r="C35" s="166">
        <v>4</v>
      </c>
      <c r="D35" s="168">
        <v>71</v>
      </c>
      <c r="E35" s="168">
        <v>29445</v>
      </c>
      <c r="F35" s="168">
        <v>38193</v>
      </c>
      <c r="G35" s="168">
        <v>114986</v>
      </c>
    </row>
    <row r="36" spans="1:7" ht="21" customHeight="1">
      <c r="A36" s="26" t="s">
        <v>99</v>
      </c>
      <c r="B36" s="26" t="s">
        <v>2406</v>
      </c>
      <c r="C36" s="120">
        <v>2</v>
      </c>
      <c r="D36" s="48">
        <v>37</v>
      </c>
      <c r="E36" s="48" t="s">
        <v>1247</v>
      </c>
      <c r="F36" s="48" t="s">
        <v>1247</v>
      </c>
      <c r="G36" s="48" t="s">
        <v>1247</v>
      </c>
    </row>
    <row r="37" spans="1:7" s="25" customFormat="1" ht="21" customHeight="1">
      <c r="A37" s="26" t="s">
        <v>2763</v>
      </c>
      <c r="B37" s="26" t="s">
        <v>3652</v>
      </c>
      <c r="C37" s="120">
        <v>2</v>
      </c>
      <c r="D37" s="48">
        <v>34</v>
      </c>
      <c r="E37" s="48" t="s">
        <v>1247</v>
      </c>
      <c r="F37" s="48" t="s">
        <v>1247</v>
      </c>
      <c r="G37" s="48" t="s">
        <v>1247</v>
      </c>
    </row>
    <row r="38" spans="1:7" s="25" customFormat="1" ht="21" customHeight="1">
      <c r="A38" s="27" t="s">
        <v>2424</v>
      </c>
      <c r="B38" s="27" t="s">
        <v>1712</v>
      </c>
      <c r="C38" s="166">
        <v>4</v>
      </c>
      <c r="D38" s="168">
        <v>61</v>
      </c>
      <c r="E38" s="168">
        <v>34804</v>
      </c>
      <c r="F38" s="168">
        <v>35667</v>
      </c>
      <c r="G38" s="168">
        <v>93721</v>
      </c>
    </row>
    <row r="39" spans="1:7" ht="21" customHeight="1">
      <c r="A39" s="26" t="s">
        <v>2236</v>
      </c>
      <c r="B39" s="26" t="s">
        <v>2235</v>
      </c>
      <c r="C39" s="120">
        <v>2</v>
      </c>
      <c r="D39" s="48">
        <v>46</v>
      </c>
      <c r="E39" s="48" t="s">
        <v>1247</v>
      </c>
      <c r="F39" s="48" t="s">
        <v>1247</v>
      </c>
      <c r="G39" s="48" t="s">
        <v>1247</v>
      </c>
    </row>
    <row r="40" spans="1:7" s="25" customFormat="1" ht="21" customHeight="1">
      <c r="A40" s="216" t="s">
        <v>1384</v>
      </c>
      <c r="B40" s="26" t="s">
        <v>1688</v>
      </c>
      <c r="C40" s="120">
        <v>1</v>
      </c>
      <c r="D40" s="48">
        <v>4</v>
      </c>
      <c r="E40" s="48" t="s">
        <v>1247</v>
      </c>
      <c r="F40" s="48" t="s">
        <v>1247</v>
      </c>
      <c r="G40" s="48" t="s">
        <v>1247</v>
      </c>
    </row>
    <row r="41" spans="1:7" s="25" customFormat="1" ht="21" customHeight="1">
      <c r="A41" s="370">
        <v>269</v>
      </c>
      <c r="B41" s="24" t="s">
        <v>4408</v>
      </c>
      <c r="C41" s="120">
        <v>1</v>
      </c>
      <c r="D41" s="49">
        <v>11</v>
      </c>
      <c r="E41" s="49" t="s">
        <v>1247</v>
      </c>
      <c r="F41" s="49" t="s">
        <v>1247</v>
      </c>
      <c r="G41" s="49" t="s">
        <v>1247</v>
      </c>
    </row>
    <row r="42" spans="1:7" ht="21" customHeight="1">
      <c r="A42" s="27" t="s">
        <v>2761</v>
      </c>
      <c r="B42" s="27" t="s">
        <v>794</v>
      </c>
      <c r="C42" s="166">
        <v>5</v>
      </c>
      <c r="D42" s="168">
        <v>107</v>
      </c>
      <c r="E42" s="168">
        <v>64210</v>
      </c>
      <c r="F42" s="168">
        <v>79746</v>
      </c>
      <c r="G42" s="168">
        <v>212972</v>
      </c>
    </row>
    <row r="43" spans="1:7" s="25" customFormat="1" ht="21" customHeight="1">
      <c r="A43" s="26" t="s">
        <v>1257</v>
      </c>
      <c r="B43" s="26" t="s">
        <v>3910</v>
      </c>
      <c r="C43" s="120">
        <v>1</v>
      </c>
      <c r="D43" s="48">
        <v>4</v>
      </c>
      <c r="E43" s="48" t="s">
        <v>1247</v>
      </c>
      <c r="F43" s="48" t="s">
        <v>1247</v>
      </c>
      <c r="G43" s="48" t="s">
        <v>1247</v>
      </c>
    </row>
    <row r="44" spans="1:7" s="25" customFormat="1" ht="21.75" customHeight="1">
      <c r="A44" s="26" t="s">
        <v>4372</v>
      </c>
      <c r="B44" s="379" t="s">
        <v>3232</v>
      </c>
      <c r="C44" s="120">
        <v>1</v>
      </c>
      <c r="D44" s="49">
        <v>14</v>
      </c>
      <c r="E44" s="48" t="s">
        <v>1247</v>
      </c>
      <c r="F44" s="48" t="s">
        <v>1247</v>
      </c>
      <c r="G44" s="48" t="s">
        <v>1247</v>
      </c>
    </row>
    <row r="45" spans="1:7" s="25" customFormat="1" ht="21" customHeight="1">
      <c r="A45" s="26" t="s">
        <v>2759</v>
      </c>
      <c r="B45" s="26" t="s">
        <v>2228</v>
      </c>
      <c r="C45" s="120">
        <v>2</v>
      </c>
      <c r="D45" s="48">
        <v>21</v>
      </c>
      <c r="E45" s="48" t="s">
        <v>1247</v>
      </c>
      <c r="F45" s="48" t="s">
        <v>1247</v>
      </c>
      <c r="G45" s="48" t="s">
        <v>1247</v>
      </c>
    </row>
    <row r="46" spans="1:7" ht="21" customHeight="1">
      <c r="A46" s="26" t="s">
        <v>382</v>
      </c>
      <c r="B46" s="26" t="s">
        <v>1372</v>
      </c>
      <c r="C46" s="120">
        <v>1</v>
      </c>
      <c r="D46" s="48">
        <v>68</v>
      </c>
      <c r="E46" s="48" t="s">
        <v>1247</v>
      </c>
      <c r="F46" s="48" t="s">
        <v>1247</v>
      </c>
      <c r="G46" s="48" t="s">
        <v>1247</v>
      </c>
    </row>
    <row r="47" spans="1:7" ht="21" customHeight="1">
      <c r="A47" s="27" t="s">
        <v>2780</v>
      </c>
      <c r="B47" s="27" t="s">
        <v>2225</v>
      </c>
      <c r="C47" s="166">
        <v>1</v>
      </c>
      <c r="D47" s="168">
        <v>5</v>
      </c>
      <c r="E47" s="168" t="s">
        <v>1247</v>
      </c>
      <c r="F47" s="168" t="s">
        <v>1247</v>
      </c>
      <c r="G47" s="168" t="s">
        <v>1247</v>
      </c>
    </row>
    <row r="48" spans="1:7" s="25" customFormat="1" ht="21" customHeight="1">
      <c r="A48" s="26" t="s">
        <v>1782</v>
      </c>
      <c r="B48" s="26" t="s">
        <v>357</v>
      </c>
      <c r="C48" s="120">
        <v>1</v>
      </c>
      <c r="D48" s="48">
        <v>5</v>
      </c>
      <c r="E48" s="48" t="s">
        <v>1247</v>
      </c>
      <c r="F48" s="48" t="s">
        <v>1247</v>
      </c>
      <c r="G48" s="48" t="s">
        <v>1247</v>
      </c>
    </row>
    <row r="49" spans="1:7" ht="21" customHeight="1">
      <c r="A49" s="27" t="s">
        <v>2015</v>
      </c>
      <c r="B49" s="27" t="s">
        <v>1664</v>
      </c>
      <c r="C49" s="166">
        <v>2</v>
      </c>
      <c r="D49" s="168">
        <v>23</v>
      </c>
      <c r="E49" s="168" t="s">
        <v>1247</v>
      </c>
      <c r="F49" s="168" t="s">
        <v>1247</v>
      </c>
      <c r="G49" s="168" t="s">
        <v>1247</v>
      </c>
    </row>
    <row r="50" spans="1:7" s="25" customFormat="1" ht="21" customHeight="1">
      <c r="A50" s="26" t="s">
        <v>2779</v>
      </c>
      <c r="B50" s="26" t="s">
        <v>3655</v>
      </c>
      <c r="C50" s="120">
        <v>1</v>
      </c>
      <c r="D50" s="48">
        <v>16</v>
      </c>
      <c r="E50" s="48" t="s">
        <v>1247</v>
      </c>
      <c r="F50" s="48" t="s">
        <v>1247</v>
      </c>
      <c r="G50" s="48" t="s">
        <v>1247</v>
      </c>
    </row>
    <row r="51" spans="1:7" ht="21" customHeight="1">
      <c r="A51" s="216">
        <v>294</v>
      </c>
      <c r="B51" s="26" t="s">
        <v>3235</v>
      </c>
      <c r="C51" s="120">
        <v>1</v>
      </c>
      <c r="D51" s="48">
        <v>7</v>
      </c>
      <c r="E51" s="48" t="s">
        <v>1247</v>
      </c>
      <c r="F51" s="48" t="s">
        <v>1247</v>
      </c>
      <c r="G51" s="48" t="s">
        <v>1247</v>
      </c>
    </row>
    <row r="52" spans="1:7" s="25" customFormat="1" ht="21" customHeight="1">
      <c r="A52" s="26" t="s">
        <v>1546</v>
      </c>
      <c r="B52" s="26" t="s">
        <v>2199</v>
      </c>
      <c r="C52" s="120" t="s">
        <v>134</v>
      </c>
      <c r="D52" s="48" t="s">
        <v>134</v>
      </c>
      <c r="E52" s="48" t="s">
        <v>134</v>
      </c>
      <c r="F52" s="48" t="s">
        <v>134</v>
      </c>
      <c r="G52" s="48" t="s">
        <v>134</v>
      </c>
    </row>
    <row r="53" spans="1:7" s="25" customFormat="1" ht="21" customHeight="1">
      <c r="A53" s="27" t="s">
        <v>2778</v>
      </c>
      <c r="B53" s="27" t="s">
        <v>960</v>
      </c>
      <c r="C53" s="166">
        <v>1</v>
      </c>
      <c r="D53" s="168">
        <v>20</v>
      </c>
      <c r="E53" s="168" t="s">
        <v>1247</v>
      </c>
      <c r="F53" s="168" t="s">
        <v>1247</v>
      </c>
      <c r="G53" s="168" t="s">
        <v>1247</v>
      </c>
    </row>
    <row r="54" spans="1:7" ht="21" customHeight="1">
      <c r="A54" s="26" t="s">
        <v>1063</v>
      </c>
      <c r="B54" s="26" t="s">
        <v>1896</v>
      </c>
      <c r="C54" s="120">
        <v>1</v>
      </c>
      <c r="D54" s="48">
        <v>20</v>
      </c>
      <c r="E54" s="48" t="s">
        <v>1247</v>
      </c>
      <c r="F54" s="48" t="s">
        <v>1247</v>
      </c>
      <c r="G54" s="48" t="s">
        <v>1247</v>
      </c>
    </row>
    <row r="55" spans="1:7" s="25" customFormat="1" ht="21" customHeight="1">
      <c r="A55" s="27" t="s">
        <v>623</v>
      </c>
      <c r="B55" s="27" t="s">
        <v>1809</v>
      </c>
      <c r="C55" s="166">
        <v>6</v>
      </c>
      <c r="D55" s="168">
        <v>50</v>
      </c>
      <c r="E55" s="168">
        <v>18908</v>
      </c>
      <c r="F55" s="168">
        <v>39493</v>
      </c>
      <c r="G55" s="168">
        <v>77337</v>
      </c>
    </row>
    <row r="56" spans="1:7" s="25" customFormat="1" ht="24">
      <c r="A56" s="370">
        <v>322</v>
      </c>
      <c r="B56" s="379" t="s">
        <v>4373</v>
      </c>
      <c r="C56" s="120">
        <v>2</v>
      </c>
      <c r="D56" s="49">
        <v>17</v>
      </c>
      <c r="E56" s="48" t="s">
        <v>1247</v>
      </c>
      <c r="F56" s="48" t="s">
        <v>1247</v>
      </c>
      <c r="G56" s="48" t="s">
        <v>1247</v>
      </c>
    </row>
    <row r="57" spans="1:7" ht="21" customHeight="1">
      <c r="A57" s="26" t="s">
        <v>2776</v>
      </c>
      <c r="B57" s="26" t="s">
        <v>1942</v>
      </c>
      <c r="C57" s="120">
        <v>1</v>
      </c>
      <c r="D57" s="48">
        <v>8</v>
      </c>
      <c r="E57" s="48" t="s">
        <v>1247</v>
      </c>
      <c r="F57" s="48" t="s">
        <v>1247</v>
      </c>
      <c r="G57" s="48" t="s">
        <v>1247</v>
      </c>
    </row>
    <row r="58" spans="1:7" ht="21" customHeight="1">
      <c r="A58" s="273" t="s">
        <v>1915</v>
      </c>
      <c r="B58" s="273" t="s">
        <v>2313</v>
      </c>
      <c r="C58" s="322">
        <v>3</v>
      </c>
      <c r="D58" s="260">
        <v>25</v>
      </c>
      <c r="E58" s="260">
        <v>12090</v>
      </c>
      <c r="F58" s="260">
        <v>29853</v>
      </c>
      <c r="G58" s="260">
        <v>50350</v>
      </c>
    </row>
    <row r="59" spans="1:7" s="25" customFormat="1" ht="21" customHeight="1">
      <c r="A59" s="44" t="s">
        <v>2315</v>
      </c>
      <c r="C59" s="24"/>
      <c r="D59" s="24"/>
      <c r="E59" s="24"/>
      <c r="F59" s="24"/>
      <c r="G59" s="24"/>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sheetPr>
    <pageSetUpPr fitToPage="1"/>
  </sheetPr>
  <dimension ref="A1:W12"/>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6384" width="18.625" style="24"/>
  </cols>
  <sheetData>
    <row r="1" spans="1:23" ht="21" customHeight="1">
      <c r="A1" s="28" t="str">
        <f>HYPERLINK("#"&amp;"目次"&amp;"!a1","目次へ")</f>
        <v>目次へ</v>
      </c>
    </row>
    <row r="2" spans="1:23" ht="21" customHeight="1">
      <c r="A2" s="97" t="str">
        <f>"３９．"&amp;目次!E42</f>
        <v>３９．中小企業融資状況（平成27～令和2年度）</v>
      </c>
      <c r="B2" s="45"/>
      <c r="C2" s="45"/>
      <c r="D2" s="45"/>
      <c r="E2" s="45"/>
      <c r="F2" s="45"/>
      <c r="G2" s="45"/>
      <c r="H2" s="45"/>
      <c r="I2" s="45"/>
      <c r="J2" s="45"/>
      <c r="K2" s="45"/>
      <c r="L2" s="45"/>
      <c r="M2" s="45"/>
      <c r="N2" s="45"/>
      <c r="O2" s="45"/>
      <c r="P2" s="45"/>
      <c r="Q2" s="45"/>
      <c r="R2" s="45"/>
      <c r="S2" s="45"/>
      <c r="T2" s="45"/>
      <c r="U2" s="45"/>
      <c r="V2" s="45"/>
      <c r="W2" s="45"/>
    </row>
    <row r="3" spans="1:23" ht="21" customHeight="1">
      <c r="A3" s="126" t="s">
        <v>3396</v>
      </c>
      <c r="B3" s="83"/>
      <c r="C3" s="83"/>
      <c r="D3" s="83"/>
      <c r="E3" s="83"/>
    </row>
    <row r="4" spans="1:23" ht="21" customHeight="1">
      <c r="A4" s="143" t="s">
        <v>2554</v>
      </c>
      <c r="B4" s="106" t="s">
        <v>1076</v>
      </c>
      <c r="C4" s="98"/>
      <c r="D4" s="106" t="s">
        <v>1573</v>
      </c>
      <c r="E4" s="98"/>
      <c r="F4" s="152" t="s">
        <v>2775</v>
      </c>
      <c r="G4" s="106" t="s">
        <v>877</v>
      </c>
      <c r="H4" s="98"/>
    </row>
    <row r="5" spans="1:23" ht="21" customHeight="1">
      <c r="A5" s="144"/>
      <c r="B5" s="148" t="s">
        <v>2774</v>
      </c>
      <c r="C5" s="148" t="s">
        <v>2495</v>
      </c>
      <c r="D5" s="148" t="s">
        <v>2774</v>
      </c>
      <c r="E5" s="148" t="s">
        <v>2495</v>
      </c>
      <c r="F5" s="153"/>
      <c r="G5" s="148" t="s">
        <v>2774</v>
      </c>
      <c r="H5" s="148" t="s">
        <v>2495</v>
      </c>
    </row>
    <row r="6" spans="1:23" ht="21" customHeight="1">
      <c r="A6" s="32" t="s">
        <v>1259</v>
      </c>
      <c r="B6" s="92">
        <v>627</v>
      </c>
      <c r="C6" s="24">
        <v>460921</v>
      </c>
      <c r="D6" s="26">
        <v>546</v>
      </c>
      <c r="E6" s="24">
        <v>352744</v>
      </c>
      <c r="F6" s="24">
        <v>502975</v>
      </c>
      <c r="G6" s="26">
        <v>2650</v>
      </c>
      <c r="H6" s="24">
        <v>1141199</v>
      </c>
    </row>
    <row r="7" spans="1:23" ht="21" customHeight="1">
      <c r="A7" s="32">
        <v>28</v>
      </c>
      <c r="B7" s="92">
        <v>590</v>
      </c>
      <c r="C7" s="24">
        <v>464761</v>
      </c>
      <c r="D7" s="26">
        <v>471</v>
      </c>
      <c r="E7" s="24">
        <v>332140</v>
      </c>
      <c r="F7" s="24">
        <v>434552</v>
      </c>
      <c r="G7" s="26">
        <v>2443</v>
      </c>
      <c r="H7" s="24">
        <v>1038611</v>
      </c>
    </row>
    <row r="8" spans="1:23" ht="21" customHeight="1">
      <c r="A8" s="32">
        <v>29</v>
      </c>
      <c r="B8" s="92">
        <v>521</v>
      </c>
      <c r="C8" s="24">
        <v>399923</v>
      </c>
      <c r="D8" s="26">
        <v>462</v>
      </c>
      <c r="E8" s="24">
        <v>317089</v>
      </c>
      <c r="F8" s="24">
        <v>412753</v>
      </c>
      <c r="G8" s="26">
        <v>2406</v>
      </c>
      <c r="H8" s="24">
        <v>957742</v>
      </c>
    </row>
    <row r="9" spans="1:23" ht="21" customHeight="1">
      <c r="A9" s="34">
        <v>30</v>
      </c>
      <c r="B9" s="92">
        <v>542</v>
      </c>
      <c r="C9" s="24">
        <v>453692</v>
      </c>
      <c r="D9" s="26">
        <v>502</v>
      </c>
      <c r="E9" s="24">
        <v>403329</v>
      </c>
      <c r="F9" s="24">
        <v>412010</v>
      </c>
      <c r="G9" s="26">
        <v>2317</v>
      </c>
      <c r="H9" s="24">
        <v>948008</v>
      </c>
    </row>
    <row r="10" spans="1:23" ht="21" customHeight="1">
      <c r="A10" s="34" t="s">
        <v>2251</v>
      </c>
      <c r="B10" s="92">
        <v>544</v>
      </c>
      <c r="C10" s="24">
        <v>475061</v>
      </c>
      <c r="D10" s="24">
        <v>515</v>
      </c>
      <c r="E10" s="24">
        <v>426735</v>
      </c>
      <c r="F10" s="24">
        <v>393325</v>
      </c>
      <c r="G10" s="24">
        <v>2198</v>
      </c>
      <c r="H10" s="24">
        <v>980743</v>
      </c>
    </row>
    <row r="11" spans="1:23" ht="21" customHeight="1">
      <c r="A11" s="118">
        <v>2</v>
      </c>
      <c r="B11" s="154">
        <v>1192</v>
      </c>
      <c r="C11" s="155">
        <v>1375179</v>
      </c>
      <c r="D11" s="155">
        <v>1035</v>
      </c>
      <c r="E11" s="155">
        <v>1127100</v>
      </c>
      <c r="F11" s="155">
        <v>542627</v>
      </c>
      <c r="G11" s="155">
        <v>2422</v>
      </c>
      <c r="H11" s="155">
        <v>1538801</v>
      </c>
    </row>
    <row r="12" spans="1:23" ht="21" customHeight="1">
      <c r="A12" s="44" t="s">
        <v>4325</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sheetPr>
    <pageSetUpPr fitToPage="1"/>
  </sheetPr>
  <dimension ref="A1:S7"/>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24"/>
  </cols>
  <sheetData>
    <row r="1" spans="1:19" ht="21" customHeight="1">
      <c r="A1" s="28" t="str">
        <f>HYPERLINK("#"&amp;"目次"&amp;"!a1","目次へ")</f>
        <v>目次へ</v>
      </c>
    </row>
    <row r="2" spans="1:19" ht="21" customHeight="1">
      <c r="A2" s="97" t="str">
        <f>"４０．"&amp;目次!E43</f>
        <v>４０．企業倒産件数（令和元～令和2年）</v>
      </c>
      <c r="B2" s="45"/>
      <c r="C2" s="45"/>
      <c r="D2" s="45"/>
      <c r="E2" s="45"/>
      <c r="F2" s="45"/>
      <c r="G2" s="45"/>
      <c r="H2" s="45"/>
      <c r="I2" s="45"/>
      <c r="J2" s="45"/>
      <c r="K2" s="45"/>
      <c r="L2" s="45"/>
      <c r="M2" s="45"/>
      <c r="N2" s="45"/>
      <c r="O2" s="45"/>
      <c r="P2" s="45"/>
      <c r="Q2" s="45"/>
      <c r="R2" s="45"/>
      <c r="S2" s="45"/>
    </row>
    <row r="3" spans="1:19" ht="21" customHeight="1">
      <c r="A3" s="69" t="s">
        <v>1694</v>
      </c>
    </row>
    <row r="4" spans="1:19" ht="21" customHeight="1">
      <c r="A4" s="208" t="s">
        <v>76</v>
      </c>
      <c r="B4" s="106" t="s">
        <v>2773</v>
      </c>
      <c r="C4" s="106" t="s">
        <v>2771</v>
      </c>
    </row>
    <row r="5" spans="1:19" ht="21" customHeight="1">
      <c r="A5" s="117" t="s">
        <v>4318</v>
      </c>
      <c r="B5" s="26">
        <v>24</v>
      </c>
      <c r="C5" s="26">
        <v>4201</v>
      </c>
    </row>
    <row r="6" spans="1:19" ht="21" customHeight="1">
      <c r="A6" s="380">
        <v>2</v>
      </c>
      <c r="B6" s="381">
        <v>28</v>
      </c>
      <c r="C6" s="382">
        <v>1243</v>
      </c>
    </row>
    <row r="7" spans="1:19" ht="21" customHeight="1">
      <c r="A7" s="44" t="s">
        <v>1374</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sheetPr>
    <pageSetUpPr fitToPage="1"/>
  </sheetPr>
  <dimension ref="A1:M27"/>
  <sheetViews>
    <sheetView zoomScaleSheetLayoutView="80" workbookViewId="0">
      <pane xSplit="2" ySplit="5" topLeftCell="C6" activePane="bottomRight" state="frozen"/>
      <selection pane="topRight"/>
      <selection pane="bottomLeft"/>
      <selection pane="bottomRight"/>
    </sheetView>
  </sheetViews>
  <sheetFormatPr defaultColWidth="18.625" defaultRowHeight="21" customHeight="1"/>
  <cols>
    <col min="1" max="1" width="6.625" style="24" customWidth="1"/>
    <col min="2" max="2" width="25.625" style="24" customWidth="1"/>
    <col min="3" max="12" width="10.125" style="24" customWidth="1"/>
    <col min="13" max="16384" width="18.625" style="24"/>
  </cols>
  <sheetData>
    <row r="1" spans="1:13" ht="21" customHeight="1">
      <c r="A1" s="28" t="str">
        <f>HYPERLINK("#"&amp;"目次"&amp;"!a1","目次へ")</f>
        <v>目次へ</v>
      </c>
    </row>
    <row r="2" spans="1:13" ht="21" customHeight="1">
      <c r="A2" s="97" t="str">
        <f>"４１．"&amp;目次!E44</f>
        <v>４１．産業大分類別新規事業所数，開業率の推移（平成26～平成28年）</v>
      </c>
      <c r="B2" s="45"/>
      <c r="C2" s="45"/>
      <c r="D2" s="45"/>
      <c r="E2" s="45"/>
      <c r="F2" s="45"/>
      <c r="G2" s="45"/>
      <c r="H2" s="26"/>
      <c r="I2" s="26"/>
      <c r="J2" s="26"/>
      <c r="K2" s="26"/>
      <c r="L2" s="26"/>
    </row>
    <row r="3" spans="1:13" ht="21" customHeight="1">
      <c r="A3" s="333"/>
      <c r="B3" s="383"/>
      <c r="C3" s="106" t="s">
        <v>4354</v>
      </c>
      <c r="D3" s="98"/>
      <c r="E3" s="98"/>
      <c r="F3" s="98"/>
      <c r="G3" s="98"/>
      <c r="H3" s="106" t="s">
        <v>4380</v>
      </c>
      <c r="I3" s="98"/>
      <c r="J3" s="98"/>
      <c r="K3" s="98"/>
      <c r="L3" s="98"/>
    </row>
    <row r="4" spans="1:13" ht="21" customHeight="1">
      <c r="A4" s="218" t="s">
        <v>3260</v>
      </c>
      <c r="B4" s="229"/>
      <c r="C4" s="237" t="s">
        <v>2233</v>
      </c>
      <c r="D4" s="334"/>
      <c r="E4" s="334"/>
      <c r="F4" s="336" t="s">
        <v>4232</v>
      </c>
      <c r="G4" s="271" t="s">
        <v>3977</v>
      </c>
      <c r="H4" s="271" t="s">
        <v>2233</v>
      </c>
      <c r="I4" s="266"/>
      <c r="J4" s="266"/>
      <c r="K4" s="336" t="s">
        <v>4232</v>
      </c>
      <c r="L4" s="336" t="s">
        <v>3977</v>
      </c>
    </row>
    <row r="5" spans="1:13" ht="21" customHeight="1">
      <c r="A5" s="312"/>
      <c r="B5" s="198"/>
      <c r="C5" s="207"/>
      <c r="D5" s="137" t="s">
        <v>989</v>
      </c>
      <c r="E5" s="137" t="s">
        <v>4233</v>
      </c>
      <c r="F5" s="236"/>
      <c r="G5" s="207"/>
      <c r="H5" s="153"/>
      <c r="I5" s="137" t="s">
        <v>989</v>
      </c>
      <c r="J5" s="137" t="s">
        <v>4233</v>
      </c>
      <c r="K5" s="157"/>
      <c r="L5" s="157"/>
    </row>
    <row r="6" spans="1:13" ht="21" customHeight="1">
      <c r="A6" s="26" t="s">
        <v>800</v>
      </c>
      <c r="B6" s="85" t="s">
        <v>2065</v>
      </c>
      <c r="C6" s="120">
        <v>12756</v>
      </c>
      <c r="D6" s="59">
        <v>10390</v>
      </c>
      <c r="E6" s="48">
        <v>2366</v>
      </c>
      <c r="F6" s="48">
        <v>2783</v>
      </c>
      <c r="G6" s="384">
        <v>0.18548134211351519</v>
      </c>
      <c r="H6" s="48">
        <v>12068</v>
      </c>
      <c r="I6" s="48">
        <v>10390</v>
      </c>
      <c r="J6" s="48">
        <v>2366</v>
      </c>
      <c r="K6" s="48">
        <v>2783</v>
      </c>
      <c r="L6" s="384">
        <f>J6/H6</f>
        <v>0.19605568445475641</v>
      </c>
      <c r="M6" s="386"/>
    </row>
    <row r="7" spans="1:13" ht="21" customHeight="1">
      <c r="A7" s="26" t="s">
        <v>2790</v>
      </c>
      <c r="B7" s="85" t="s">
        <v>1395</v>
      </c>
      <c r="C7" s="120">
        <v>3</v>
      </c>
      <c r="D7" s="48">
        <v>3</v>
      </c>
      <c r="E7" s="48" t="s">
        <v>134</v>
      </c>
      <c r="F7" s="48">
        <v>1</v>
      </c>
      <c r="G7" s="384">
        <v>0</v>
      </c>
      <c r="H7" s="48">
        <v>3</v>
      </c>
      <c r="I7" s="48">
        <v>3</v>
      </c>
      <c r="J7" s="48" t="s">
        <v>134</v>
      </c>
      <c r="K7" s="48">
        <v>1</v>
      </c>
      <c r="L7" s="384">
        <v>0</v>
      </c>
      <c r="M7" s="386"/>
    </row>
    <row r="8" spans="1:13" ht="21" customHeight="1">
      <c r="A8" s="26" t="s">
        <v>2638</v>
      </c>
      <c r="B8" s="85" t="s">
        <v>1804</v>
      </c>
      <c r="C8" s="120">
        <v>12753</v>
      </c>
      <c r="D8" s="48">
        <v>10387</v>
      </c>
      <c r="E8" s="48">
        <v>2366</v>
      </c>
      <c r="F8" s="48">
        <v>2782</v>
      </c>
      <c r="G8" s="384">
        <v>0.18552497451580025</v>
      </c>
      <c r="H8" s="48">
        <v>12065</v>
      </c>
      <c r="I8" s="48">
        <v>10769</v>
      </c>
      <c r="J8" s="48">
        <v>1296</v>
      </c>
      <c r="K8" s="48">
        <v>2199</v>
      </c>
      <c r="L8" s="384">
        <f>J8/H8</f>
        <v>0.10741815167840862</v>
      </c>
      <c r="M8" s="386"/>
    </row>
    <row r="9" spans="1:13" ht="21" customHeight="1">
      <c r="A9" s="26" t="s">
        <v>2789</v>
      </c>
      <c r="B9" s="85" t="s">
        <v>1661</v>
      </c>
      <c r="C9" s="120">
        <v>1</v>
      </c>
      <c r="D9" s="48">
        <v>1</v>
      </c>
      <c r="E9" s="48" t="s">
        <v>134</v>
      </c>
      <c r="F9" s="48" t="s">
        <v>134</v>
      </c>
      <c r="G9" s="384">
        <v>0</v>
      </c>
      <c r="H9" s="48" t="s">
        <v>134</v>
      </c>
      <c r="I9" s="48" t="s">
        <v>134</v>
      </c>
      <c r="J9" s="48" t="s">
        <v>134</v>
      </c>
      <c r="K9" s="48">
        <v>1</v>
      </c>
      <c r="L9" s="384">
        <v>0</v>
      </c>
      <c r="M9" s="386"/>
    </row>
    <row r="10" spans="1:13" ht="21" customHeight="1">
      <c r="A10" s="26" t="s">
        <v>974</v>
      </c>
      <c r="B10" s="85" t="s">
        <v>1947</v>
      </c>
      <c r="C10" s="120">
        <v>846</v>
      </c>
      <c r="D10" s="48">
        <v>745</v>
      </c>
      <c r="E10" s="48">
        <v>101</v>
      </c>
      <c r="F10" s="48">
        <v>163</v>
      </c>
      <c r="G10" s="384">
        <v>0.11938534278959811</v>
      </c>
      <c r="H10" s="48">
        <v>804</v>
      </c>
      <c r="I10" s="48">
        <v>748</v>
      </c>
      <c r="J10" s="48">
        <v>56</v>
      </c>
      <c r="K10" s="48">
        <v>108</v>
      </c>
      <c r="L10" s="384">
        <f>J10/H10</f>
        <v>6.965174129353234e-002</v>
      </c>
      <c r="M10" s="386"/>
    </row>
    <row r="11" spans="1:13" ht="21" customHeight="1">
      <c r="A11" s="26" t="s">
        <v>154</v>
      </c>
      <c r="B11" s="85" t="s">
        <v>210</v>
      </c>
      <c r="C11" s="120">
        <v>470</v>
      </c>
      <c r="D11" s="48">
        <v>411</v>
      </c>
      <c r="E11" s="48">
        <v>59</v>
      </c>
      <c r="F11" s="48">
        <v>100</v>
      </c>
      <c r="G11" s="384">
        <v>0.12553191489361701</v>
      </c>
      <c r="H11" s="48">
        <v>385</v>
      </c>
      <c r="I11" s="48">
        <v>363</v>
      </c>
      <c r="J11" s="48">
        <v>22</v>
      </c>
      <c r="K11" s="48">
        <v>92</v>
      </c>
      <c r="L11" s="384">
        <f>J11/H11</f>
        <v>5.7142857142857141e-002</v>
      </c>
      <c r="M11" s="386"/>
    </row>
    <row r="12" spans="1:13" ht="21" customHeight="1">
      <c r="A12" s="26" t="s">
        <v>1821</v>
      </c>
      <c r="B12" s="85" t="s">
        <v>889</v>
      </c>
      <c r="C12" s="120">
        <v>3</v>
      </c>
      <c r="D12" s="48">
        <v>3</v>
      </c>
      <c r="E12" s="48" t="s">
        <v>134</v>
      </c>
      <c r="F12" s="48">
        <v>1</v>
      </c>
      <c r="G12" s="384">
        <v>0</v>
      </c>
      <c r="H12" s="48">
        <v>3</v>
      </c>
      <c r="I12" s="48">
        <v>3</v>
      </c>
      <c r="J12" s="48" t="s">
        <v>134</v>
      </c>
      <c r="K12" s="48" t="s">
        <v>134</v>
      </c>
      <c r="L12" s="384">
        <v>0</v>
      </c>
      <c r="M12" s="386"/>
    </row>
    <row r="13" spans="1:13" ht="21" customHeight="1">
      <c r="A13" s="26" t="s">
        <v>1805</v>
      </c>
      <c r="B13" s="85" t="s">
        <v>2294</v>
      </c>
      <c r="C13" s="120">
        <v>361</v>
      </c>
      <c r="D13" s="48">
        <v>282</v>
      </c>
      <c r="E13" s="48">
        <v>79</v>
      </c>
      <c r="F13" s="48">
        <v>136</v>
      </c>
      <c r="G13" s="384">
        <v>0.2188365650969529</v>
      </c>
      <c r="H13" s="48">
        <v>360</v>
      </c>
      <c r="I13" s="48">
        <v>305</v>
      </c>
      <c r="J13" s="48">
        <v>55</v>
      </c>
      <c r="K13" s="48">
        <v>69</v>
      </c>
      <c r="L13" s="384">
        <f t="shared" ref="L13:L24" si="0">J13/H13</f>
        <v>0.15277777777777779</v>
      </c>
      <c r="M13" s="386"/>
    </row>
    <row r="14" spans="1:13" ht="21" customHeight="1">
      <c r="A14" s="26" t="s">
        <v>1139</v>
      </c>
      <c r="B14" s="85" t="s">
        <v>2383</v>
      </c>
      <c r="C14" s="120">
        <v>207</v>
      </c>
      <c r="D14" s="48">
        <v>176</v>
      </c>
      <c r="E14" s="48">
        <v>31</v>
      </c>
      <c r="F14" s="48">
        <v>55</v>
      </c>
      <c r="G14" s="384">
        <v>0.14975845410628019</v>
      </c>
      <c r="H14" s="48">
        <v>184</v>
      </c>
      <c r="I14" s="48">
        <v>177</v>
      </c>
      <c r="J14" s="48">
        <v>7</v>
      </c>
      <c r="K14" s="48">
        <v>27</v>
      </c>
      <c r="L14" s="384">
        <f t="shared" si="0"/>
        <v>3.8043478260869568e-002</v>
      </c>
      <c r="M14" s="386"/>
    </row>
    <row r="15" spans="1:13" ht="21" customHeight="1">
      <c r="A15" s="26" t="s">
        <v>1258</v>
      </c>
      <c r="B15" s="85" t="s">
        <v>1977</v>
      </c>
      <c r="C15" s="120">
        <v>2805</v>
      </c>
      <c r="D15" s="48">
        <v>2326</v>
      </c>
      <c r="E15" s="48">
        <v>479</v>
      </c>
      <c r="F15" s="48">
        <v>641</v>
      </c>
      <c r="G15" s="384">
        <v>0.17076648841354725</v>
      </c>
      <c r="H15" s="48">
        <v>2638</v>
      </c>
      <c r="I15" s="48">
        <v>2383</v>
      </c>
      <c r="J15" s="48">
        <v>255</v>
      </c>
      <c r="K15" s="48">
        <v>479</v>
      </c>
      <c r="L15" s="384">
        <f t="shared" si="0"/>
        <v>9.6664139499620924e-002</v>
      </c>
      <c r="M15" s="386"/>
    </row>
    <row r="16" spans="1:13" ht="21" customHeight="1">
      <c r="A16" s="26" t="s">
        <v>1651</v>
      </c>
      <c r="B16" s="85" t="s">
        <v>401</v>
      </c>
      <c r="C16" s="120">
        <v>142</v>
      </c>
      <c r="D16" s="48">
        <v>100</v>
      </c>
      <c r="E16" s="48">
        <v>42</v>
      </c>
      <c r="F16" s="48">
        <v>38</v>
      </c>
      <c r="G16" s="384">
        <v>0.29577464788732394</v>
      </c>
      <c r="H16" s="48">
        <v>129</v>
      </c>
      <c r="I16" s="48">
        <v>122</v>
      </c>
      <c r="J16" s="48">
        <v>7</v>
      </c>
      <c r="K16" s="48">
        <v>23</v>
      </c>
      <c r="L16" s="384">
        <f t="shared" si="0"/>
        <v>5.4263565891472867e-002</v>
      </c>
      <c r="M16" s="386"/>
    </row>
    <row r="17" spans="1:13" ht="21" customHeight="1">
      <c r="A17" s="26" t="s">
        <v>942</v>
      </c>
      <c r="B17" s="85" t="s">
        <v>2547</v>
      </c>
      <c r="C17" s="120">
        <v>1807</v>
      </c>
      <c r="D17" s="48">
        <v>1574</v>
      </c>
      <c r="E17" s="48">
        <v>233</v>
      </c>
      <c r="F17" s="48">
        <v>383</v>
      </c>
      <c r="G17" s="384">
        <v>0.12894299944659657</v>
      </c>
      <c r="H17" s="48">
        <v>1627</v>
      </c>
      <c r="I17" s="48">
        <v>1528</v>
      </c>
      <c r="J17" s="48">
        <v>99</v>
      </c>
      <c r="K17" s="48">
        <v>296</v>
      </c>
      <c r="L17" s="384">
        <f t="shared" si="0"/>
        <v>6.0848186846957593e-002</v>
      </c>
      <c r="M17" s="386"/>
    </row>
    <row r="18" spans="1:13" ht="21" customHeight="1">
      <c r="A18" s="26" t="s">
        <v>1895</v>
      </c>
      <c r="B18" s="85" t="s">
        <v>2520</v>
      </c>
      <c r="C18" s="120">
        <v>775</v>
      </c>
      <c r="D18" s="48">
        <v>631</v>
      </c>
      <c r="E18" s="48">
        <v>144</v>
      </c>
      <c r="F18" s="48">
        <v>189</v>
      </c>
      <c r="G18" s="384">
        <v>0.18580645161290324</v>
      </c>
      <c r="H18" s="48">
        <v>749</v>
      </c>
      <c r="I18" s="48">
        <v>685</v>
      </c>
      <c r="J18" s="48">
        <v>64</v>
      </c>
      <c r="K18" s="48">
        <v>130</v>
      </c>
      <c r="L18" s="384">
        <f t="shared" si="0"/>
        <v>8.5447263017356473e-002</v>
      </c>
      <c r="M18" s="386"/>
    </row>
    <row r="19" spans="1:13" ht="21" customHeight="1">
      <c r="A19" s="26" t="s">
        <v>1122</v>
      </c>
      <c r="B19" s="85" t="s">
        <v>2615</v>
      </c>
      <c r="C19" s="120">
        <v>1944</v>
      </c>
      <c r="D19" s="48">
        <v>1455</v>
      </c>
      <c r="E19" s="48">
        <v>489</v>
      </c>
      <c r="F19" s="48">
        <v>446</v>
      </c>
      <c r="G19" s="384">
        <v>0.25154320987654322</v>
      </c>
      <c r="H19" s="48">
        <v>1863</v>
      </c>
      <c r="I19" s="48">
        <v>1566</v>
      </c>
      <c r="J19" s="48">
        <v>297</v>
      </c>
      <c r="K19" s="48">
        <v>426</v>
      </c>
      <c r="L19" s="384">
        <f t="shared" si="0"/>
        <v>0.15942028985507245</v>
      </c>
      <c r="M19" s="386"/>
    </row>
    <row r="20" spans="1:13" ht="21" customHeight="1">
      <c r="A20" s="26" t="s">
        <v>241</v>
      </c>
      <c r="B20" s="85" t="s">
        <v>325</v>
      </c>
      <c r="C20" s="120">
        <v>1192</v>
      </c>
      <c r="D20" s="48">
        <v>987</v>
      </c>
      <c r="E20" s="48">
        <v>205</v>
      </c>
      <c r="F20" s="48">
        <v>255</v>
      </c>
      <c r="G20" s="384">
        <v>0.17197986577181207</v>
      </c>
      <c r="H20" s="48">
        <v>1142</v>
      </c>
      <c r="I20" s="48">
        <v>1009</v>
      </c>
      <c r="J20" s="48">
        <v>133</v>
      </c>
      <c r="K20" s="48">
        <v>198</v>
      </c>
      <c r="L20" s="384">
        <f t="shared" si="0"/>
        <v>0.11646234676007006</v>
      </c>
      <c r="M20" s="386"/>
    </row>
    <row r="21" spans="1:13" ht="21" customHeight="1">
      <c r="A21" s="26" t="s">
        <v>1885</v>
      </c>
      <c r="B21" s="85" t="s">
        <v>646</v>
      </c>
      <c r="C21" s="120">
        <v>413</v>
      </c>
      <c r="D21" s="48">
        <v>334</v>
      </c>
      <c r="E21" s="48">
        <v>79</v>
      </c>
      <c r="F21" s="48">
        <v>89</v>
      </c>
      <c r="G21" s="384">
        <v>0.19128329297820823</v>
      </c>
      <c r="H21" s="48">
        <v>405</v>
      </c>
      <c r="I21" s="48">
        <v>350</v>
      </c>
      <c r="J21" s="48">
        <v>55</v>
      </c>
      <c r="K21" s="48">
        <v>75</v>
      </c>
      <c r="L21" s="384">
        <f t="shared" si="0"/>
        <v>0.13580246913580246</v>
      </c>
      <c r="M21" s="386"/>
    </row>
    <row r="22" spans="1:13" ht="21" customHeight="1">
      <c r="A22" s="26" t="s">
        <v>1882</v>
      </c>
      <c r="B22" s="85" t="s">
        <v>593</v>
      </c>
      <c r="C22" s="120">
        <v>1152</v>
      </c>
      <c r="D22" s="48">
        <v>845</v>
      </c>
      <c r="E22" s="48">
        <v>307</v>
      </c>
      <c r="F22" s="48">
        <v>167</v>
      </c>
      <c r="G22" s="384">
        <v>0.26649305555555558</v>
      </c>
      <c r="H22" s="48">
        <v>1172</v>
      </c>
      <c r="I22" s="48">
        <v>994</v>
      </c>
      <c r="J22" s="48">
        <v>178</v>
      </c>
      <c r="K22" s="48">
        <v>173</v>
      </c>
      <c r="L22" s="384">
        <f t="shared" si="0"/>
        <v>0.15187713310580206</v>
      </c>
      <c r="M22" s="386"/>
    </row>
    <row r="23" spans="1:13" ht="21" customHeight="1">
      <c r="A23" s="26" t="s">
        <v>1880</v>
      </c>
      <c r="B23" s="85" t="s">
        <v>2662</v>
      </c>
      <c r="C23" s="120">
        <v>31</v>
      </c>
      <c r="D23" s="48">
        <v>31</v>
      </c>
      <c r="E23" s="48" t="s">
        <v>134</v>
      </c>
      <c r="F23" s="48">
        <v>2</v>
      </c>
      <c r="G23" s="384">
        <v>0</v>
      </c>
      <c r="H23" s="48">
        <v>29</v>
      </c>
      <c r="I23" s="48">
        <v>28</v>
      </c>
      <c r="J23" s="48">
        <v>1</v>
      </c>
      <c r="K23" s="48">
        <v>2</v>
      </c>
      <c r="L23" s="384">
        <f t="shared" si="0"/>
        <v>3.4482758620689655e-002</v>
      </c>
      <c r="M23" s="386"/>
    </row>
    <row r="24" spans="1:13" ht="21" customHeight="1">
      <c r="A24" s="83" t="s">
        <v>2787</v>
      </c>
      <c r="B24" s="225" t="s">
        <v>1963</v>
      </c>
      <c r="C24" s="167">
        <v>604</v>
      </c>
      <c r="D24" s="169">
        <v>486</v>
      </c>
      <c r="E24" s="169">
        <v>118</v>
      </c>
      <c r="F24" s="169">
        <v>117</v>
      </c>
      <c r="G24" s="385">
        <v>0.19536423841059605</v>
      </c>
      <c r="H24" s="169">
        <v>575</v>
      </c>
      <c r="I24" s="169">
        <v>508</v>
      </c>
      <c r="J24" s="169">
        <v>67</v>
      </c>
      <c r="K24" s="169">
        <v>100</v>
      </c>
      <c r="L24" s="385">
        <f t="shared" si="0"/>
        <v>0.1165217391304348</v>
      </c>
      <c r="M24" s="386"/>
    </row>
    <row r="25" spans="1:13" ht="21" customHeight="1">
      <c r="A25" s="44" t="s">
        <v>3417</v>
      </c>
    </row>
    <row r="26" spans="1:13" ht="21" customHeight="1">
      <c r="A26" s="44" t="s">
        <v>4378</v>
      </c>
    </row>
    <row r="27" spans="1:13" ht="21" customHeight="1">
      <c r="A27" s="44" t="s">
        <v>3985</v>
      </c>
      <c r="B27" s="26"/>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sheetPr>
    <pageSetUpPr fitToPage="1"/>
  </sheetPr>
  <dimension ref="A1:M30"/>
  <sheetViews>
    <sheetView zoomScaleSheetLayoutView="80" workbookViewId="0">
      <pane xSplit="2" ySplit="4" topLeftCell="C5" activePane="bottomRight" state="frozen"/>
      <selection pane="topRight"/>
      <selection pane="bottomLeft"/>
      <selection pane="bottomRight"/>
    </sheetView>
  </sheetViews>
  <sheetFormatPr defaultColWidth="18.625" defaultRowHeight="21" customHeight="1"/>
  <cols>
    <col min="1" max="1" width="6.625" style="24" customWidth="1"/>
    <col min="2" max="2" width="25.625" style="24" customWidth="1"/>
    <col min="3" max="12" width="12.625" style="24" customWidth="1"/>
    <col min="13" max="16384" width="18.625" style="24"/>
  </cols>
  <sheetData>
    <row r="1" spans="1:13" ht="21" customHeight="1">
      <c r="A1" s="28" t="str">
        <f>HYPERLINK("#"&amp;"目次"&amp;"!a1","目次へ")</f>
        <v>目次へ</v>
      </c>
    </row>
    <row r="2" spans="1:13" ht="21" customHeight="1">
      <c r="A2" s="97" t="str">
        <f>"４２．"&amp;目次!E45</f>
        <v>４２．産業，従業上の地位別就業者数（平成27年10月1日）</v>
      </c>
      <c r="B2" s="83"/>
      <c r="C2" s="83"/>
      <c r="D2" s="83"/>
      <c r="E2" s="83"/>
      <c r="F2" s="83"/>
      <c r="G2" s="83"/>
      <c r="H2" s="83"/>
      <c r="I2" s="26"/>
      <c r="J2" s="26"/>
      <c r="K2" s="26"/>
    </row>
    <row r="3" spans="1:13" ht="21" customHeight="1">
      <c r="A3" s="115" t="s">
        <v>1632</v>
      </c>
      <c r="B3" s="197"/>
      <c r="C3" s="387" t="s">
        <v>308</v>
      </c>
      <c r="D3" s="152" t="s">
        <v>2784</v>
      </c>
      <c r="E3" s="208"/>
      <c r="F3" s="208"/>
      <c r="G3" s="208"/>
      <c r="H3" s="156" t="s">
        <v>2523</v>
      </c>
      <c r="I3" s="152" t="s">
        <v>857</v>
      </c>
      <c r="J3" s="152" t="s">
        <v>3889</v>
      </c>
      <c r="K3" s="152" t="s">
        <v>2782</v>
      </c>
      <c r="L3" s="152" t="s">
        <v>2781</v>
      </c>
      <c r="M3" s="388" t="s">
        <v>4234</v>
      </c>
    </row>
    <row r="4" spans="1:13" ht="36" customHeight="1">
      <c r="A4" s="312"/>
      <c r="B4" s="198"/>
      <c r="C4" s="144" t="s">
        <v>2412</v>
      </c>
      <c r="D4" s="157"/>
      <c r="E4" s="262" t="s">
        <v>3787</v>
      </c>
      <c r="F4" s="262" t="s">
        <v>638</v>
      </c>
      <c r="G4" s="261" t="s">
        <v>3964</v>
      </c>
      <c r="H4" s="157"/>
      <c r="I4" s="153"/>
      <c r="J4" s="153"/>
      <c r="K4" s="153"/>
      <c r="L4" s="153"/>
      <c r="M4" s="264"/>
    </row>
    <row r="5" spans="1:13" ht="21" customHeight="1">
      <c r="A5" s="27" t="s">
        <v>308</v>
      </c>
      <c r="B5" s="224"/>
      <c r="C5" s="168">
        <v>140129</v>
      </c>
      <c r="D5" s="168">
        <v>100739</v>
      </c>
      <c r="E5" s="168">
        <v>67835</v>
      </c>
      <c r="F5" s="168">
        <v>5142</v>
      </c>
      <c r="G5" s="168">
        <v>27762</v>
      </c>
      <c r="H5" s="168">
        <v>9166</v>
      </c>
      <c r="I5" s="168">
        <v>2387</v>
      </c>
      <c r="J5" s="168">
        <v>9831</v>
      </c>
      <c r="K5" s="168">
        <v>2383</v>
      </c>
      <c r="L5" s="168">
        <v>107</v>
      </c>
      <c r="M5" s="25">
        <v>15516</v>
      </c>
    </row>
    <row r="6" spans="1:13" ht="21" customHeight="1">
      <c r="A6" s="26" t="s">
        <v>2017</v>
      </c>
      <c r="B6" s="85" t="s">
        <v>3372</v>
      </c>
      <c r="C6" s="48">
        <v>158</v>
      </c>
      <c r="D6" s="48">
        <v>57</v>
      </c>
      <c r="E6" s="48">
        <v>38</v>
      </c>
      <c r="F6" s="48" t="s">
        <v>134</v>
      </c>
      <c r="G6" s="48">
        <v>19</v>
      </c>
      <c r="H6" s="48">
        <v>17</v>
      </c>
      <c r="I6" s="48">
        <v>11</v>
      </c>
      <c r="J6" s="48">
        <v>60</v>
      </c>
      <c r="K6" s="48">
        <v>13</v>
      </c>
      <c r="L6" s="48" t="s">
        <v>134</v>
      </c>
      <c r="M6" s="48" t="s">
        <v>134</v>
      </c>
    </row>
    <row r="7" spans="1:13" ht="21" customHeight="1">
      <c r="A7" s="26"/>
      <c r="B7" s="85" t="s">
        <v>3298</v>
      </c>
      <c r="C7" s="48">
        <v>148</v>
      </c>
      <c r="D7" s="48">
        <v>52</v>
      </c>
      <c r="E7" s="48">
        <v>34</v>
      </c>
      <c r="F7" s="48" t="s">
        <v>134</v>
      </c>
      <c r="G7" s="48">
        <v>18</v>
      </c>
      <c r="H7" s="48">
        <v>13</v>
      </c>
      <c r="I7" s="48">
        <v>11</v>
      </c>
      <c r="J7" s="48">
        <v>59</v>
      </c>
      <c r="K7" s="48">
        <v>13</v>
      </c>
      <c r="L7" s="48" t="s">
        <v>134</v>
      </c>
      <c r="M7" s="48" t="s">
        <v>134</v>
      </c>
    </row>
    <row r="8" spans="1:13" ht="21" customHeight="1">
      <c r="A8" s="26" t="s">
        <v>42</v>
      </c>
      <c r="B8" s="85" t="s">
        <v>1084</v>
      </c>
      <c r="C8" s="48">
        <v>4</v>
      </c>
      <c r="D8" s="48">
        <v>4</v>
      </c>
      <c r="E8" s="48">
        <v>3</v>
      </c>
      <c r="F8" s="48">
        <v>1</v>
      </c>
      <c r="G8" s="48" t="s">
        <v>134</v>
      </c>
      <c r="H8" s="48" t="s">
        <v>134</v>
      </c>
      <c r="I8" s="48" t="s">
        <v>134</v>
      </c>
      <c r="J8" s="48" t="s">
        <v>134</v>
      </c>
      <c r="K8" s="48" t="s">
        <v>134</v>
      </c>
      <c r="L8" s="48" t="s">
        <v>134</v>
      </c>
      <c r="M8" s="48" t="s">
        <v>134</v>
      </c>
    </row>
    <row r="9" spans="1:13" ht="21" customHeight="1">
      <c r="A9" s="26" t="s">
        <v>1971</v>
      </c>
      <c r="B9" s="85" t="s">
        <v>1661</v>
      </c>
      <c r="C9" s="48">
        <v>37</v>
      </c>
      <c r="D9" s="48">
        <v>33</v>
      </c>
      <c r="E9" s="48">
        <v>28</v>
      </c>
      <c r="F9" s="48">
        <v>1</v>
      </c>
      <c r="G9" s="48">
        <v>4</v>
      </c>
      <c r="H9" s="48">
        <v>4</v>
      </c>
      <c r="I9" s="48" t="s">
        <v>134</v>
      </c>
      <c r="J9" s="48" t="s">
        <v>134</v>
      </c>
      <c r="K9" s="48" t="s">
        <v>134</v>
      </c>
      <c r="L9" s="48" t="s">
        <v>134</v>
      </c>
      <c r="M9" s="48" t="s">
        <v>134</v>
      </c>
    </row>
    <row r="10" spans="1:13" ht="21" customHeight="1">
      <c r="A10" s="26" t="s">
        <v>1504</v>
      </c>
      <c r="B10" s="85" t="s">
        <v>1947</v>
      </c>
      <c r="C10" s="48">
        <v>5965</v>
      </c>
      <c r="D10" s="48">
        <v>4035</v>
      </c>
      <c r="E10" s="48">
        <v>3391</v>
      </c>
      <c r="F10" s="48">
        <v>117</v>
      </c>
      <c r="G10" s="48">
        <v>527</v>
      </c>
      <c r="H10" s="48">
        <v>1022</v>
      </c>
      <c r="I10" s="48">
        <v>140</v>
      </c>
      <c r="J10" s="48">
        <v>612</v>
      </c>
      <c r="K10" s="48">
        <v>132</v>
      </c>
      <c r="L10" s="48" t="s">
        <v>134</v>
      </c>
      <c r="M10" s="24">
        <v>24</v>
      </c>
    </row>
    <row r="11" spans="1:13" ht="21" customHeight="1">
      <c r="A11" s="26" t="s">
        <v>620</v>
      </c>
      <c r="B11" s="85" t="s">
        <v>210</v>
      </c>
      <c r="C11" s="48">
        <v>9456</v>
      </c>
      <c r="D11" s="48">
        <v>7997</v>
      </c>
      <c r="E11" s="48">
        <v>6802</v>
      </c>
      <c r="F11" s="48">
        <v>375</v>
      </c>
      <c r="G11" s="48">
        <v>820</v>
      </c>
      <c r="H11" s="48">
        <v>934</v>
      </c>
      <c r="I11" s="48">
        <v>49</v>
      </c>
      <c r="J11" s="48">
        <v>287</v>
      </c>
      <c r="K11" s="48">
        <v>74</v>
      </c>
      <c r="L11" s="48">
        <v>88</v>
      </c>
      <c r="M11" s="24">
        <v>27</v>
      </c>
    </row>
    <row r="12" spans="1:13" ht="21" customHeight="1">
      <c r="A12" s="26" t="s">
        <v>2310</v>
      </c>
      <c r="B12" s="85" t="s">
        <v>889</v>
      </c>
      <c r="C12" s="48">
        <v>369</v>
      </c>
      <c r="D12" s="48">
        <v>360</v>
      </c>
      <c r="E12" s="48">
        <v>324</v>
      </c>
      <c r="F12" s="48">
        <v>24</v>
      </c>
      <c r="G12" s="48">
        <v>12</v>
      </c>
      <c r="H12" s="48">
        <v>7</v>
      </c>
      <c r="I12" s="48" t="s">
        <v>134</v>
      </c>
      <c r="J12" s="48" t="s">
        <v>134</v>
      </c>
      <c r="K12" s="48" t="s">
        <v>134</v>
      </c>
      <c r="L12" s="48" t="s">
        <v>134</v>
      </c>
      <c r="M12" s="24">
        <v>2</v>
      </c>
    </row>
    <row r="13" spans="1:13" ht="21" customHeight="1">
      <c r="A13" s="26" t="s">
        <v>587</v>
      </c>
      <c r="B13" s="85" t="s">
        <v>2294</v>
      </c>
      <c r="C13" s="48">
        <v>14293</v>
      </c>
      <c r="D13" s="48">
        <v>12315</v>
      </c>
      <c r="E13" s="48">
        <v>10348</v>
      </c>
      <c r="F13" s="48">
        <v>846</v>
      </c>
      <c r="G13" s="48">
        <v>1121</v>
      </c>
      <c r="H13" s="48">
        <v>964</v>
      </c>
      <c r="I13" s="48">
        <v>52</v>
      </c>
      <c r="J13" s="48">
        <v>895</v>
      </c>
      <c r="K13" s="48">
        <v>36</v>
      </c>
      <c r="L13" s="48" t="s">
        <v>134</v>
      </c>
      <c r="M13" s="24">
        <v>31</v>
      </c>
    </row>
    <row r="14" spans="1:13" ht="21" customHeight="1">
      <c r="A14" s="26" t="s">
        <v>1802</v>
      </c>
      <c r="B14" s="85" t="s">
        <v>2383</v>
      </c>
      <c r="C14" s="48">
        <v>4151</v>
      </c>
      <c r="D14" s="48">
        <v>3562</v>
      </c>
      <c r="E14" s="48">
        <v>2531</v>
      </c>
      <c r="F14" s="48">
        <v>182</v>
      </c>
      <c r="G14" s="48">
        <v>849</v>
      </c>
      <c r="H14" s="48">
        <v>174</v>
      </c>
      <c r="I14" s="48">
        <v>20</v>
      </c>
      <c r="J14" s="48">
        <v>347</v>
      </c>
      <c r="K14" s="48">
        <v>21</v>
      </c>
      <c r="L14" s="48" t="s">
        <v>134</v>
      </c>
      <c r="M14" s="24">
        <v>27</v>
      </c>
    </row>
    <row r="15" spans="1:13" ht="21" customHeight="1">
      <c r="A15" s="26" t="s">
        <v>1258</v>
      </c>
      <c r="B15" s="85" t="s">
        <v>1977</v>
      </c>
      <c r="C15" s="48">
        <v>18012</v>
      </c>
      <c r="D15" s="48">
        <v>14789</v>
      </c>
      <c r="E15" s="48">
        <v>8771</v>
      </c>
      <c r="F15" s="48">
        <v>574</v>
      </c>
      <c r="G15" s="48">
        <v>5444</v>
      </c>
      <c r="H15" s="48">
        <v>1621</v>
      </c>
      <c r="I15" s="48">
        <v>266</v>
      </c>
      <c r="J15" s="48">
        <v>821</v>
      </c>
      <c r="K15" s="48">
        <v>459</v>
      </c>
      <c r="L15" s="48" t="s">
        <v>134</v>
      </c>
      <c r="M15" s="24">
        <v>56</v>
      </c>
    </row>
    <row r="16" spans="1:13" ht="21" customHeight="1">
      <c r="A16" s="26" t="s">
        <v>2451</v>
      </c>
      <c r="B16" s="85" t="s">
        <v>401</v>
      </c>
      <c r="C16" s="48">
        <v>6319</v>
      </c>
      <c r="D16" s="48">
        <v>6079</v>
      </c>
      <c r="E16" s="48">
        <v>5057</v>
      </c>
      <c r="F16" s="48">
        <v>460</v>
      </c>
      <c r="G16" s="48">
        <v>562</v>
      </c>
      <c r="H16" s="48">
        <v>157</v>
      </c>
      <c r="I16" s="48">
        <v>9</v>
      </c>
      <c r="J16" s="48">
        <v>51</v>
      </c>
      <c r="K16" s="48">
        <v>7</v>
      </c>
      <c r="L16" s="48" t="s">
        <v>134</v>
      </c>
      <c r="M16" s="24">
        <v>16</v>
      </c>
    </row>
    <row r="17" spans="1:13" ht="21" customHeight="1">
      <c r="A17" s="26" t="s">
        <v>2114</v>
      </c>
      <c r="B17" s="85" t="s">
        <v>2547</v>
      </c>
      <c r="C17" s="48">
        <v>6044</v>
      </c>
      <c r="D17" s="48">
        <v>3264</v>
      </c>
      <c r="E17" s="48">
        <v>2332</v>
      </c>
      <c r="F17" s="48">
        <v>123</v>
      </c>
      <c r="G17" s="48">
        <v>809</v>
      </c>
      <c r="H17" s="48">
        <v>1305</v>
      </c>
      <c r="I17" s="48">
        <v>130</v>
      </c>
      <c r="J17" s="48">
        <v>1052</v>
      </c>
      <c r="K17" s="48">
        <v>279</v>
      </c>
      <c r="L17" s="48" t="s">
        <v>134</v>
      </c>
      <c r="M17" s="24">
        <v>14</v>
      </c>
    </row>
    <row r="18" spans="1:13" ht="21" customHeight="1">
      <c r="A18" s="26" t="s">
        <v>2522</v>
      </c>
      <c r="B18" s="85" t="s">
        <v>2520</v>
      </c>
      <c r="C18" s="48">
        <v>9562</v>
      </c>
      <c r="D18" s="48">
        <v>5726</v>
      </c>
      <c r="E18" s="48">
        <v>4667</v>
      </c>
      <c r="F18" s="48">
        <v>247</v>
      </c>
      <c r="G18" s="48">
        <v>812</v>
      </c>
      <c r="H18" s="48">
        <v>997</v>
      </c>
      <c r="I18" s="48">
        <v>437</v>
      </c>
      <c r="J18" s="48">
        <v>2143</v>
      </c>
      <c r="K18" s="48">
        <v>233</v>
      </c>
      <c r="L18" s="48" t="s">
        <v>134</v>
      </c>
      <c r="M18" s="24">
        <v>26</v>
      </c>
    </row>
    <row r="19" spans="1:13" ht="21" customHeight="1">
      <c r="A19" s="26" t="s">
        <v>2616</v>
      </c>
      <c r="B19" s="85" t="s">
        <v>2615</v>
      </c>
      <c r="C19" s="48">
        <v>8748</v>
      </c>
      <c r="D19" s="48">
        <v>6843</v>
      </c>
      <c r="E19" s="48">
        <v>2330</v>
      </c>
      <c r="F19" s="48">
        <v>115</v>
      </c>
      <c r="G19" s="48">
        <v>4398</v>
      </c>
      <c r="H19" s="48">
        <v>356</v>
      </c>
      <c r="I19" s="48">
        <v>482</v>
      </c>
      <c r="J19" s="48">
        <v>570</v>
      </c>
      <c r="K19" s="48">
        <v>457</v>
      </c>
      <c r="L19" s="48" t="s">
        <v>134</v>
      </c>
      <c r="M19" s="24">
        <v>40</v>
      </c>
    </row>
    <row r="20" spans="1:13" ht="21" customHeight="1">
      <c r="A20" s="26" t="s">
        <v>2572</v>
      </c>
      <c r="B20" s="85" t="s">
        <v>325</v>
      </c>
      <c r="C20" s="48">
        <v>5451</v>
      </c>
      <c r="D20" s="48">
        <v>3524</v>
      </c>
      <c r="E20" s="48">
        <v>1868</v>
      </c>
      <c r="F20" s="48">
        <v>118</v>
      </c>
      <c r="G20" s="48">
        <v>1538</v>
      </c>
      <c r="H20" s="48">
        <v>383</v>
      </c>
      <c r="I20" s="48">
        <v>228</v>
      </c>
      <c r="J20" s="48">
        <v>980</v>
      </c>
      <c r="K20" s="48">
        <v>309</v>
      </c>
      <c r="L20" s="48">
        <v>7</v>
      </c>
      <c r="M20" s="24">
        <v>20</v>
      </c>
    </row>
    <row r="21" spans="1:13" ht="21" customHeight="1">
      <c r="A21" s="26" t="s">
        <v>2636</v>
      </c>
      <c r="B21" s="85" t="s">
        <v>646</v>
      </c>
      <c r="C21" s="48">
        <v>6189</v>
      </c>
      <c r="D21" s="48">
        <v>5369</v>
      </c>
      <c r="E21" s="48">
        <v>3252</v>
      </c>
      <c r="F21" s="48">
        <v>193</v>
      </c>
      <c r="G21" s="48">
        <v>1924</v>
      </c>
      <c r="H21" s="48">
        <v>169</v>
      </c>
      <c r="I21" s="48">
        <v>76</v>
      </c>
      <c r="J21" s="48">
        <v>517</v>
      </c>
      <c r="K21" s="48">
        <v>43</v>
      </c>
      <c r="L21" s="48" t="s">
        <v>134</v>
      </c>
      <c r="M21" s="24">
        <v>15</v>
      </c>
    </row>
    <row r="22" spans="1:13" ht="21" customHeight="1">
      <c r="A22" s="26" t="s">
        <v>2557</v>
      </c>
      <c r="B22" s="85" t="s">
        <v>593</v>
      </c>
      <c r="C22" s="48">
        <v>11352</v>
      </c>
      <c r="D22" s="48">
        <v>10124</v>
      </c>
      <c r="E22" s="48">
        <v>6219</v>
      </c>
      <c r="F22" s="48">
        <v>285</v>
      </c>
      <c r="G22" s="48">
        <v>3620</v>
      </c>
      <c r="H22" s="48">
        <v>314</v>
      </c>
      <c r="I22" s="48">
        <v>373</v>
      </c>
      <c r="J22" s="48">
        <v>302</v>
      </c>
      <c r="K22" s="48">
        <v>192</v>
      </c>
      <c r="L22" s="48" t="s">
        <v>134</v>
      </c>
      <c r="M22" s="24">
        <v>47</v>
      </c>
    </row>
    <row r="23" spans="1:13" ht="21" customHeight="1">
      <c r="A23" s="26" t="s">
        <v>2663</v>
      </c>
      <c r="B23" s="85" t="s">
        <v>2662</v>
      </c>
      <c r="C23" s="48">
        <v>467</v>
      </c>
      <c r="D23" s="48">
        <v>464</v>
      </c>
      <c r="E23" s="48">
        <v>323</v>
      </c>
      <c r="F23" s="48">
        <v>8</v>
      </c>
      <c r="G23" s="48">
        <v>133</v>
      </c>
      <c r="H23" s="48">
        <v>2</v>
      </c>
      <c r="I23" s="48" t="s">
        <v>134</v>
      </c>
      <c r="J23" s="48" t="s">
        <v>134</v>
      </c>
      <c r="K23" s="48" t="s">
        <v>134</v>
      </c>
      <c r="L23" s="48" t="s">
        <v>134</v>
      </c>
      <c r="M23" s="24">
        <v>1</v>
      </c>
    </row>
    <row r="24" spans="1:13" ht="21" customHeight="1">
      <c r="A24" s="26" t="s">
        <v>1859</v>
      </c>
      <c r="B24" s="85" t="s">
        <v>1963</v>
      </c>
      <c r="C24" s="48">
        <v>10041</v>
      </c>
      <c r="D24" s="48">
        <v>8613</v>
      </c>
      <c r="E24" s="48">
        <v>4497</v>
      </c>
      <c r="F24" s="48">
        <v>660</v>
      </c>
      <c r="G24" s="48">
        <v>3456</v>
      </c>
      <c r="H24" s="48">
        <v>554</v>
      </c>
      <c r="I24" s="48">
        <v>58</v>
      </c>
      <c r="J24" s="48">
        <v>714</v>
      </c>
      <c r="K24" s="48">
        <v>48</v>
      </c>
      <c r="L24" s="48">
        <v>12</v>
      </c>
      <c r="M24" s="24">
        <v>42</v>
      </c>
    </row>
    <row r="25" spans="1:13" ht="21" customHeight="1">
      <c r="A25" s="26" t="s">
        <v>1140</v>
      </c>
      <c r="B25" s="85" t="s">
        <v>2121</v>
      </c>
      <c r="C25" s="48">
        <v>3973</v>
      </c>
      <c r="D25" s="48">
        <v>3973</v>
      </c>
      <c r="E25" s="48">
        <v>3555</v>
      </c>
      <c r="F25" s="48">
        <v>59</v>
      </c>
      <c r="G25" s="48">
        <v>359</v>
      </c>
      <c r="H25" s="48" t="s">
        <v>134</v>
      </c>
      <c r="I25" s="48" t="s">
        <v>134</v>
      </c>
      <c r="J25" s="48" t="s">
        <v>134</v>
      </c>
      <c r="K25" s="48" t="s">
        <v>134</v>
      </c>
      <c r="L25" s="48" t="s">
        <v>134</v>
      </c>
      <c r="M25" s="48" t="s">
        <v>134</v>
      </c>
    </row>
    <row r="26" spans="1:13" ht="21" customHeight="1">
      <c r="A26" s="26" t="s">
        <v>888</v>
      </c>
      <c r="B26" s="85" t="s">
        <v>1766</v>
      </c>
      <c r="C26" s="48">
        <v>19538</v>
      </c>
      <c r="D26" s="48">
        <v>3608</v>
      </c>
      <c r="E26" s="48">
        <v>1499</v>
      </c>
      <c r="F26" s="48">
        <v>754</v>
      </c>
      <c r="G26" s="48">
        <v>1355</v>
      </c>
      <c r="H26" s="48">
        <v>186</v>
      </c>
      <c r="I26" s="48">
        <v>56</v>
      </c>
      <c r="J26" s="48">
        <v>480</v>
      </c>
      <c r="K26" s="48">
        <v>80</v>
      </c>
      <c r="L26" s="48" t="s">
        <v>134</v>
      </c>
      <c r="M26" s="24">
        <v>15128</v>
      </c>
    </row>
    <row r="27" spans="1:13" ht="21" customHeight="1">
      <c r="A27" s="69" t="s">
        <v>3296</v>
      </c>
      <c r="B27" s="85"/>
      <c r="C27" s="48">
        <v>162</v>
      </c>
      <c r="D27" s="48">
        <v>61</v>
      </c>
      <c r="E27" s="48">
        <v>41</v>
      </c>
      <c r="F27" s="48">
        <v>1</v>
      </c>
      <c r="G27" s="48">
        <v>19</v>
      </c>
      <c r="H27" s="48">
        <v>17</v>
      </c>
      <c r="I27" s="48">
        <v>11</v>
      </c>
      <c r="J27" s="48">
        <v>60</v>
      </c>
      <c r="K27" s="48">
        <v>13</v>
      </c>
      <c r="L27" s="48" t="s">
        <v>134</v>
      </c>
      <c r="M27" s="48" t="s">
        <v>134</v>
      </c>
    </row>
    <row r="28" spans="1:13" ht="21" customHeight="1">
      <c r="A28" s="69" t="s">
        <v>506</v>
      </c>
      <c r="B28" s="85"/>
      <c r="C28" s="48">
        <v>15458</v>
      </c>
      <c r="D28" s="48">
        <v>12065</v>
      </c>
      <c r="E28" s="48">
        <v>10221</v>
      </c>
      <c r="F28" s="48">
        <v>493</v>
      </c>
      <c r="G28" s="48">
        <v>1351</v>
      </c>
      <c r="H28" s="48">
        <v>1960</v>
      </c>
      <c r="I28" s="48">
        <v>189</v>
      </c>
      <c r="J28" s="48">
        <v>899</v>
      </c>
      <c r="K28" s="48">
        <v>206</v>
      </c>
      <c r="L28" s="48">
        <v>88</v>
      </c>
      <c r="M28" s="24">
        <v>51</v>
      </c>
    </row>
    <row r="29" spans="1:13" ht="21" customHeight="1">
      <c r="A29" s="126" t="s">
        <v>3297</v>
      </c>
      <c r="B29" s="225"/>
      <c r="C29" s="169">
        <v>104971</v>
      </c>
      <c r="D29" s="169">
        <v>85005</v>
      </c>
      <c r="E29" s="169">
        <v>56074</v>
      </c>
      <c r="F29" s="169">
        <v>3894</v>
      </c>
      <c r="G29" s="169">
        <v>25037</v>
      </c>
      <c r="H29" s="169">
        <v>7003</v>
      </c>
      <c r="I29" s="169">
        <v>2131</v>
      </c>
      <c r="J29" s="169">
        <v>8392</v>
      </c>
      <c r="K29" s="169">
        <v>2084</v>
      </c>
      <c r="L29" s="169">
        <v>19</v>
      </c>
      <c r="M29" s="273">
        <v>337</v>
      </c>
    </row>
    <row r="30" spans="1:13" ht="21" customHeight="1">
      <c r="A30" s="44" t="s">
        <v>2414</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sheetPr>
    <pageSetUpPr fitToPage="1"/>
  </sheetPr>
  <dimension ref="A1:V54"/>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4"/>
    <col min="2" max="22" width="10.125" style="24" customWidth="1"/>
    <col min="23" max="16384" width="18.625" style="24"/>
  </cols>
  <sheetData>
    <row r="1" spans="1:22" ht="21" customHeight="1">
      <c r="A1" s="28" t="str">
        <f>HYPERLINK("#"&amp;"目次"&amp;"!a1","目次へ")</f>
        <v>目次へ</v>
      </c>
    </row>
    <row r="2" spans="1:22" ht="21" customHeight="1">
      <c r="A2" s="97" t="str">
        <f>"４３．"&amp;目次!E46</f>
        <v>４３．産業（大分類），年齢（5歳階級），男女別15歳以上就業者数（平成27年10月1日）</v>
      </c>
      <c r="B2" s="209"/>
      <c r="C2" s="209"/>
      <c r="D2" s="209"/>
      <c r="E2" s="209"/>
      <c r="F2" s="209"/>
      <c r="G2" s="209"/>
      <c r="H2" s="209"/>
      <c r="I2" s="209"/>
      <c r="J2" s="209"/>
      <c r="K2" s="209"/>
    </row>
    <row r="3" spans="1:22" ht="21" customHeight="1">
      <c r="A3" s="143"/>
      <c r="B3" s="156"/>
      <c r="C3" s="391" t="s">
        <v>3677</v>
      </c>
      <c r="D3" s="392"/>
      <c r="E3" s="392"/>
      <c r="F3" s="392"/>
      <c r="G3" s="392"/>
      <c r="H3" s="392"/>
      <c r="I3" s="392"/>
      <c r="J3" s="392"/>
      <c r="K3" s="392"/>
      <c r="L3" s="394"/>
      <c r="M3" s="394"/>
      <c r="N3" s="394"/>
      <c r="O3" s="394"/>
      <c r="P3" s="394"/>
      <c r="Q3" s="394"/>
      <c r="R3" s="394"/>
      <c r="S3" s="394"/>
      <c r="T3" s="394"/>
      <c r="U3" s="394"/>
      <c r="V3" s="394"/>
    </row>
    <row r="4" spans="1:22" ht="21" customHeight="1">
      <c r="A4" s="389" t="s">
        <v>2593</v>
      </c>
      <c r="B4" s="390" t="s">
        <v>308</v>
      </c>
      <c r="C4" s="336" t="s">
        <v>2017</v>
      </c>
      <c r="D4" s="336" t="s">
        <v>42</v>
      </c>
      <c r="E4" s="336" t="s">
        <v>1971</v>
      </c>
      <c r="F4" s="336" t="s">
        <v>1504</v>
      </c>
      <c r="G4" s="336" t="s">
        <v>620</v>
      </c>
      <c r="H4" s="336" t="s">
        <v>2310</v>
      </c>
      <c r="I4" s="393" t="s">
        <v>587</v>
      </c>
      <c r="J4" s="336" t="s">
        <v>1802</v>
      </c>
      <c r="K4" s="271" t="s">
        <v>1067</v>
      </c>
      <c r="L4" s="342" t="s">
        <v>2451</v>
      </c>
      <c r="M4" s="342" t="s">
        <v>2114</v>
      </c>
      <c r="N4" s="342" t="s">
        <v>2522</v>
      </c>
      <c r="O4" s="342" t="s">
        <v>2616</v>
      </c>
      <c r="P4" s="342" t="s">
        <v>2572</v>
      </c>
      <c r="Q4" s="342" t="s">
        <v>2636</v>
      </c>
      <c r="R4" s="342" t="s">
        <v>2557</v>
      </c>
      <c r="S4" s="342" t="s">
        <v>2663</v>
      </c>
      <c r="T4" s="342" t="s">
        <v>1859</v>
      </c>
      <c r="U4" s="343" t="s">
        <v>1140</v>
      </c>
      <c r="V4" s="343" t="s">
        <v>888</v>
      </c>
    </row>
    <row r="5" spans="1:22" ht="60" customHeight="1">
      <c r="A5" s="267" t="s">
        <v>564</v>
      </c>
      <c r="B5" s="236"/>
      <c r="C5" s="160" t="s">
        <v>3906</v>
      </c>
      <c r="D5" s="160" t="s">
        <v>3291</v>
      </c>
      <c r="E5" s="160" t="s">
        <v>3965</v>
      </c>
      <c r="F5" s="160" t="s">
        <v>3292</v>
      </c>
      <c r="G5" s="160" t="s">
        <v>3293</v>
      </c>
      <c r="H5" s="160" t="s">
        <v>3676</v>
      </c>
      <c r="I5" s="160" t="s">
        <v>3294</v>
      </c>
      <c r="J5" s="160" t="s">
        <v>629</v>
      </c>
      <c r="K5" s="162" t="s">
        <v>1348</v>
      </c>
      <c r="L5" s="160" t="s">
        <v>3980</v>
      </c>
      <c r="M5" s="160" t="s">
        <v>3400</v>
      </c>
      <c r="N5" s="160" t="s">
        <v>2520</v>
      </c>
      <c r="O5" s="160" t="s">
        <v>3436</v>
      </c>
      <c r="P5" s="160" t="s">
        <v>325</v>
      </c>
      <c r="Q5" s="160" t="s">
        <v>3544</v>
      </c>
      <c r="R5" s="160" t="s">
        <v>593</v>
      </c>
      <c r="S5" s="160" t="s">
        <v>2662</v>
      </c>
      <c r="T5" s="160" t="s">
        <v>1963</v>
      </c>
      <c r="U5" s="160" t="s">
        <v>2121</v>
      </c>
      <c r="V5" s="162" t="s">
        <v>1766</v>
      </c>
    </row>
    <row r="6" spans="1:22" s="25" customFormat="1" ht="21" customHeight="1">
      <c r="A6" s="254" t="s">
        <v>1685</v>
      </c>
      <c r="B6" s="166" ph="1">
        <v>140129</v>
      </c>
      <c r="C6" s="168" ph="1">
        <v>158</v>
      </c>
      <c r="D6" s="168" ph="1">
        <v>4</v>
      </c>
      <c r="E6" s="168" ph="1">
        <v>37</v>
      </c>
      <c r="F6" s="168" ph="1">
        <v>5965</v>
      </c>
      <c r="G6" s="168" ph="1">
        <v>9456</v>
      </c>
      <c r="H6" s="168" ph="1">
        <v>369</v>
      </c>
      <c r="I6" s="168" ph="1">
        <v>14293</v>
      </c>
      <c r="J6" s="168" ph="1">
        <v>4151</v>
      </c>
      <c r="K6" s="168" ph="1">
        <v>18012</v>
      </c>
      <c r="L6" s="168">
        <v>6319</v>
      </c>
      <c r="M6" s="168">
        <v>6044</v>
      </c>
      <c r="N6" s="168">
        <v>9562</v>
      </c>
      <c r="O6" s="228">
        <v>8748</v>
      </c>
      <c r="P6" s="168">
        <v>5451</v>
      </c>
      <c r="Q6" s="168">
        <v>6189</v>
      </c>
      <c r="R6" s="168">
        <v>11352</v>
      </c>
      <c r="S6" s="168">
        <v>467</v>
      </c>
      <c r="T6" s="168">
        <v>10041</v>
      </c>
      <c r="U6" s="168">
        <v>3973</v>
      </c>
      <c r="V6" s="168">
        <v>19538</v>
      </c>
    </row>
    <row r="7" spans="1:22" ht="21" customHeight="1">
      <c r="A7" s="32" t="s">
        <v>3595</v>
      </c>
      <c r="B7" s="120" ph="1">
        <v>1105</v>
      </c>
      <c r="C7" s="48" ph="1">
        <v>1</v>
      </c>
      <c r="D7" s="48" t="s" ph="1">
        <v>134</v>
      </c>
      <c r="E7" s="48" t="s" ph="1">
        <v>134</v>
      </c>
      <c r="F7" s="48" ph="1">
        <v>28</v>
      </c>
      <c r="G7" s="48" ph="1">
        <v>7</v>
      </c>
      <c r="H7" s="48" ph="1">
        <v>1</v>
      </c>
      <c r="I7" s="48" ph="1">
        <v>10</v>
      </c>
      <c r="J7" s="48" ph="1">
        <v>10</v>
      </c>
      <c r="K7" s="48" ph="1">
        <v>274</v>
      </c>
      <c r="L7" s="48" t="s">
        <v>134</v>
      </c>
      <c r="M7" s="48">
        <v>6</v>
      </c>
      <c r="N7" s="48">
        <v>4</v>
      </c>
      <c r="O7" s="48">
        <v>410</v>
      </c>
      <c r="P7" s="48">
        <v>52</v>
      </c>
      <c r="Q7" s="48">
        <v>80</v>
      </c>
      <c r="R7" s="48">
        <v>16</v>
      </c>
      <c r="S7" s="48">
        <v>3</v>
      </c>
      <c r="T7" s="48">
        <v>38</v>
      </c>
      <c r="U7" s="48">
        <v>4</v>
      </c>
      <c r="V7" s="48">
        <v>161</v>
      </c>
    </row>
    <row r="8" spans="1:22" ht="21" customHeight="1">
      <c r="A8" s="32" t="s">
        <v>3516</v>
      </c>
      <c r="B8" s="120" ph="1">
        <v>8350</v>
      </c>
      <c r="C8" s="48" ph="1">
        <v>4</v>
      </c>
      <c r="D8" s="48" t="s" ph="1">
        <v>134</v>
      </c>
      <c r="E8" s="48" ph="1">
        <v>1</v>
      </c>
      <c r="F8" s="48" ph="1">
        <v>187</v>
      </c>
      <c r="G8" s="48" ph="1">
        <v>268</v>
      </c>
      <c r="H8" s="48" ph="1">
        <v>9</v>
      </c>
      <c r="I8" s="48" ph="1">
        <v>849</v>
      </c>
      <c r="J8" s="48" ph="1">
        <v>126</v>
      </c>
      <c r="K8" s="48" ph="1">
        <v>1385</v>
      </c>
      <c r="L8" s="48">
        <v>332</v>
      </c>
      <c r="M8" s="48">
        <v>152</v>
      </c>
      <c r="N8" s="48">
        <v>319</v>
      </c>
      <c r="O8" s="48">
        <v>1210</v>
      </c>
      <c r="P8" s="48">
        <v>504</v>
      </c>
      <c r="Q8" s="48">
        <v>334</v>
      </c>
      <c r="R8" s="48">
        <v>545</v>
      </c>
      <c r="S8" s="48">
        <v>10</v>
      </c>
      <c r="T8" s="48">
        <v>426</v>
      </c>
      <c r="U8" s="48">
        <v>178</v>
      </c>
      <c r="V8" s="48">
        <v>1511</v>
      </c>
    </row>
    <row r="9" spans="1:22" ht="21" customHeight="1">
      <c r="A9" s="32" t="s">
        <v>3582</v>
      </c>
      <c r="B9" s="120" ph="1">
        <v>15958</v>
      </c>
      <c r="C9" s="48" ph="1">
        <v>5</v>
      </c>
      <c r="D9" s="48" t="s" ph="1">
        <v>134</v>
      </c>
      <c r="E9" s="48" ph="1">
        <v>7</v>
      </c>
      <c r="F9" s="48" ph="1">
        <v>388</v>
      </c>
      <c r="G9" s="48" ph="1">
        <v>891</v>
      </c>
      <c r="H9" s="48" ph="1">
        <v>32</v>
      </c>
      <c r="I9" s="48" ph="1">
        <v>2283</v>
      </c>
      <c r="J9" s="48" ph="1">
        <v>273</v>
      </c>
      <c r="K9" s="48" ph="1">
        <v>1949</v>
      </c>
      <c r="L9" s="48">
        <v>918</v>
      </c>
      <c r="M9" s="48">
        <v>361</v>
      </c>
      <c r="N9" s="48">
        <v>1014</v>
      </c>
      <c r="O9" s="48">
        <v>858</v>
      </c>
      <c r="P9" s="48">
        <v>624</v>
      </c>
      <c r="Q9" s="48">
        <v>613</v>
      </c>
      <c r="R9" s="48">
        <v>1293</v>
      </c>
      <c r="S9" s="48">
        <v>45</v>
      </c>
      <c r="T9" s="48">
        <v>808</v>
      </c>
      <c r="U9" s="48">
        <v>572</v>
      </c>
      <c r="V9" s="48">
        <v>3024</v>
      </c>
    </row>
    <row r="10" spans="1:22" ht="21" customHeight="1">
      <c r="A10" s="32" t="s">
        <v>3518</v>
      </c>
      <c r="B10" s="120" ph="1">
        <v>17178</v>
      </c>
      <c r="C10" s="48" ph="1">
        <v>12</v>
      </c>
      <c r="D10" s="48" t="s" ph="1">
        <v>134</v>
      </c>
      <c r="E10" s="48" ph="1">
        <v>4</v>
      </c>
      <c r="F10" s="48" ph="1">
        <v>489</v>
      </c>
      <c r="G10" s="48" ph="1">
        <v>1092</v>
      </c>
      <c r="H10" s="48" ph="1">
        <v>32</v>
      </c>
      <c r="I10" s="48" ph="1">
        <v>2627</v>
      </c>
      <c r="J10" s="48" ph="1">
        <v>317</v>
      </c>
      <c r="K10" s="48" ph="1">
        <v>2023</v>
      </c>
      <c r="L10" s="48">
        <v>882</v>
      </c>
      <c r="M10" s="48">
        <v>433</v>
      </c>
      <c r="N10" s="48">
        <v>1246</v>
      </c>
      <c r="O10" s="48">
        <v>782</v>
      </c>
      <c r="P10" s="48">
        <v>616</v>
      </c>
      <c r="Q10" s="48">
        <v>605</v>
      </c>
      <c r="R10" s="48">
        <v>1246</v>
      </c>
      <c r="S10" s="48">
        <v>50</v>
      </c>
      <c r="T10" s="48">
        <v>980</v>
      </c>
      <c r="U10" s="48">
        <v>591</v>
      </c>
      <c r="V10" s="48">
        <v>3151</v>
      </c>
    </row>
    <row r="11" spans="1:22" ht="21" customHeight="1">
      <c r="A11" s="32" t="s">
        <v>2416</v>
      </c>
      <c r="B11" s="120" ph="1">
        <v>16344</v>
      </c>
      <c r="C11" s="48" ph="1">
        <v>9</v>
      </c>
      <c r="D11" s="48" t="s" ph="1">
        <v>134</v>
      </c>
      <c r="E11" s="48" ph="1">
        <v>3</v>
      </c>
      <c r="F11" s="48" ph="1">
        <v>584</v>
      </c>
      <c r="G11" s="48" ph="1">
        <v>1160</v>
      </c>
      <c r="H11" s="48" ph="1">
        <v>45</v>
      </c>
      <c r="I11" s="48" ph="1">
        <v>2437</v>
      </c>
      <c r="J11" s="48" ph="1">
        <v>403</v>
      </c>
      <c r="K11" s="48" ph="1">
        <v>1828</v>
      </c>
      <c r="L11" s="48">
        <v>733</v>
      </c>
      <c r="M11" s="48">
        <v>402</v>
      </c>
      <c r="N11" s="48">
        <v>1187</v>
      </c>
      <c r="O11" s="48">
        <v>817</v>
      </c>
      <c r="P11" s="48">
        <v>531</v>
      </c>
      <c r="Q11" s="48">
        <v>668</v>
      </c>
      <c r="R11" s="48">
        <v>1172</v>
      </c>
      <c r="S11" s="48">
        <v>76</v>
      </c>
      <c r="T11" s="48">
        <v>960</v>
      </c>
      <c r="U11" s="48">
        <v>516</v>
      </c>
      <c r="V11" s="48">
        <v>2813</v>
      </c>
    </row>
    <row r="12" spans="1:22" ht="21" customHeight="1">
      <c r="A12" s="32" t="s">
        <v>2441</v>
      </c>
      <c r="B12" s="120" ph="1">
        <v>16522</v>
      </c>
      <c r="C12" s="48" ph="1">
        <v>13</v>
      </c>
      <c r="D12" s="48" ph="1">
        <v>2</v>
      </c>
      <c r="E12" s="48" ph="1">
        <v>2</v>
      </c>
      <c r="F12" s="48" ph="1">
        <v>765</v>
      </c>
      <c r="G12" s="48" ph="1">
        <v>1224</v>
      </c>
      <c r="H12" s="48" ph="1">
        <v>69</v>
      </c>
      <c r="I12" s="48" ph="1">
        <v>1984</v>
      </c>
      <c r="J12" s="48" ph="1">
        <v>514</v>
      </c>
      <c r="K12" s="48" ph="1">
        <v>2090</v>
      </c>
      <c r="L12" s="48">
        <v>799</v>
      </c>
      <c r="M12" s="48">
        <v>443</v>
      </c>
      <c r="N12" s="48">
        <v>1209</v>
      </c>
      <c r="O12" s="48">
        <v>887</v>
      </c>
      <c r="P12" s="48">
        <v>557</v>
      </c>
      <c r="Q12" s="48">
        <v>623</v>
      </c>
      <c r="R12" s="48">
        <v>1228</v>
      </c>
      <c r="S12" s="48">
        <v>88</v>
      </c>
      <c r="T12" s="48">
        <v>1094</v>
      </c>
      <c r="U12" s="48">
        <v>524</v>
      </c>
      <c r="V12" s="48">
        <v>2407</v>
      </c>
    </row>
    <row r="13" spans="1:22" ht="21" customHeight="1">
      <c r="A13" s="32" t="s">
        <v>3065</v>
      </c>
      <c r="B13" s="120" ph="1">
        <v>15012</v>
      </c>
      <c r="C13" s="48" ph="1">
        <v>11</v>
      </c>
      <c r="D13" s="48" t="s" ph="1">
        <v>134</v>
      </c>
      <c r="E13" s="48" ph="1">
        <v>2</v>
      </c>
      <c r="F13" s="48" ph="1">
        <v>783</v>
      </c>
      <c r="G13" s="48" ph="1">
        <v>1217</v>
      </c>
      <c r="H13" s="48" ph="1">
        <v>70</v>
      </c>
      <c r="I13" s="48" ph="1">
        <v>1554</v>
      </c>
      <c r="J13" s="48" ph="1">
        <v>527</v>
      </c>
      <c r="K13" s="48" ph="1">
        <v>1883</v>
      </c>
      <c r="L13" s="48">
        <v>916</v>
      </c>
      <c r="M13" s="48">
        <v>475</v>
      </c>
      <c r="N13" s="48">
        <v>1048</v>
      </c>
      <c r="O13" s="48">
        <v>727</v>
      </c>
      <c r="P13" s="48">
        <v>470</v>
      </c>
      <c r="Q13" s="48">
        <v>705</v>
      </c>
      <c r="R13" s="48">
        <v>1270</v>
      </c>
      <c r="S13" s="48">
        <v>70</v>
      </c>
      <c r="T13" s="48">
        <v>1003</v>
      </c>
      <c r="U13" s="48">
        <v>463</v>
      </c>
      <c r="V13" s="48">
        <v>1818</v>
      </c>
    </row>
    <row r="14" spans="1:22" ht="21" customHeight="1">
      <c r="A14" s="32" t="s">
        <v>3537</v>
      </c>
      <c r="B14" s="120" ph="1">
        <v>13240</v>
      </c>
      <c r="C14" s="48" ph="1">
        <v>18</v>
      </c>
      <c r="D14" s="48" t="s" ph="1">
        <v>134</v>
      </c>
      <c r="E14" s="48" ph="1">
        <v>3</v>
      </c>
      <c r="F14" s="48" ph="1">
        <v>651</v>
      </c>
      <c r="G14" s="48" ph="1">
        <v>1097</v>
      </c>
      <c r="H14" s="48" ph="1">
        <v>49</v>
      </c>
      <c r="I14" s="48" ph="1">
        <v>1185</v>
      </c>
      <c r="J14" s="48" ph="1">
        <v>514</v>
      </c>
      <c r="K14" s="48" ph="1">
        <v>1704</v>
      </c>
      <c r="L14" s="48">
        <v>786</v>
      </c>
      <c r="M14" s="48">
        <v>475</v>
      </c>
      <c r="N14" s="48">
        <v>953</v>
      </c>
      <c r="O14" s="48">
        <v>627</v>
      </c>
      <c r="P14" s="48">
        <v>410</v>
      </c>
      <c r="Q14" s="48">
        <v>772</v>
      </c>
      <c r="R14" s="48">
        <v>1186</v>
      </c>
      <c r="S14" s="48">
        <v>57</v>
      </c>
      <c r="T14" s="48">
        <v>1007</v>
      </c>
      <c r="U14" s="48">
        <v>440</v>
      </c>
      <c r="V14" s="48">
        <v>1306</v>
      </c>
    </row>
    <row r="15" spans="1:22" ht="21" customHeight="1">
      <c r="A15" s="32" t="s">
        <v>2812</v>
      </c>
      <c r="B15" s="120" ph="1">
        <v>10780</v>
      </c>
      <c r="C15" s="48" ph="1">
        <v>11</v>
      </c>
      <c r="D15" s="48" t="s" ph="1">
        <v>134</v>
      </c>
      <c r="E15" s="48" ph="1">
        <v>4</v>
      </c>
      <c r="F15" s="48" ph="1">
        <v>553</v>
      </c>
      <c r="G15" s="48" ph="1">
        <v>908</v>
      </c>
      <c r="H15" s="48" ph="1">
        <v>28</v>
      </c>
      <c r="I15" s="48" ph="1">
        <v>658</v>
      </c>
      <c r="J15" s="48" ph="1">
        <v>431</v>
      </c>
      <c r="K15" s="48" ph="1">
        <v>1475</v>
      </c>
      <c r="L15" s="48">
        <v>487</v>
      </c>
      <c r="M15" s="48">
        <v>530</v>
      </c>
      <c r="N15" s="48">
        <v>790</v>
      </c>
      <c r="O15" s="48">
        <v>552</v>
      </c>
      <c r="P15" s="48">
        <v>366</v>
      </c>
      <c r="Q15" s="48">
        <v>664</v>
      </c>
      <c r="R15" s="48">
        <v>1130</v>
      </c>
      <c r="S15" s="48">
        <v>31</v>
      </c>
      <c r="T15" s="48">
        <v>855</v>
      </c>
      <c r="U15" s="48">
        <v>364</v>
      </c>
      <c r="V15" s="48">
        <v>943</v>
      </c>
    </row>
    <row r="16" spans="1:22" ht="21" customHeight="1">
      <c r="A16" s="32" t="s">
        <v>275</v>
      </c>
      <c r="B16" s="120" ph="1">
        <v>9034</v>
      </c>
      <c r="C16" s="48" ph="1">
        <v>13</v>
      </c>
      <c r="D16" s="48" ph="1">
        <v>1</v>
      </c>
      <c r="E16" s="48" ph="1">
        <v>6</v>
      </c>
      <c r="F16" s="48" ph="1">
        <v>549</v>
      </c>
      <c r="G16" s="48" ph="1">
        <v>632</v>
      </c>
      <c r="H16" s="48" ph="1">
        <v>22</v>
      </c>
      <c r="I16" s="48" ph="1">
        <v>364</v>
      </c>
      <c r="J16" s="48" ph="1">
        <v>406</v>
      </c>
      <c r="K16" s="48" ph="1">
        <v>1190</v>
      </c>
      <c r="L16" s="48">
        <v>274</v>
      </c>
      <c r="M16" s="48">
        <v>605</v>
      </c>
      <c r="N16" s="48">
        <v>655</v>
      </c>
      <c r="O16" s="48">
        <v>653</v>
      </c>
      <c r="P16" s="48">
        <v>342</v>
      </c>
      <c r="Q16" s="48">
        <v>535</v>
      </c>
      <c r="R16" s="48">
        <v>891</v>
      </c>
      <c r="S16" s="48">
        <v>32</v>
      </c>
      <c r="T16" s="48">
        <v>916</v>
      </c>
      <c r="U16" s="48">
        <v>199</v>
      </c>
      <c r="V16" s="48">
        <v>749</v>
      </c>
    </row>
    <row r="17" spans="1:22" ht="21" customHeight="1">
      <c r="A17" s="32" t="s">
        <v>3583</v>
      </c>
      <c r="B17" s="120" ph="1">
        <v>7794</v>
      </c>
      <c r="C17" s="48" ph="1">
        <v>18</v>
      </c>
      <c r="D17" s="48" t="s" ph="1">
        <v>134</v>
      </c>
      <c r="E17" s="48" ph="1">
        <v>4</v>
      </c>
      <c r="F17" s="48" ph="1">
        <v>480</v>
      </c>
      <c r="G17" s="48" ph="1">
        <v>417</v>
      </c>
      <c r="H17" s="48" ph="1">
        <v>9</v>
      </c>
      <c r="I17" s="48" ph="1">
        <v>200</v>
      </c>
      <c r="J17" s="48" ph="1">
        <v>395</v>
      </c>
      <c r="K17" s="48" ph="1">
        <v>982</v>
      </c>
      <c r="L17" s="48">
        <v>111</v>
      </c>
      <c r="M17" s="48">
        <v>784</v>
      </c>
      <c r="N17" s="48">
        <v>578</v>
      </c>
      <c r="O17" s="48">
        <v>647</v>
      </c>
      <c r="P17" s="48">
        <v>385</v>
      </c>
      <c r="Q17" s="48">
        <v>324</v>
      </c>
      <c r="R17" s="48">
        <v>757</v>
      </c>
      <c r="S17" s="48">
        <v>4</v>
      </c>
      <c r="T17" s="48">
        <v>958</v>
      </c>
      <c r="U17" s="48">
        <v>82</v>
      </c>
      <c r="V17" s="48">
        <v>659</v>
      </c>
    </row>
    <row r="18" spans="1:22" ht="21" customHeight="1">
      <c r="A18" s="32" t="s">
        <v>3092</v>
      </c>
      <c r="B18" s="120" ph="1">
        <v>4502</v>
      </c>
      <c r="C18" s="48" ph="1">
        <v>19</v>
      </c>
      <c r="D18" s="48" ph="1">
        <v>1</v>
      </c>
      <c r="E18" s="48" ph="1">
        <v>1</v>
      </c>
      <c r="F18" s="48" ph="1">
        <v>277</v>
      </c>
      <c r="G18" s="48" ph="1">
        <v>274</v>
      </c>
      <c r="H18" s="48" ph="1">
        <v>2</v>
      </c>
      <c r="I18" s="48" ph="1">
        <v>85</v>
      </c>
      <c r="J18" s="48" ph="1">
        <v>171</v>
      </c>
      <c r="K18" s="48" ph="1">
        <v>621</v>
      </c>
      <c r="L18" s="48">
        <v>39</v>
      </c>
      <c r="M18" s="48">
        <v>556</v>
      </c>
      <c r="N18" s="48">
        <v>283</v>
      </c>
      <c r="O18" s="48">
        <v>357</v>
      </c>
      <c r="P18" s="48">
        <v>295</v>
      </c>
      <c r="Q18" s="48">
        <v>128</v>
      </c>
      <c r="R18" s="48">
        <v>355</v>
      </c>
      <c r="S18" s="48">
        <v>1</v>
      </c>
      <c r="T18" s="48">
        <v>610</v>
      </c>
      <c r="U18" s="48">
        <v>24</v>
      </c>
      <c r="V18" s="48">
        <v>403</v>
      </c>
    </row>
    <row r="19" spans="1:22" ht="21" customHeight="1">
      <c r="A19" s="32" t="s">
        <v>3585</v>
      </c>
      <c r="B19" s="120" ph="1">
        <v>2392</v>
      </c>
      <c r="C19" s="48" ph="1">
        <v>14</v>
      </c>
      <c r="D19" s="48" t="s" ph="1">
        <v>134</v>
      </c>
      <c r="E19" s="48" t="s" ph="1">
        <v>134</v>
      </c>
      <c r="F19" s="48" ph="1">
        <v>124</v>
      </c>
      <c r="G19" s="48" ph="1">
        <v>152</v>
      </c>
      <c r="H19" s="48" ph="1">
        <v>1</v>
      </c>
      <c r="I19" s="48" ph="1">
        <v>27</v>
      </c>
      <c r="J19" s="48" ph="1">
        <v>47</v>
      </c>
      <c r="K19" s="48" ph="1">
        <v>349</v>
      </c>
      <c r="L19" s="48">
        <v>29</v>
      </c>
      <c r="M19" s="48">
        <v>365</v>
      </c>
      <c r="N19" s="48">
        <v>156</v>
      </c>
      <c r="O19" s="48">
        <v>145</v>
      </c>
      <c r="P19" s="48">
        <v>189</v>
      </c>
      <c r="Q19" s="48">
        <v>70</v>
      </c>
      <c r="R19" s="48">
        <v>155</v>
      </c>
      <c r="S19" s="48" t="s">
        <v>134</v>
      </c>
      <c r="T19" s="48">
        <v>257</v>
      </c>
      <c r="U19" s="48">
        <v>13</v>
      </c>
      <c r="V19" s="48">
        <v>299</v>
      </c>
    </row>
    <row r="20" spans="1:22" ht="21" customHeight="1">
      <c r="A20" s="32" t="s">
        <v>3572</v>
      </c>
      <c r="B20" s="120" ph="1">
        <v>1264</v>
      </c>
      <c r="C20" s="48" ph="1">
        <v>10</v>
      </c>
      <c r="D20" s="48" t="s" ph="1">
        <v>134</v>
      </c>
      <c r="E20" s="48" t="s" ph="1">
        <v>134</v>
      </c>
      <c r="F20" s="48" ph="1">
        <v>80</v>
      </c>
      <c r="G20" s="48" ph="1">
        <v>89</v>
      </c>
      <c r="H20" s="48" t="s" ph="1">
        <v>134</v>
      </c>
      <c r="I20" s="48" ph="1">
        <v>23</v>
      </c>
      <c r="J20" s="48" ph="1">
        <v>11</v>
      </c>
      <c r="K20" s="48" ph="1">
        <v>179</v>
      </c>
      <c r="L20" s="48">
        <v>6</v>
      </c>
      <c r="M20" s="48">
        <v>260</v>
      </c>
      <c r="N20" s="48">
        <v>79</v>
      </c>
      <c r="O20" s="48">
        <v>49</v>
      </c>
      <c r="P20" s="48">
        <v>89</v>
      </c>
      <c r="Q20" s="48">
        <v>41</v>
      </c>
      <c r="R20" s="48">
        <v>70</v>
      </c>
      <c r="S20" s="48" t="s">
        <v>134</v>
      </c>
      <c r="T20" s="48">
        <v>96</v>
      </c>
      <c r="U20" s="48">
        <v>2</v>
      </c>
      <c r="V20" s="48">
        <v>180</v>
      </c>
    </row>
    <row r="21" spans="1:22" ht="21" customHeight="1">
      <c r="A21" s="32" t="s">
        <v>3575</v>
      </c>
      <c r="B21" s="120" ph="1">
        <v>654</v>
      </c>
      <c r="C21" s="48" t="s" ph="1">
        <v>134</v>
      </c>
      <c r="D21" s="48" t="s" ph="1">
        <v>134</v>
      </c>
      <c r="E21" s="48" t="s" ph="1">
        <v>134</v>
      </c>
      <c r="F21" s="48" ph="1">
        <v>27</v>
      </c>
      <c r="G21" s="48" ph="1">
        <v>28</v>
      </c>
      <c r="H21" s="48" t="s" ph="1">
        <v>134</v>
      </c>
      <c r="I21" s="48" ph="1">
        <v>7</v>
      </c>
      <c r="J21" s="48" ph="1">
        <v>6</v>
      </c>
      <c r="K21" s="48" ph="1">
        <v>80</v>
      </c>
      <c r="L21" s="48">
        <v>7</v>
      </c>
      <c r="M21" s="48">
        <v>197</v>
      </c>
      <c r="N21" s="48">
        <v>41</v>
      </c>
      <c r="O21" s="48">
        <v>27</v>
      </c>
      <c r="P21" s="48">
        <v>21</v>
      </c>
      <c r="Q21" s="48">
        <v>27</v>
      </c>
      <c r="R21" s="48">
        <v>38</v>
      </c>
      <c r="S21" s="48" t="s">
        <v>134</v>
      </c>
      <c r="T21" s="48">
        <v>33</v>
      </c>
      <c r="U21" s="48">
        <v>1</v>
      </c>
      <c r="V21" s="48">
        <v>114</v>
      </c>
    </row>
    <row r="22" spans="1:22" s="25" customFormat="1" ht="21" customHeight="1">
      <c r="A22" s="254" t="s">
        <v>15</v>
      </c>
      <c r="B22" s="166" ph="1">
        <v>77941</v>
      </c>
      <c r="C22" s="168" ph="1">
        <v>121</v>
      </c>
      <c r="D22" s="168" ph="1">
        <v>3</v>
      </c>
      <c r="E22" s="168" ph="1">
        <v>27</v>
      </c>
      <c r="F22" s="168" ph="1">
        <v>4705</v>
      </c>
      <c r="G22" s="168" ph="1">
        <v>6049</v>
      </c>
      <c r="H22" s="168" ph="1">
        <v>283</v>
      </c>
      <c r="I22" s="168" ph="1">
        <v>9597</v>
      </c>
      <c r="J22" s="168" ph="1">
        <v>3422</v>
      </c>
      <c r="K22" s="168" ph="1">
        <v>8700</v>
      </c>
      <c r="L22" s="168">
        <v>3184</v>
      </c>
      <c r="M22" s="168">
        <v>3447</v>
      </c>
      <c r="N22" s="168">
        <v>5784</v>
      </c>
      <c r="O22" s="168">
        <v>4275</v>
      </c>
      <c r="P22" s="168">
        <v>2448</v>
      </c>
      <c r="Q22" s="168">
        <v>2644</v>
      </c>
      <c r="R22" s="168">
        <v>3223</v>
      </c>
      <c r="S22" s="168">
        <v>274</v>
      </c>
      <c r="T22" s="168">
        <v>5724</v>
      </c>
      <c r="U22" s="168">
        <v>2711</v>
      </c>
      <c r="V22" s="168">
        <v>11320</v>
      </c>
    </row>
    <row r="23" spans="1:22" ht="21" customHeight="1">
      <c r="A23" s="32" t="s">
        <v>3595</v>
      </c>
      <c r="B23" s="120" ph="1">
        <v>509</v>
      </c>
      <c r="C23" s="48" ph="1">
        <v>1</v>
      </c>
      <c r="D23" s="48" t="s" ph="1">
        <v>134</v>
      </c>
      <c r="E23" s="48" t="s" ph="1">
        <v>134</v>
      </c>
      <c r="F23" s="48" ph="1">
        <v>26</v>
      </c>
      <c r="G23" s="48" ph="1">
        <v>3</v>
      </c>
      <c r="H23" s="48" ph="1">
        <v>1</v>
      </c>
      <c r="I23" s="48" ph="1">
        <v>8</v>
      </c>
      <c r="J23" s="48" ph="1">
        <v>9</v>
      </c>
      <c r="K23" s="48" ph="1">
        <v>123</v>
      </c>
      <c r="L23" s="48" t="s">
        <v>134</v>
      </c>
      <c r="M23" s="48">
        <v>1</v>
      </c>
      <c r="N23" s="48">
        <v>3</v>
      </c>
      <c r="O23" s="48">
        <v>160</v>
      </c>
      <c r="P23" s="48">
        <v>16</v>
      </c>
      <c r="Q23" s="48">
        <v>48</v>
      </c>
      <c r="R23" s="48">
        <v>7</v>
      </c>
      <c r="S23" s="48">
        <v>1</v>
      </c>
      <c r="T23" s="48">
        <v>30</v>
      </c>
      <c r="U23" s="48">
        <v>3</v>
      </c>
      <c r="V23" s="48">
        <v>69</v>
      </c>
    </row>
    <row r="24" spans="1:22" ht="21" customHeight="1">
      <c r="A24" s="32" t="s">
        <v>3516</v>
      </c>
      <c r="B24" s="120" ph="1">
        <v>3889</v>
      </c>
      <c r="C24" s="48" ph="1">
        <v>4</v>
      </c>
      <c r="D24" s="48" t="s" ph="1">
        <v>134</v>
      </c>
      <c r="E24" s="48" ph="1">
        <v>1</v>
      </c>
      <c r="F24" s="48" ph="1">
        <v>138</v>
      </c>
      <c r="G24" s="48" ph="1">
        <v>126</v>
      </c>
      <c r="H24" s="48" ph="1">
        <v>9</v>
      </c>
      <c r="I24" s="48" ph="1">
        <v>485</v>
      </c>
      <c r="J24" s="48" ph="1">
        <v>75</v>
      </c>
      <c r="K24" s="48" ph="1">
        <v>604</v>
      </c>
      <c r="L24" s="48">
        <v>135</v>
      </c>
      <c r="M24" s="48">
        <v>78</v>
      </c>
      <c r="N24" s="48">
        <v>155</v>
      </c>
      <c r="O24" s="48">
        <v>525</v>
      </c>
      <c r="P24" s="48">
        <v>196</v>
      </c>
      <c r="Q24" s="48">
        <v>153</v>
      </c>
      <c r="R24" s="48">
        <v>106</v>
      </c>
      <c r="S24" s="48">
        <v>3</v>
      </c>
      <c r="T24" s="48">
        <v>218</v>
      </c>
      <c r="U24" s="48">
        <v>113</v>
      </c>
      <c r="V24" s="48">
        <v>765</v>
      </c>
    </row>
    <row r="25" spans="1:22" ht="21" customHeight="1">
      <c r="A25" s="32" t="s">
        <v>3582</v>
      </c>
      <c r="B25" s="120" ph="1">
        <v>8241</v>
      </c>
      <c r="C25" s="48" ph="1">
        <v>4</v>
      </c>
      <c r="D25" s="48" t="s" ph="1">
        <v>134</v>
      </c>
      <c r="E25" s="48" ph="1">
        <v>5</v>
      </c>
      <c r="F25" s="48" ph="1">
        <v>284</v>
      </c>
      <c r="G25" s="48" ph="1">
        <v>475</v>
      </c>
      <c r="H25" s="48" ph="1">
        <v>22</v>
      </c>
      <c r="I25" s="48" ph="1">
        <v>1417</v>
      </c>
      <c r="J25" s="48" ph="1">
        <v>200</v>
      </c>
      <c r="K25" s="48" ph="1">
        <v>860</v>
      </c>
      <c r="L25" s="48">
        <v>434</v>
      </c>
      <c r="M25" s="48">
        <v>193</v>
      </c>
      <c r="N25" s="48">
        <v>575</v>
      </c>
      <c r="O25" s="48">
        <v>437</v>
      </c>
      <c r="P25" s="48">
        <v>247</v>
      </c>
      <c r="Q25" s="48">
        <v>232</v>
      </c>
      <c r="R25" s="48">
        <v>332</v>
      </c>
      <c r="S25" s="48">
        <v>17</v>
      </c>
      <c r="T25" s="48">
        <v>418</v>
      </c>
      <c r="U25" s="48">
        <v>416</v>
      </c>
      <c r="V25" s="48">
        <v>1673</v>
      </c>
    </row>
    <row r="26" spans="1:22" ht="21" customHeight="1">
      <c r="A26" s="32" t="s">
        <v>3518</v>
      </c>
      <c r="B26" s="120" ph="1">
        <v>9583</v>
      </c>
      <c r="C26" s="48" ph="1">
        <v>8</v>
      </c>
      <c r="D26" s="48" t="s" ph="1">
        <v>134</v>
      </c>
      <c r="E26" s="48" ph="1">
        <v>2</v>
      </c>
      <c r="F26" s="48" ph="1">
        <v>367</v>
      </c>
      <c r="G26" s="48" ph="1">
        <v>617</v>
      </c>
      <c r="H26" s="48" ph="1">
        <v>24</v>
      </c>
      <c r="I26" s="48" ph="1">
        <v>1766</v>
      </c>
      <c r="J26" s="48" ph="1">
        <v>224</v>
      </c>
      <c r="K26" s="48" ph="1">
        <v>975</v>
      </c>
      <c r="L26" s="48">
        <v>413</v>
      </c>
      <c r="M26" s="48">
        <v>241</v>
      </c>
      <c r="N26" s="48">
        <v>734</v>
      </c>
      <c r="O26" s="48">
        <v>458</v>
      </c>
      <c r="P26" s="48">
        <v>278</v>
      </c>
      <c r="Q26" s="48">
        <v>276</v>
      </c>
      <c r="R26" s="48">
        <v>364</v>
      </c>
      <c r="S26" s="48">
        <v>35</v>
      </c>
      <c r="T26" s="48">
        <v>549</v>
      </c>
      <c r="U26" s="48">
        <v>415</v>
      </c>
      <c r="V26" s="48">
        <v>1837</v>
      </c>
    </row>
    <row r="27" spans="1:22" ht="21" customHeight="1">
      <c r="A27" s="32" t="s">
        <v>2416</v>
      </c>
      <c r="B27" s="120" ph="1">
        <v>9456</v>
      </c>
      <c r="C27" s="48" ph="1">
        <v>6</v>
      </c>
      <c r="D27" s="48" t="s" ph="1">
        <v>134</v>
      </c>
      <c r="E27" s="48" ph="1">
        <v>2</v>
      </c>
      <c r="F27" s="48" ph="1">
        <v>448</v>
      </c>
      <c r="G27" s="48" ph="1">
        <v>658</v>
      </c>
      <c r="H27" s="48" ph="1">
        <v>36</v>
      </c>
      <c r="I27" s="48" ph="1">
        <v>1690</v>
      </c>
      <c r="J27" s="48" ph="1">
        <v>314</v>
      </c>
      <c r="K27" s="48" ph="1">
        <v>898</v>
      </c>
      <c r="L27" s="48">
        <v>400</v>
      </c>
      <c r="M27" s="48">
        <v>231</v>
      </c>
      <c r="N27" s="48">
        <v>698</v>
      </c>
      <c r="O27" s="48">
        <v>471</v>
      </c>
      <c r="P27" s="48">
        <v>245</v>
      </c>
      <c r="Q27" s="48">
        <v>285</v>
      </c>
      <c r="R27" s="48">
        <v>367</v>
      </c>
      <c r="S27" s="48">
        <v>54</v>
      </c>
      <c r="T27" s="48">
        <v>541</v>
      </c>
      <c r="U27" s="48">
        <v>357</v>
      </c>
      <c r="V27" s="48">
        <v>1755</v>
      </c>
    </row>
    <row r="28" spans="1:22" ht="21" customHeight="1">
      <c r="A28" s="32" t="s">
        <v>2441</v>
      </c>
      <c r="B28" s="120" ph="1">
        <v>9338</v>
      </c>
      <c r="C28" s="48" ph="1">
        <v>12</v>
      </c>
      <c r="D28" s="48" ph="1">
        <v>1</v>
      </c>
      <c r="E28" s="48" ph="1">
        <v>2</v>
      </c>
      <c r="F28" s="48" ph="1">
        <v>595</v>
      </c>
      <c r="G28" s="48" ph="1">
        <v>746</v>
      </c>
      <c r="H28" s="48" ph="1">
        <v>54</v>
      </c>
      <c r="I28" s="48" ph="1">
        <v>1372</v>
      </c>
      <c r="J28" s="48" ph="1">
        <v>414</v>
      </c>
      <c r="K28" s="48" ph="1">
        <v>1012</v>
      </c>
      <c r="L28" s="48">
        <v>379</v>
      </c>
      <c r="M28" s="48">
        <v>250</v>
      </c>
      <c r="N28" s="48">
        <v>660</v>
      </c>
      <c r="O28" s="48">
        <v>478</v>
      </c>
      <c r="P28" s="48">
        <v>276</v>
      </c>
      <c r="Q28" s="48">
        <v>239</v>
      </c>
      <c r="R28" s="48">
        <v>347</v>
      </c>
      <c r="S28" s="48">
        <v>55</v>
      </c>
      <c r="T28" s="48">
        <v>603</v>
      </c>
      <c r="U28" s="48">
        <v>371</v>
      </c>
      <c r="V28" s="48">
        <v>1472</v>
      </c>
    </row>
    <row r="29" spans="1:22" ht="21" customHeight="1">
      <c r="A29" s="32" t="s">
        <v>3065</v>
      </c>
      <c r="B29" s="120" ph="1">
        <v>8379</v>
      </c>
      <c r="C29" s="48" ph="1">
        <v>10</v>
      </c>
      <c r="D29" s="48" t="s" ph="1">
        <v>134</v>
      </c>
      <c r="E29" s="48" ph="1">
        <v>1</v>
      </c>
      <c r="F29" s="48" ph="1">
        <v>639</v>
      </c>
      <c r="G29" s="48" ph="1">
        <v>812</v>
      </c>
      <c r="H29" s="48" ph="1">
        <v>50</v>
      </c>
      <c r="I29" s="48" ph="1">
        <v>1070</v>
      </c>
      <c r="J29" s="48" ph="1">
        <v>440</v>
      </c>
      <c r="K29" s="48" ph="1">
        <v>899</v>
      </c>
      <c r="L29" s="48">
        <v>466</v>
      </c>
      <c r="M29" s="48">
        <v>278</v>
      </c>
      <c r="N29" s="48">
        <v>586</v>
      </c>
      <c r="O29" s="48">
        <v>380</v>
      </c>
      <c r="P29" s="48">
        <v>217</v>
      </c>
      <c r="Q29" s="48">
        <v>265</v>
      </c>
      <c r="R29" s="48">
        <v>311</v>
      </c>
      <c r="S29" s="48">
        <v>45</v>
      </c>
      <c r="T29" s="48">
        <v>532</v>
      </c>
      <c r="U29" s="48">
        <v>290</v>
      </c>
      <c r="V29" s="48">
        <v>1088</v>
      </c>
    </row>
    <row r="30" spans="1:22" ht="21" customHeight="1">
      <c r="A30" s="32" t="s">
        <v>3537</v>
      </c>
      <c r="B30" s="120" ph="1">
        <v>7483</v>
      </c>
      <c r="C30" s="48" ph="1">
        <v>12</v>
      </c>
      <c r="D30" s="48" t="s" ph="1">
        <v>134</v>
      </c>
      <c r="E30" s="48" ph="1">
        <v>3</v>
      </c>
      <c r="F30" s="48" ph="1">
        <v>508</v>
      </c>
      <c r="G30" s="48" ph="1">
        <v>825</v>
      </c>
      <c r="H30" s="48" ph="1">
        <v>38</v>
      </c>
      <c r="I30" s="48" ph="1">
        <v>840</v>
      </c>
      <c r="J30" s="48" ph="1">
        <v>428</v>
      </c>
      <c r="K30" s="48" ph="1">
        <v>838</v>
      </c>
      <c r="L30" s="48">
        <v>440</v>
      </c>
      <c r="M30" s="48">
        <v>284</v>
      </c>
      <c r="N30" s="48">
        <v>559</v>
      </c>
      <c r="O30" s="48">
        <v>300</v>
      </c>
      <c r="P30" s="48">
        <v>170</v>
      </c>
      <c r="Q30" s="48">
        <v>299</v>
      </c>
      <c r="R30" s="48">
        <v>298</v>
      </c>
      <c r="S30" s="48">
        <v>29</v>
      </c>
      <c r="T30" s="48">
        <v>537</v>
      </c>
      <c r="U30" s="48">
        <v>309</v>
      </c>
      <c r="V30" s="48">
        <v>766</v>
      </c>
    </row>
    <row r="31" spans="1:22" ht="21" customHeight="1">
      <c r="A31" s="32" t="s">
        <v>2812</v>
      </c>
      <c r="B31" s="120" ph="1">
        <v>6133</v>
      </c>
      <c r="C31" s="48" ph="1">
        <v>9</v>
      </c>
      <c r="D31" s="48" t="s" ph="1">
        <v>134</v>
      </c>
      <c r="E31" s="48" ph="1">
        <v>1</v>
      </c>
      <c r="F31" s="48" ph="1">
        <v>451</v>
      </c>
      <c r="G31" s="48" ph="1">
        <v>687</v>
      </c>
      <c r="H31" s="48" ph="1">
        <v>21</v>
      </c>
      <c r="I31" s="48" ph="1">
        <v>448</v>
      </c>
      <c r="J31" s="48" ph="1">
        <v>372</v>
      </c>
      <c r="K31" s="48" ph="1">
        <v>724</v>
      </c>
      <c r="L31" s="48">
        <v>258</v>
      </c>
      <c r="M31" s="48">
        <v>323</v>
      </c>
      <c r="N31" s="48">
        <v>511</v>
      </c>
      <c r="O31" s="48">
        <v>266</v>
      </c>
      <c r="P31" s="48">
        <v>154</v>
      </c>
      <c r="Q31" s="48">
        <v>280</v>
      </c>
      <c r="R31" s="48">
        <v>319</v>
      </c>
      <c r="S31" s="48">
        <v>20</v>
      </c>
      <c r="T31" s="48">
        <v>489</v>
      </c>
      <c r="U31" s="48">
        <v>244</v>
      </c>
      <c r="V31" s="48">
        <v>556</v>
      </c>
    </row>
    <row r="32" spans="1:22" ht="21" customHeight="1">
      <c r="A32" s="32" t="s">
        <v>275</v>
      </c>
      <c r="B32" s="120" ph="1">
        <v>5220</v>
      </c>
      <c r="C32" s="48" ph="1">
        <v>8</v>
      </c>
      <c r="D32" s="48" ph="1">
        <v>1</v>
      </c>
      <c r="E32" s="48" ph="1">
        <v>5</v>
      </c>
      <c r="F32" s="48" ph="1">
        <v>462</v>
      </c>
      <c r="G32" s="48" ph="1">
        <v>453</v>
      </c>
      <c r="H32" s="48" ph="1">
        <v>16</v>
      </c>
      <c r="I32" s="48" ph="1">
        <v>250</v>
      </c>
      <c r="J32" s="48" ph="1">
        <v>376</v>
      </c>
      <c r="K32" s="48" ph="1">
        <v>572</v>
      </c>
      <c r="L32" s="48">
        <v>161</v>
      </c>
      <c r="M32" s="48">
        <v>381</v>
      </c>
      <c r="N32" s="48">
        <v>434</v>
      </c>
      <c r="O32" s="48">
        <v>287</v>
      </c>
      <c r="P32" s="48">
        <v>163</v>
      </c>
      <c r="Q32" s="48">
        <v>248</v>
      </c>
      <c r="R32" s="48">
        <v>241</v>
      </c>
      <c r="S32" s="48">
        <v>13</v>
      </c>
      <c r="T32" s="48">
        <v>577</v>
      </c>
      <c r="U32" s="48">
        <v>124</v>
      </c>
      <c r="V32" s="48">
        <v>448</v>
      </c>
    </row>
    <row r="33" spans="1:22" ht="21" customHeight="1">
      <c r="A33" s="32" t="s">
        <v>3583</v>
      </c>
      <c r="B33" s="120" ph="1">
        <v>4596</v>
      </c>
      <c r="C33" s="48" ph="1">
        <v>11</v>
      </c>
      <c r="D33" s="48" t="s" ph="1">
        <v>134</v>
      </c>
      <c r="E33" s="48" ph="1">
        <v>4</v>
      </c>
      <c r="F33" s="48" ph="1">
        <v>392</v>
      </c>
      <c r="G33" s="48" ph="1">
        <v>285</v>
      </c>
      <c r="H33" s="48" ph="1">
        <v>9</v>
      </c>
      <c r="I33" s="48" ph="1">
        <v>141</v>
      </c>
      <c r="J33" s="48" ph="1">
        <v>362</v>
      </c>
      <c r="K33" s="48" ph="1">
        <v>505</v>
      </c>
      <c r="L33" s="48">
        <v>56</v>
      </c>
      <c r="M33" s="48">
        <v>460</v>
      </c>
      <c r="N33" s="48">
        <v>422</v>
      </c>
      <c r="O33" s="48">
        <v>272</v>
      </c>
      <c r="P33" s="48">
        <v>182</v>
      </c>
      <c r="Q33" s="48">
        <v>182</v>
      </c>
      <c r="R33" s="48">
        <v>261</v>
      </c>
      <c r="S33" s="48">
        <v>1</v>
      </c>
      <c r="T33" s="48">
        <v>605</v>
      </c>
      <c r="U33" s="48">
        <v>50</v>
      </c>
      <c r="V33" s="48">
        <v>396</v>
      </c>
    </row>
    <row r="34" spans="1:22" ht="21" customHeight="1">
      <c r="A34" s="32" t="s">
        <v>3092</v>
      </c>
      <c r="B34" s="120" ph="1">
        <v>2632</v>
      </c>
      <c r="C34" s="48" ph="1">
        <v>14</v>
      </c>
      <c r="D34" s="48" ph="1">
        <v>1</v>
      </c>
      <c r="E34" s="48" ph="1">
        <v>1</v>
      </c>
      <c r="F34" s="48" ph="1">
        <v>227</v>
      </c>
      <c r="G34" s="48" ph="1">
        <v>192</v>
      </c>
      <c r="H34" s="48" ph="1">
        <v>2</v>
      </c>
      <c r="I34" s="48" ph="1">
        <v>67</v>
      </c>
      <c r="J34" s="48" ph="1">
        <v>156</v>
      </c>
      <c r="K34" s="48" ph="1">
        <v>325</v>
      </c>
      <c r="L34" s="48">
        <v>22</v>
      </c>
      <c r="M34" s="48">
        <v>322</v>
      </c>
      <c r="N34" s="48">
        <v>227</v>
      </c>
      <c r="O34" s="48">
        <v>142</v>
      </c>
      <c r="P34" s="48">
        <v>156</v>
      </c>
      <c r="Q34" s="48">
        <v>68</v>
      </c>
      <c r="R34" s="48">
        <v>125</v>
      </c>
      <c r="S34" s="48">
        <v>1</v>
      </c>
      <c r="T34" s="48">
        <v>379</v>
      </c>
      <c r="U34" s="48">
        <v>12</v>
      </c>
      <c r="V34" s="48">
        <v>193</v>
      </c>
    </row>
    <row r="35" spans="1:22" ht="21" customHeight="1">
      <c r="A35" s="32" t="s">
        <v>3585</v>
      </c>
      <c r="B35" s="120" ph="1">
        <v>1381</v>
      </c>
      <c r="C35" s="48" ph="1">
        <v>12</v>
      </c>
      <c r="D35" s="48" t="s" ph="1">
        <v>134</v>
      </c>
      <c r="E35" s="48" t="s" ph="1">
        <v>134</v>
      </c>
      <c r="F35" s="48" ph="1">
        <v>89</v>
      </c>
      <c r="G35" s="48" ph="1">
        <v>90</v>
      </c>
      <c r="H35" s="48" ph="1">
        <v>1</v>
      </c>
      <c r="I35" s="48" ph="1">
        <v>20</v>
      </c>
      <c r="J35" s="48" ph="1">
        <v>37</v>
      </c>
      <c r="K35" s="48" ph="1">
        <v>212</v>
      </c>
      <c r="L35" s="48">
        <v>12</v>
      </c>
      <c r="M35" s="48">
        <v>192</v>
      </c>
      <c r="N35" s="48">
        <v>125</v>
      </c>
      <c r="O35" s="48">
        <v>68</v>
      </c>
      <c r="P35" s="48">
        <v>91</v>
      </c>
      <c r="Q35" s="48">
        <v>36</v>
      </c>
      <c r="R35" s="48">
        <v>75</v>
      </c>
      <c r="S35" s="48" t="s">
        <v>134</v>
      </c>
      <c r="T35" s="48">
        <v>164</v>
      </c>
      <c r="U35" s="48">
        <v>6</v>
      </c>
      <c r="V35" s="48">
        <v>151</v>
      </c>
    </row>
    <row r="36" spans="1:22" ht="21" customHeight="1">
      <c r="A36" s="32" t="s">
        <v>3572</v>
      </c>
      <c r="B36" s="120" ph="1">
        <v>741</v>
      </c>
      <c r="C36" s="48" ph="1">
        <v>10</v>
      </c>
      <c r="D36" s="48" t="s" ph="1">
        <v>134</v>
      </c>
      <c r="E36" s="48" t="s" ph="1">
        <v>134</v>
      </c>
      <c r="F36" s="48" ph="1">
        <v>62</v>
      </c>
      <c r="G36" s="48" ph="1">
        <v>63</v>
      </c>
      <c r="H36" s="48" t="s" ph="1">
        <v>134</v>
      </c>
      <c r="I36" s="48" ph="1">
        <v>17</v>
      </c>
      <c r="J36" s="48" ph="1">
        <v>9</v>
      </c>
      <c r="K36" s="48" ph="1">
        <v>110</v>
      </c>
      <c r="L36" s="48">
        <v>5</v>
      </c>
      <c r="M36" s="48">
        <v>126</v>
      </c>
      <c r="N36" s="48">
        <v>60</v>
      </c>
      <c r="O36" s="48">
        <v>23</v>
      </c>
      <c r="P36" s="48">
        <v>43</v>
      </c>
      <c r="Q36" s="48">
        <v>17</v>
      </c>
      <c r="R36" s="48">
        <v>39</v>
      </c>
      <c r="S36" s="48" t="s">
        <v>134</v>
      </c>
      <c r="T36" s="48">
        <v>62</v>
      </c>
      <c r="U36" s="48">
        <v>1</v>
      </c>
      <c r="V36" s="48">
        <v>94</v>
      </c>
    </row>
    <row r="37" spans="1:22" ht="21" customHeight="1">
      <c r="A37" s="32" t="s">
        <v>3575</v>
      </c>
      <c r="B37" s="120" ph="1">
        <v>360</v>
      </c>
      <c r="C37" s="48" t="s" ph="1">
        <v>134</v>
      </c>
      <c r="D37" s="48" t="s" ph="1">
        <v>134</v>
      </c>
      <c r="E37" s="48" t="s" ph="1">
        <v>134</v>
      </c>
      <c r="F37" s="48" ph="1">
        <v>17</v>
      </c>
      <c r="G37" s="48" ph="1">
        <v>17</v>
      </c>
      <c r="H37" s="48" t="s" ph="1">
        <v>134</v>
      </c>
      <c r="I37" s="48" ph="1">
        <v>6</v>
      </c>
      <c r="J37" s="48" ph="1">
        <v>6</v>
      </c>
      <c r="K37" s="48" ph="1">
        <v>43</v>
      </c>
      <c r="L37" s="48">
        <v>3</v>
      </c>
      <c r="M37" s="48">
        <v>87</v>
      </c>
      <c r="N37" s="48">
        <v>35</v>
      </c>
      <c r="O37" s="48">
        <v>8</v>
      </c>
      <c r="P37" s="48">
        <v>14</v>
      </c>
      <c r="Q37" s="48">
        <v>16</v>
      </c>
      <c r="R37" s="48">
        <v>31</v>
      </c>
      <c r="S37" s="48" t="s">
        <v>134</v>
      </c>
      <c r="T37" s="48">
        <v>20</v>
      </c>
      <c r="U37" s="48" t="s">
        <v>134</v>
      </c>
      <c r="V37" s="48">
        <v>57</v>
      </c>
    </row>
    <row r="38" spans="1:22" s="25" customFormat="1" ht="21" customHeight="1">
      <c r="A38" s="254" t="s">
        <v>46</v>
      </c>
      <c r="B38" s="166" ph="1">
        <v>62188</v>
      </c>
      <c r="C38" s="168" ph="1">
        <v>37</v>
      </c>
      <c r="D38" s="168" ph="1">
        <v>1</v>
      </c>
      <c r="E38" s="168" ph="1">
        <v>10</v>
      </c>
      <c r="F38" s="168" ph="1">
        <v>1260</v>
      </c>
      <c r="G38" s="168" ph="1">
        <v>3407</v>
      </c>
      <c r="H38" s="168" ph="1">
        <v>86</v>
      </c>
      <c r="I38" s="168" ph="1">
        <v>4696</v>
      </c>
      <c r="J38" s="168" ph="1">
        <v>729</v>
      </c>
      <c r="K38" s="168" ph="1">
        <v>9312</v>
      </c>
      <c r="L38" s="168">
        <v>3135</v>
      </c>
      <c r="M38" s="168">
        <v>2597</v>
      </c>
      <c r="N38" s="168">
        <v>3778</v>
      </c>
      <c r="O38" s="168">
        <v>4473</v>
      </c>
      <c r="P38" s="168">
        <v>3003</v>
      </c>
      <c r="Q38" s="168">
        <v>3545</v>
      </c>
      <c r="R38" s="168">
        <v>8129</v>
      </c>
      <c r="S38" s="168">
        <v>193</v>
      </c>
      <c r="T38" s="168">
        <v>4317</v>
      </c>
      <c r="U38" s="168">
        <v>1262</v>
      </c>
      <c r="V38" s="168">
        <v>8218</v>
      </c>
    </row>
    <row r="39" spans="1:22" ht="21" customHeight="1">
      <c r="A39" s="32" t="s">
        <v>3595</v>
      </c>
      <c r="B39" s="120" ph="1">
        <v>596</v>
      </c>
      <c r="C39" s="48" t="s" ph="1">
        <v>134</v>
      </c>
      <c r="D39" s="48" t="s" ph="1">
        <v>134</v>
      </c>
      <c r="E39" s="48" t="s" ph="1">
        <v>134</v>
      </c>
      <c r="F39" s="48" ph="1">
        <v>2</v>
      </c>
      <c r="G39" s="48" ph="1">
        <v>4</v>
      </c>
      <c r="H39" s="48" t="s" ph="1">
        <v>134</v>
      </c>
      <c r="I39" s="48" ph="1">
        <v>2</v>
      </c>
      <c r="J39" s="48" ph="1">
        <v>1</v>
      </c>
      <c r="K39" s="48" ph="1">
        <v>151</v>
      </c>
      <c r="L39" s="48" t="s">
        <v>134</v>
      </c>
      <c r="M39" s="48">
        <v>5</v>
      </c>
      <c r="N39" s="48">
        <v>1</v>
      </c>
      <c r="O39" s="48">
        <v>250</v>
      </c>
      <c r="P39" s="48">
        <v>36</v>
      </c>
      <c r="Q39" s="48">
        <v>32</v>
      </c>
      <c r="R39" s="48">
        <v>9</v>
      </c>
      <c r="S39" s="48">
        <v>2</v>
      </c>
      <c r="T39" s="48">
        <v>8</v>
      </c>
      <c r="U39" s="48">
        <v>1</v>
      </c>
      <c r="V39" s="48">
        <v>92</v>
      </c>
    </row>
    <row r="40" spans="1:22" ht="21" customHeight="1">
      <c r="A40" s="32" t="s">
        <v>3516</v>
      </c>
      <c r="B40" s="120" ph="1">
        <v>4461</v>
      </c>
      <c r="C40" s="48" t="s" ph="1">
        <v>134</v>
      </c>
      <c r="D40" s="48" t="s" ph="1">
        <v>134</v>
      </c>
      <c r="E40" s="48" t="s" ph="1">
        <v>134</v>
      </c>
      <c r="F40" s="48" ph="1">
        <v>49</v>
      </c>
      <c r="G40" s="48" ph="1">
        <v>142</v>
      </c>
      <c r="H40" s="48" t="s" ph="1">
        <v>134</v>
      </c>
      <c r="I40" s="48" ph="1">
        <v>364</v>
      </c>
      <c r="J40" s="48" ph="1">
        <v>51</v>
      </c>
      <c r="K40" s="48" ph="1">
        <v>781</v>
      </c>
      <c r="L40" s="48">
        <v>197</v>
      </c>
      <c r="M40" s="48">
        <v>74</v>
      </c>
      <c r="N40" s="48">
        <v>164</v>
      </c>
      <c r="O40" s="48">
        <v>685</v>
      </c>
      <c r="P40" s="48">
        <v>308</v>
      </c>
      <c r="Q40" s="48">
        <v>181</v>
      </c>
      <c r="R40" s="48">
        <v>439</v>
      </c>
      <c r="S40" s="48">
        <v>7</v>
      </c>
      <c r="T40" s="48">
        <v>208</v>
      </c>
      <c r="U40" s="48">
        <v>65</v>
      </c>
      <c r="V40" s="48">
        <v>746</v>
      </c>
    </row>
    <row r="41" spans="1:22" ht="21" customHeight="1">
      <c r="A41" s="32" t="s">
        <v>3582</v>
      </c>
      <c r="B41" s="120" ph="1">
        <v>7717</v>
      </c>
      <c r="C41" s="48" ph="1">
        <v>1</v>
      </c>
      <c r="D41" s="48" t="s" ph="1">
        <v>134</v>
      </c>
      <c r="E41" s="48" ph="1">
        <v>2</v>
      </c>
      <c r="F41" s="48" ph="1">
        <v>104</v>
      </c>
      <c r="G41" s="48" ph="1">
        <v>416</v>
      </c>
      <c r="H41" s="48" ph="1">
        <v>10</v>
      </c>
      <c r="I41" s="48" ph="1">
        <v>866</v>
      </c>
      <c r="J41" s="48" ph="1">
        <v>73</v>
      </c>
      <c r="K41" s="48" ph="1">
        <v>1089</v>
      </c>
      <c r="L41" s="48">
        <v>484</v>
      </c>
      <c r="M41" s="48">
        <v>168</v>
      </c>
      <c r="N41" s="48">
        <v>439</v>
      </c>
      <c r="O41" s="48">
        <v>421</v>
      </c>
      <c r="P41" s="48">
        <v>377</v>
      </c>
      <c r="Q41" s="48">
        <v>381</v>
      </c>
      <c r="R41" s="48">
        <v>961</v>
      </c>
      <c r="S41" s="48">
        <v>28</v>
      </c>
      <c r="T41" s="48">
        <v>390</v>
      </c>
      <c r="U41" s="48">
        <v>156</v>
      </c>
      <c r="V41" s="48">
        <v>1351</v>
      </c>
    </row>
    <row r="42" spans="1:22" ht="21" customHeight="1">
      <c r="A42" s="32" t="s">
        <v>3518</v>
      </c>
      <c r="B42" s="120" ph="1">
        <v>7595</v>
      </c>
      <c r="C42" s="48" ph="1">
        <v>4</v>
      </c>
      <c r="D42" s="48" t="s" ph="1">
        <v>134</v>
      </c>
      <c r="E42" s="48" ph="1">
        <v>2</v>
      </c>
      <c r="F42" s="48" ph="1">
        <v>122</v>
      </c>
      <c r="G42" s="48" ph="1">
        <v>475</v>
      </c>
      <c r="H42" s="48" ph="1">
        <v>8</v>
      </c>
      <c r="I42" s="48" ph="1">
        <v>861</v>
      </c>
      <c r="J42" s="48" ph="1">
        <v>93</v>
      </c>
      <c r="K42" s="48" ph="1">
        <v>1048</v>
      </c>
      <c r="L42" s="48">
        <v>469</v>
      </c>
      <c r="M42" s="48">
        <v>192</v>
      </c>
      <c r="N42" s="48">
        <v>512</v>
      </c>
      <c r="O42" s="48">
        <v>324</v>
      </c>
      <c r="P42" s="48">
        <v>338</v>
      </c>
      <c r="Q42" s="48">
        <v>329</v>
      </c>
      <c r="R42" s="48">
        <v>882</v>
      </c>
      <c r="S42" s="48">
        <v>15</v>
      </c>
      <c r="T42" s="48">
        <v>431</v>
      </c>
      <c r="U42" s="48">
        <v>176</v>
      </c>
      <c r="V42" s="48">
        <v>1314</v>
      </c>
    </row>
    <row r="43" spans="1:22" ht="21" customHeight="1">
      <c r="A43" s="32" t="s">
        <v>2416</v>
      </c>
      <c r="B43" s="120" ph="1">
        <v>6888</v>
      </c>
      <c r="C43" s="48" ph="1">
        <v>3</v>
      </c>
      <c r="D43" s="48" t="s" ph="1">
        <v>134</v>
      </c>
      <c r="E43" s="48" ph="1">
        <v>1</v>
      </c>
      <c r="F43" s="48" ph="1">
        <v>136</v>
      </c>
      <c r="G43" s="48" ph="1">
        <v>502</v>
      </c>
      <c r="H43" s="48" ph="1">
        <v>9</v>
      </c>
      <c r="I43" s="48" ph="1">
        <v>747</v>
      </c>
      <c r="J43" s="48" ph="1">
        <v>89</v>
      </c>
      <c r="K43" s="48" ph="1">
        <v>930</v>
      </c>
      <c r="L43" s="48">
        <v>333</v>
      </c>
      <c r="M43" s="48">
        <v>171</v>
      </c>
      <c r="N43" s="48">
        <v>489</v>
      </c>
      <c r="O43" s="48">
        <v>346</v>
      </c>
      <c r="P43" s="48">
        <v>286</v>
      </c>
      <c r="Q43" s="48">
        <v>383</v>
      </c>
      <c r="R43" s="48">
        <v>805</v>
      </c>
      <c r="S43" s="48">
        <v>22</v>
      </c>
      <c r="T43" s="48">
        <v>419</v>
      </c>
      <c r="U43" s="48">
        <v>159</v>
      </c>
      <c r="V43" s="48">
        <v>1058</v>
      </c>
    </row>
    <row r="44" spans="1:22" ht="21" customHeight="1">
      <c r="A44" s="32" t="s">
        <v>2441</v>
      </c>
      <c r="B44" s="120" ph="1">
        <v>7184</v>
      </c>
      <c r="C44" s="48" ph="1">
        <v>1</v>
      </c>
      <c r="D44" s="48" ph="1">
        <v>1</v>
      </c>
      <c r="E44" s="48" t="s" ph="1">
        <v>134</v>
      </c>
      <c r="F44" s="48" ph="1">
        <v>170</v>
      </c>
      <c r="G44" s="48" ph="1">
        <v>478</v>
      </c>
      <c r="H44" s="48" ph="1">
        <v>15</v>
      </c>
      <c r="I44" s="48" ph="1">
        <v>612</v>
      </c>
      <c r="J44" s="48" ph="1">
        <v>100</v>
      </c>
      <c r="K44" s="48" ph="1">
        <v>1078</v>
      </c>
      <c r="L44" s="48">
        <v>420</v>
      </c>
      <c r="M44" s="48">
        <v>193</v>
      </c>
      <c r="N44" s="48">
        <v>549</v>
      </c>
      <c r="O44" s="48">
        <v>409</v>
      </c>
      <c r="P44" s="48">
        <v>281</v>
      </c>
      <c r="Q44" s="48">
        <v>384</v>
      </c>
      <c r="R44" s="48">
        <v>881</v>
      </c>
      <c r="S44" s="48">
        <v>33</v>
      </c>
      <c r="T44" s="48">
        <v>491</v>
      </c>
      <c r="U44" s="48">
        <v>153</v>
      </c>
      <c r="V44" s="48">
        <v>935</v>
      </c>
    </row>
    <row r="45" spans="1:22" ht="21" customHeight="1">
      <c r="A45" s="32" t="s">
        <v>3065</v>
      </c>
      <c r="B45" s="120" ph="1">
        <v>6633</v>
      </c>
      <c r="C45" s="48" ph="1">
        <v>1</v>
      </c>
      <c r="D45" s="48" t="s" ph="1">
        <v>134</v>
      </c>
      <c r="E45" s="48" ph="1">
        <v>1</v>
      </c>
      <c r="F45" s="48" ph="1">
        <v>144</v>
      </c>
      <c r="G45" s="48" ph="1">
        <v>405</v>
      </c>
      <c r="H45" s="48" ph="1">
        <v>20</v>
      </c>
      <c r="I45" s="48" ph="1">
        <v>484</v>
      </c>
      <c r="J45" s="48" ph="1">
        <v>87</v>
      </c>
      <c r="K45" s="48" ph="1">
        <v>984</v>
      </c>
      <c r="L45" s="48">
        <v>450</v>
      </c>
      <c r="M45" s="48">
        <v>197</v>
      </c>
      <c r="N45" s="48">
        <v>462</v>
      </c>
      <c r="O45" s="48">
        <v>347</v>
      </c>
      <c r="P45" s="48">
        <v>253</v>
      </c>
      <c r="Q45" s="48">
        <v>440</v>
      </c>
      <c r="R45" s="48">
        <v>959</v>
      </c>
      <c r="S45" s="48">
        <v>25</v>
      </c>
      <c r="T45" s="48">
        <v>471</v>
      </c>
      <c r="U45" s="48">
        <v>173</v>
      </c>
      <c r="V45" s="48">
        <v>730</v>
      </c>
    </row>
    <row r="46" spans="1:22" ht="21" customHeight="1">
      <c r="A46" s="32" t="s">
        <v>3537</v>
      </c>
      <c r="B46" s="120" ph="1">
        <v>5757</v>
      </c>
      <c r="C46" s="48" ph="1">
        <v>6</v>
      </c>
      <c r="D46" s="48" t="s" ph="1">
        <v>134</v>
      </c>
      <c r="E46" s="48" t="s" ph="1">
        <v>134</v>
      </c>
      <c r="F46" s="48" ph="1">
        <v>143</v>
      </c>
      <c r="G46" s="48" ph="1">
        <v>272</v>
      </c>
      <c r="H46" s="48" ph="1">
        <v>11</v>
      </c>
      <c r="I46" s="48" ph="1">
        <v>345</v>
      </c>
      <c r="J46" s="48" ph="1">
        <v>86</v>
      </c>
      <c r="K46" s="48" ph="1">
        <v>866</v>
      </c>
      <c r="L46" s="48">
        <v>346</v>
      </c>
      <c r="M46" s="48">
        <v>191</v>
      </c>
      <c r="N46" s="48">
        <v>394</v>
      </c>
      <c r="O46" s="48">
        <v>327</v>
      </c>
      <c r="P46" s="48">
        <v>240</v>
      </c>
      <c r="Q46" s="48">
        <v>473</v>
      </c>
      <c r="R46" s="48">
        <v>888</v>
      </c>
      <c r="S46" s="48">
        <v>28</v>
      </c>
      <c r="T46" s="48">
        <v>470</v>
      </c>
      <c r="U46" s="48">
        <v>131</v>
      </c>
      <c r="V46" s="48">
        <v>540</v>
      </c>
    </row>
    <row r="47" spans="1:22" ht="21" customHeight="1">
      <c r="A47" s="32" t="s">
        <v>2812</v>
      </c>
      <c r="B47" s="120" ph="1">
        <v>4647</v>
      </c>
      <c r="C47" s="48" ph="1">
        <v>2</v>
      </c>
      <c r="D47" s="48" t="s" ph="1">
        <v>134</v>
      </c>
      <c r="E47" s="48" ph="1">
        <v>3</v>
      </c>
      <c r="F47" s="48" ph="1">
        <v>102</v>
      </c>
      <c r="G47" s="48" ph="1">
        <v>221</v>
      </c>
      <c r="H47" s="48" ph="1">
        <v>7</v>
      </c>
      <c r="I47" s="48" ph="1">
        <v>210</v>
      </c>
      <c r="J47" s="48" ph="1">
        <v>59</v>
      </c>
      <c r="K47" s="48" ph="1">
        <v>751</v>
      </c>
      <c r="L47" s="48">
        <v>229</v>
      </c>
      <c r="M47" s="48">
        <v>207</v>
      </c>
      <c r="N47" s="48">
        <v>279</v>
      </c>
      <c r="O47" s="48">
        <v>286</v>
      </c>
      <c r="P47" s="48">
        <v>212</v>
      </c>
      <c r="Q47" s="48">
        <v>384</v>
      </c>
      <c r="R47" s="48">
        <v>811</v>
      </c>
      <c r="S47" s="48">
        <v>11</v>
      </c>
      <c r="T47" s="48">
        <v>366</v>
      </c>
      <c r="U47" s="48">
        <v>120</v>
      </c>
      <c r="V47" s="48">
        <v>387</v>
      </c>
    </row>
    <row r="48" spans="1:22" ht="21" customHeight="1">
      <c r="A48" s="32" t="s">
        <v>275</v>
      </c>
      <c r="B48" s="120" ph="1">
        <v>3814</v>
      </c>
      <c r="C48" s="48" ph="1">
        <v>5</v>
      </c>
      <c r="D48" s="48" t="s" ph="1">
        <v>134</v>
      </c>
      <c r="E48" s="48" ph="1">
        <v>1</v>
      </c>
      <c r="F48" s="48" ph="1">
        <v>87</v>
      </c>
      <c r="G48" s="48" ph="1">
        <v>179</v>
      </c>
      <c r="H48" s="48" ph="1">
        <v>6</v>
      </c>
      <c r="I48" s="48" ph="1">
        <v>114</v>
      </c>
      <c r="J48" s="48" ph="1">
        <v>30</v>
      </c>
      <c r="K48" s="48" ph="1">
        <v>618</v>
      </c>
      <c r="L48" s="48">
        <v>113</v>
      </c>
      <c r="M48" s="48">
        <v>224</v>
      </c>
      <c r="N48" s="48">
        <v>221</v>
      </c>
      <c r="O48" s="48">
        <v>366</v>
      </c>
      <c r="P48" s="48">
        <v>179</v>
      </c>
      <c r="Q48" s="48">
        <v>287</v>
      </c>
      <c r="R48" s="48">
        <v>650</v>
      </c>
      <c r="S48" s="48">
        <v>19</v>
      </c>
      <c r="T48" s="48">
        <v>339</v>
      </c>
      <c r="U48" s="48">
        <v>75</v>
      </c>
      <c r="V48" s="48">
        <v>301</v>
      </c>
    </row>
    <row r="49" spans="1:22" ht="21" customHeight="1">
      <c r="A49" s="32" t="s">
        <v>3583</v>
      </c>
      <c r="B49" s="120" ph="1">
        <v>3198</v>
      </c>
      <c r="C49" s="48" ph="1">
        <v>7</v>
      </c>
      <c r="D49" s="48" t="s" ph="1">
        <v>134</v>
      </c>
      <c r="E49" s="48" t="s" ph="1">
        <v>134</v>
      </c>
      <c r="F49" s="48" ph="1">
        <v>88</v>
      </c>
      <c r="G49" s="48" ph="1">
        <v>132</v>
      </c>
      <c r="H49" s="48" t="s" ph="1">
        <v>134</v>
      </c>
      <c r="I49" s="48" ph="1">
        <v>59</v>
      </c>
      <c r="J49" s="48" ph="1">
        <v>33</v>
      </c>
      <c r="K49" s="48" ph="1">
        <v>477</v>
      </c>
      <c r="L49" s="48">
        <v>55</v>
      </c>
      <c r="M49" s="48">
        <v>324</v>
      </c>
      <c r="N49" s="48">
        <v>156</v>
      </c>
      <c r="O49" s="48">
        <v>375</v>
      </c>
      <c r="P49" s="48">
        <v>203</v>
      </c>
      <c r="Q49" s="48">
        <v>142</v>
      </c>
      <c r="R49" s="48">
        <v>496</v>
      </c>
      <c r="S49" s="48">
        <v>3</v>
      </c>
      <c r="T49" s="48">
        <v>353</v>
      </c>
      <c r="U49" s="48">
        <v>32</v>
      </c>
      <c r="V49" s="48">
        <v>263</v>
      </c>
    </row>
    <row r="50" spans="1:22" ht="21" customHeight="1">
      <c r="A50" s="32" t="s">
        <v>3092</v>
      </c>
      <c r="B50" s="120" ph="1">
        <v>1870</v>
      </c>
      <c r="C50" s="48" ph="1">
        <v>5</v>
      </c>
      <c r="D50" s="48" t="s" ph="1">
        <v>134</v>
      </c>
      <c r="E50" s="48" t="s" ph="1">
        <v>134</v>
      </c>
      <c r="F50" s="48" ph="1">
        <v>50</v>
      </c>
      <c r="G50" s="48" ph="1">
        <v>82</v>
      </c>
      <c r="H50" s="48" t="s" ph="1">
        <v>134</v>
      </c>
      <c r="I50" s="48" ph="1">
        <v>18</v>
      </c>
      <c r="J50" s="48" ph="1">
        <v>15</v>
      </c>
      <c r="K50" s="48" ph="1">
        <v>296</v>
      </c>
      <c r="L50" s="48">
        <v>17</v>
      </c>
      <c r="M50" s="48">
        <v>234</v>
      </c>
      <c r="N50" s="48">
        <v>56</v>
      </c>
      <c r="O50" s="48">
        <v>215</v>
      </c>
      <c r="P50" s="48">
        <v>139</v>
      </c>
      <c r="Q50" s="48">
        <v>60</v>
      </c>
      <c r="R50" s="48">
        <v>230</v>
      </c>
      <c r="S50" s="48" t="s">
        <v>134</v>
      </c>
      <c r="T50" s="48">
        <v>231</v>
      </c>
      <c r="U50" s="48">
        <v>12</v>
      </c>
      <c r="V50" s="48">
        <v>210</v>
      </c>
    </row>
    <row r="51" spans="1:22" ht="21" customHeight="1">
      <c r="A51" s="32" t="s">
        <v>3585</v>
      </c>
      <c r="B51" s="120" ph="1">
        <v>1011</v>
      </c>
      <c r="C51" s="48" ph="1">
        <v>2</v>
      </c>
      <c r="D51" s="48" t="s" ph="1">
        <v>134</v>
      </c>
      <c r="E51" s="48" t="s" ph="1">
        <v>134</v>
      </c>
      <c r="F51" s="48" ph="1">
        <v>35</v>
      </c>
      <c r="G51" s="48" ph="1">
        <v>62</v>
      </c>
      <c r="H51" s="48" t="s" ph="1">
        <v>134</v>
      </c>
      <c r="I51" s="48" ph="1">
        <v>7</v>
      </c>
      <c r="J51" s="48" ph="1">
        <v>10</v>
      </c>
      <c r="K51" s="48" ph="1">
        <v>137</v>
      </c>
      <c r="L51" s="48">
        <v>17</v>
      </c>
      <c r="M51" s="48">
        <v>173</v>
      </c>
      <c r="N51" s="48">
        <v>31</v>
      </c>
      <c r="O51" s="48">
        <v>77</v>
      </c>
      <c r="P51" s="48">
        <v>98</v>
      </c>
      <c r="Q51" s="48">
        <v>34</v>
      </c>
      <c r="R51" s="48">
        <v>80</v>
      </c>
      <c r="S51" s="48" t="s">
        <v>134</v>
      </c>
      <c r="T51" s="48">
        <v>93</v>
      </c>
      <c r="U51" s="48">
        <v>7</v>
      </c>
      <c r="V51" s="48">
        <v>148</v>
      </c>
    </row>
    <row r="52" spans="1:22" ht="21" customHeight="1">
      <c r="A52" s="32" t="s">
        <v>3572</v>
      </c>
      <c r="B52" s="120" ph="1">
        <v>523</v>
      </c>
      <c r="C52" s="48" t="s" ph="1">
        <v>134</v>
      </c>
      <c r="D52" s="48" t="s" ph="1">
        <v>134</v>
      </c>
      <c r="E52" s="48" t="s" ph="1">
        <v>134</v>
      </c>
      <c r="F52" s="48" ph="1">
        <v>18</v>
      </c>
      <c r="G52" s="48" ph="1">
        <v>26</v>
      </c>
      <c r="H52" s="48" t="s" ph="1">
        <v>134</v>
      </c>
      <c r="I52" s="48" ph="1">
        <v>6</v>
      </c>
      <c r="J52" s="48" ph="1">
        <v>2</v>
      </c>
      <c r="K52" s="48" ph="1">
        <v>69</v>
      </c>
      <c r="L52" s="48">
        <v>1</v>
      </c>
      <c r="M52" s="48">
        <v>134</v>
      </c>
      <c r="N52" s="48">
        <v>19</v>
      </c>
      <c r="O52" s="48">
        <v>26</v>
      </c>
      <c r="P52" s="48">
        <v>46</v>
      </c>
      <c r="Q52" s="48">
        <v>24</v>
      </c>
      <c r="R52" s="48">
        <v>31</v>
      </c>
      <c r="S52" s="48" t="s">
        <v>134</v>
      </c>
      <c r="T52" s="48">
        <v>34</v>
      </c>
      <c r="U52" s="48">
        <v>1</v>
      </c>
      <c r="V52" s="48">
        <v>86</v>
      </c>
    </row>
    <row r="53" spans="1:22" ht="21" customHeight="1">
      <c r="A53" s="36" t="s">
        <v>3575</v>
      </c>
      <c r="B53" s="167" ph="1">
        <v>294</v>
      </c>
      <c r="C53" s="169" t="s" ph="1">
        <v>134</v>
      </c>
      <c r="D53" s="169" t="s" ph="1">
        <v>134</v>
      </c>
      <c r="E53" s="169" t="s" ph="1">
        <v>134</v>
      </c>
      <c r="F53" s="169" ph="1">
        <v>10</v>
      </c>
      <c r="G53" s="169" ph="1">
        <v>11</v>
      </c>
      <c r="H53" s="169" t="s" ph="1">
        <v>134</v>
      </c>
      <c r="I53" s="169" ph="1">
        <v>1</v>
      </c>
      <c r="J53" s="169" t="s" ph="1">
        <v>134</v>
      </c>
      <c r="K53" s="169" ph="1">
        <v>37</v>
      </c>
      <c r="L53" s="169">
        <v>4</v>
      </c>
      <c r="M53" s="169">
        <v>110</v>
      </c>
      <c r="N53" s="169">
        <v>6</v>
      </c>
      <c r="O53" s="169">
        <v>19</v>
      </c>
      <c r="P53" s="169">
        <v>7</v>
      </c>
      <c r="Q53" s="169">
        <v>11</v>
      </c>
      <c r="R53" s="169">
        <v>7</v>
      </c>
      <c r="S53" s="169" t="s">
        <v>134</v>
      </c>
      <c r="T53" s="169">
        <v>13</v>
      </c>
      <c r="U53" s="169">
        <v>1</v>
      </c>
      <c r="V53" s="169">
        <v>57</v>
      </c>
    </row>
    <row r="54" spans="1:22" ht="21" customHeight="1">
      <c r="A54" s="44" t="s">
        <v>4235</v>
      </c>
      <c r="L54" s="232"/>
      <c r="M54" s="232"/>
      <c r="N54" s="232"/>
      <c r="O54" s="232"/>
      <c r="P54" s="232"/>
      <c r="Q54" s="232"/>
      <c r="R54" s="232"/>
      <c r="S54" s="232"/>
      <c r="T54" s="232"/>
      <c r="U54" s="232"/>
      <c r="V54" s="232"/>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sheetPr>
    <pageSetUpPr fitToPage="1"/>
  </sheetPr>
  <dimension ref="A1:M61"/>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4"/>
    <col min="2" max="13" width="11.125" style="24" customWidth="1"/>
    <col min="14" max="16384" width="18.625" style="24"/>
  </cols>
  <sheetData>
    <row r="1" spans="1:13" ht="21" customHeight="1">
      <c r="A1" s="28" t="str">
        <f>HYPERLINK("#"&amp;"目次"&amp;"!a1","目次へ")</f>
        <v>目次へ</v>
      </c>
    </row>
    <row r="2" spans="1:13" ht="21" customHeight="1">
      <c r="A2" s="97" t="str">
        <f>"４４．"&amp;目次!E47</f>
        <v>４４．労働力状態，年齢（5歳階級），男女別15歳以上人口（平成27年10月1日）</v>
      </c>
      <c r="B2" s="209"/>
      <c r="C2" s="209"/>
      <c r="D2" s="209"/>
      <c r="E2" s="209"/>
      <c r="F2" s="209"/>
    </row>
    <row r="3" spans="1:13" ht="21" customHeight="1">
      <c r="A3" s="143"/>
      <c r="B3" s="156"/>
      <c r="C3" s="395" t="s">
        <v>3679</v>
      </c>
      <c r="D3" s="395"/>
      <c r="E3" s="395"/>
      <c r="F3" s="391"/>
      <c r="G3" s="392"/>
      <c r="H3" s="392"/>
      <c r="I3" s="398"/>
      <c r="J3" s="152" t="s">
        <v>128</v>
      </c>
      <c r="K3" s="399"/>
      <c r="L3" s="399"/>
      <c r="M3" s="399"/>
    </row>
    <row r="4" spans="1:13" ht="21" customHeight="1">
      <c r="A4" s="266" t="s">
        <v>2593</v>
      </c>
      <c r="B4" s="390" t="s">
        <v>2233</v>
      </c>
      <c r="C4" s="336" t="s">
        <v>1685</v>
      </c>
      <c r="D4" s="136" t="s">
        <v>3683</v>
      </c>
      <c r="E4" s="136"/>
      <c r="F4" s="119"/>
      <c r="G4" s="339"/>
      <c r="H4" s="396"/>
      <c r="I4" s="336" t="s">
        <v>2720</v>
      </c>
      <c r="J4" s="237"/>
      <c r="K4" s="336" t="s">
        <v>3287</v>
      </c>
      <c r="L4" s="271" t="s">
        <v>3288</v>
      </c>
      <c r="M4" s="271" t="s">
        <v>1713</v>
      </c>
    </row>
    <row r="5" spans="1:13" ht="36" customHeight="1">
      <c r="A5" s="144" t="s">
        <v>2178</v>
      </c>
      <c r="B5" s="236"/>
      <c r="C5" s="236"/>
      <c r="D5" s="262" t="s">
        <v>1685</v>
      </c>
      <c r="E5" s="262" t="s">
        <v>967</v>
      </c>
      <c r="F5" s="261" t="s">
        <v>3290</v>
      </c>
      <c r="G5" s="262" t="s">
        <v>3744</v>
      </c>
      <c r="H5" s="397" t="s">
        <v>3289</v>
      </c>
      <c r="I5" s="160"/>
      <c r="J5" s="162"/>
      <c r="K5" s="160"/>
      <c r="L5" s="162"/>
      <c r="M5" s="162"/>
    </row>
    <row r="6" spans="1:13" s="25" customFormat="1" ht="21" customHeight="1">
      <c r="A6" s="254" t="s">
        <v>1685</v>
      </c>
      <c r="B6" s="166">
        <v>291295</v>
      </c>
      <c r="C6" s="228">
        <v>146611</v>
      </c>
      <c r="D6" s="201">
        <v>140129</v>
      </c>
      <c r="E6" s="201">
        <v>118522</v>
      </c>
      <c r="F6" s="201">
        <v>14934</v>
      </c>
      <c r="G6" s="168">
        <v>3287</v>
      </c>
      <c r="H6" s="168">
        <v>3386</v>
      </c>
      <c r="I6" s="168">
        <v>6482</v>
      </c>
      <c r="J6" s="168">
        <v>74558</v>
      </c>
      <c r="K6" s="168">
        <v>29598</v>
      </c>
      <c r="L6" s="168">
        <v>12686</v>
      </c>
      <c r="M6" s="168">
        <v>32274</v>
      </c>
    </row>
    <row r="7" spans="1:13" ht="21" customHeight="1">
      <c r="A7" s="32" t="s">
        <v>3075</v>
      </c>
      <c r="B7" s="120">
        <v>10554</v>
      </c>
      <c r="C7" s="49">
        <v>1163</v>
      </c>
      <c r="D7" s="49">
        <v>1105</v>
      </c>
      <c r="E7" s="49">
        <v>223</v>
      </c>
      <c r="F7" s="49">
        <v>17</v>
      </c>
      <c r="G7" s="48">
        <v>861</v>
      </c>
      <c r="H7" s="48">
        <v>4</v>
      </c>
      <c r="I7" s="48">
        <v>58</v>
      </c>
      <c r="J7" s="48">
        <v>7330</v>
      </c>
      <c r="K7" s="48">
        <v>34</v>
      </c>
      <c r="L7" s="48">
        <v>7196</v>
      </c>
      <c r="M7" s="48">
        <v>100</v>
      </c>
    </row>
    <row r="8" spans="1:13" ht="21" customHeight="1">
      <c r="A8" s="32" t="s">
        <v>3516</v>
      </c>
      <c r="B8" s="120">
        <v>20613</v>
      </c>
      <c r="C8" s="49">
        <v>8924</v>
      </c>
      <c r="D8" s="49">
        <v>8350</v>
      </c>
      <c r="E8" s="49">
        <v>6111</v>
      </c>
      <c r="F8" s="49">
        <v>197</v>
      </c>
      <c r="G8" s="48">
        <v>1948</v>
      </c>
      <c r="H8" s="48">
        <v>94</v>
      </c>
      <c r="I8" s="48">
        <v>574</v>
      </c>
      <c r="J8" s="48">
        <v>4888</v>
      </c>
      <c r="K8" s="48">
        <v>152</v>
      </c>
      <c r="L8" s="48">
        <v>4547</v>
      </c>
      <c r="M8" s="48">
        <v>189</v>
      </c>
    </row>
    <row r="9" spans="1:13" ht="21" customHeight="1">
      <c r="A9" s="32" t="s">
        <v>3582</v>
      </c>
      <c r="B9" s="120">
        <v>29133</v>
      </c>
      <c r="C9" s="49">
        <v>16795</v>
      </c>
      <c r="D9" s="49">
        <v>15958</v>
      </c>
      <c r="E9" s="49">
        <v>14903</v>
      </c>
      <c r="F9" s="49">
        <v>440</v>
      </c>
      <c r="G9" s="48">
        <v>285</v>
      </c>
      <c r="H9" s="48">
        <v>330</v>
      </c>
      <c r="I9" s="48">
        <v>837</v>
      </c>
      <c r="J9" s="48">
        <v>1535</v>
      </c>
      <c r="K9" s="48">
        <v>782</v>
      </c>
      <c r="L9" s="48">
        <v>565</v>
      </c>
      <c r="M9" s="48">
        <v>188</v>
      </c>
    </row>
    <row r="10" spans="1:13" ht="21" customHeight="1">
      <c r="A10" s="32" t="s">
        <v>3518</v>
      </c>
      <c r="B10" s="120">
        <v>30566</v>
      </c>
      <c r="C10" s="49">
        <v>17900</v>
      </c>
      <c r="D10" s="49">
        <v>17178</v>
      </c>
      <c r="E10" s="49">
        <v>15673</v>
      </c>
      <c r="F10" s="49">
        <v>793</v>
      </c>
      <c r="G10" s="48">
        <v>91</v>
      </c>
      <c r="H10" s="48">
        <v>621</v>
      </c>
      <c r="I10" s="48">
        <v>722</v>
      </c>
      <c r="J10" s="48">
        <v>2027</v>
      </c>
      <c r="K10" s="48">
        <v>1607</v>
      </c>
      <c r="L10" s="48">
        <v>184</v>
      </c>
      <c r="M10" s="48">
        <v>236</v>
      </c>
    </row>
    <row r="11" spans="1:13" ht="21" customHeight="1">
      <c r="A11" s="32" t="s">
        <v>2416</v>
      </c>
      <c r="B11" s="120">
        <v>28137</v>
      </c>
      <c r="C11" s="49">
        <v>17036</v>
      </c>
      <c r="D11" s="49">
        <v>16344</v>
      </c>
      <c r="E11" s="49">
        <v>14808</v>
      </c>
      <c r="F11" s="49">
        <v>1080</v>
      </c>
      <c r="G11" s="48">
        <v>43</v>
      </c>
      <c r="H11" s="48">
        <v>413</v>
      </c>
      <c r="I11" s="48">
        <v>692</v>
      </c>
      <c r="J11" s="48">
        <v>2372</v>
      </c>
      <c r="K11" s="48">
        <v>2036</v>
      </c>
      <c r="L11" s="48">
        <v>83</v>
      </c>
      <c r="M11" s="48">
        <v>253</v>
      </c>
    </row>
    <row r="12" spans="1:13" ht="21" customHeight="1">
      <c r="A12" s="32" t="s">
        <v>2441</v>
      </c>
      <c r="B12" s="120">
        <v>27204</v>
      </c>
      <c r="C12" s="49">
        <v>17300</v>
      </c>
      <c r="D12" s="49">
        <v>16522</v>
      </c>
      <c r="E12" s="49">
        <v>14607</v>
      </c>
      <c r="F12" s="49">
        <v>1641</v>
      </c>
      <c r="G12" s="48">
        <v>20</v>
      </c>
      <c r="H12" s="48">
        <v>254</v>
      </c>
      <c r="I12" s="48">
        <v>778</v>
      </c>
      <c r="J12" s="48">
        <v>2658</v>
      </c>
      <c r="K12" s="48">
        <v>2259</v>
      </c>
      <c r="L12" s="48">
        <v>34</v>
      </c>
      <c r="M12" s="48">
        <v>365</v>
      </c>
    </row>
    <row r="13" spans="1:13" ht="21" customHeight="1">
      <c r="A13" s="32" t="s">
        <v>3065</v>
      </c>
      <c r="B13" s="120">
        <v>23963</v>
      </c>
      <c r="C13" s="49">
        <v>15659</v>
      </c>
      <c r="D13" s="49">
        <v>15012</v>
      </c>
      <c r="E13" s="49">
        <v>12895</v>
      </c>
      <c r="F13" s="49">
        <v>1926</v>
      </c>
      <c r="G13" s="48">
        <v>7</v>
      </c>
      <c r="H13" s="48">
        <v>184</v>
      </c>
      <c r="I13" s="48">
        <v>647</v>
      </c>
      <c r="J13" s="48">
        <v>2291</v>
      </c>
      <c r="K13" s="48">
        <v>1919</v>
      </c>
      <c r="L13" s="48">
        <v>21</v>
      </c>
      <c r="M13" s="48">
        <v>351</v>
      </c>
    </row>
    <row r="14" spans="1:13" ht="21" customHeight="1">
      <c r="A14" s="32" t="s">
        <v>3537</v>
      </c>
      <c r="B14" s="120">
        <v>20539</v>
      </c>
      <c r="C14" s="49">
        <v>13860</v>
      </c>
      <c r="D14" s="49">
        <v>13240</v>
      </c>
      <c r="E14" s="49">
        <v>11207</v>
      </c>
      <c r="F14" s="49">
        <v>1813</v>
      </c>
      <c r="G14" s="48">
        <v>14</v>
      </c>
      <c r="H14" s="48">
        <v>206</v>
      </c>
      <c r="I14" s="48">
        <v>620</v>
      </c>
      <c r="J14" s="48">
        <v>2407</v>
      </c>
      <c r="K14" s="48">
        <v>1979</v>
      </c>
      <c r="L14" s="48">
        <v>11</v>
      </c>
      <c r="M14" s="48">
        <v>417</v>
      </c>
    </row>
    <row r="15" spans="1:13" ht="21" customHeight="1">
      <c r="A15" s="32" t="s">
        <v>2812</v>
      </c>
      <c r="B15" s="120">
        <v>16655</v>
      </c>
      <c r="C15" s="49">
        <v>11274</v>
      </c>
      <c r="D15" s="49">
        <v>10780</v>
      </c>
      <c r="E15" s="49">
        <v>9019</v>
      </c>
      <c r="F15" s="49">
        <v>1567</v>
      </c>
      <c r="G15" s="48">
        <v>8</v>
      </c>
      <c r="H15" s="48">
        <v>186</v>
      </c>
      <c r="I15" s="48">
        <v>494</v>
      </c>
      <c r="J15" s="48">
        <v>2511</v>
      </c>
      <c r="K15" s="48">
        <v>2013</v>
      </c>
      <c r="L15" s="48">
        <v>10</v>
      </c>
      <c r="M15" s="48">
        <v>488</v>
      </c>
    </row>
    <row r="16" spans="1:13" ht="21" customHeight="1">
      <c r="A16" s="32" t="s">
        <v>275</v>
      </c>
      <c r="B16" s="120">
        <v>16222</v>
      </c>
      <c r="C16" s="49">
        <v>9471</v>
      </c>
      <c r="D16" s="49">
        <v>9034</v>
      </c>
      <c r="E16" s="49">
        <v>7298</v>
      </c>
      <c r="F16" s="49">
        <v>1521</v>
      </c>
      <c r="G16" s="48">
        <v>3</v>
      </c>
      <c r="H16" s="48">
        <v>212</v>
      </c>
      <c r="I16" s="48">
        <v>437</v>
      </c>
      <c r="J16" s="48">
        <v>4294</v>
      </c>
      <c r="K16" s="48">
        <v>2789</v>
      </c>
      <c r="L16" s="48">
        <v>5</v>
      </c>
      <c r="M16" s="48">
        <v>1500</v>
      </c>
    </row>
    <row r="17" spans="1:13" ht="21" customHeight="1">
      <c r="A17" s="32" t="s">
        <v>3583</v>
      </c>
      <c r="B17" s="120">
        <v>18865</v>
      </c>
      <c r="C17" s="49">
        <v>8213</v>
      </c>
      <c r="D17" s="49">
        <v>7794</v>
      </c>
      <c r="E17" s="49">
        <v>5919</v>
      </c>
      <c r="F17" s="49">
        <v>1633</v>
      </c>
      <c r="G17" s="48">
        <v>2</v>
      </c>
      <c r="H17" s="48">
        <v>240</v>
      </c>
      <c r="I17" s="48">
        <v>419</v>
      </c>
      <c r="J17" s="48">
        <v>8169</v>
      </c>
      <c r="K17" s="48">
        <v>3931</v>
      </c>
      <c r="L17" s="48">
        <v>8</v>
      </c>
      <c r="M17" s="48">
        <v>4230</v>
      </c>
    </row>
    <row r="18" spans="1:13" ht="21" customHeight="1">
      <c r="A18" s="32" t="s">
        <v>3092</v>
      </c>
      <c r="B18" s="120">
        <v>15409</v>
      </c>
      <c r="C18" s="49">
        <v>4633</v>
      </c>
      <c r="D18" s="49">
        <v>4502</v>
      </c>
      <c r="E18" s="49">
        <v>3170</v>
      </c>
      <c r="F18" s="49">
        <v>1118</v>
      </c>
      <c r="G18" s="48">
        <v>2</v>
      </c>
      <c r="H18" s="48">
        <v>212</v>
      </c>
      <c r="I18" s="48">
        <v>131</v>
      </c>
      <c r="J18" s="48">
        <v>8892</v>
      </c>
      <c r="K18" s="48">
        <v>3449</v>
      </c>
      <c r="L18" s="48">
        <v>7</v>
      </c>
      <c r="M18" s="48">
        <v>5436</v>
      </c>
    </row>
    <row r="19" spans="1:13" ht="21" customHeight="1">
      <c r="A19" s="32" t="s">
        <v>3585</v>
      </c>
      <c r="B19" s="120">
        <v>12639</v>
      </c>
      <c r="C19" s="49">
        <v>2447</v>
      </c>
      <c r="D19" s="49">
        <v>2392</v>
      </c>
      <c r="E19" s="49">
        <v>1556</v>
      </c>
      <c r="F19" s="49">
        <v>642</v>
      </c>
      <c r="G19" s="48">
        <v>1</v>
      </c>
      <c r="H19" s="48">
        <v>193</v>
      </c>
      <c r="I19" s="48">
        <v>55</v>
      </c>
      <c r="J19" s="48">
        <v>8619</v>
      </c>
      <c r="K19" s="48">
        <v>2783</v>
      </c>
      <c r="L19" s="48">
        <v>5</v>
      </c>
      <c r="M19" s="48">
        <v>5831</v>
      </c>
    </row>
    <row r="20" spans="1:13" ht="21" customHeight="1">
      <c r="A20" s="32" t="s">
        <v>3572</v>
      </c>
      <c r="B20" s="120">
        <v>10704</v>
      </c>
      <c r="C20" s="49">
        <v>1275</v>
      </c>
      <c r="D20" s="49">
        <v>1264</v>
      </c>
      <c r="E20" s="49">
        <v>763</v>
      </c>
      <c r="F20" s="49">
        <v>361</v>
      </c>
      <c r="G20" s="48">
        <v>1</v>
      </c>
      <c r="H20" s="48">
        <v>139</v>
      </c>
      <c r="I20" s="48">
        <v>11</v>
      </c>
      <c r="J20" s="48">
        <v>8136</v>
      </c>
      <c r="K20" s="48">
        <v>2280</v>
      </c>
      <c r="L20" s="48">
        <v>8</v>
      </c>
      <c r="M20" s="48">
        <v>5848</v>
      </c>
    </row>
    <row r="21" spans="1:13" ht="21" customHeight="1">
      <c r="A21" s="32" t="s">
        <v>2003</v>
      </c>
      <c r="B21" s="120">
        <v>10092</v>
      </c>
      <c r="C21" s="49">
        <v>661</v>
      </c>
      <c r="D21" s="49">
        <v>654</v>
      </c>
      <c r="E21" s="49">
        <v>370</v>
      </c>
      <c r="F21" s="49">
        <v>185</v>
      </c>
      <c r="G21" s="48">
        <v>1</v>
      </c>
      <c r="H21" s="48">
        <v>98</v>
      </c>
      <c r="I21" s="48">
        <v>7</v>
      </c>
      <c r="J21" s="48">
        <v>8429</v>
      </c>
      <c r="K21" s="48">
        <v>1585</v>
      </c>
      <c r="L21" s="48">
        <v>2</v>
      </c>
      <c r="M21" s="48">
        <v>6842</v>
      </c>
    </row>
    <row r="22" spans="1:13" ht="21" customHeight="1">
      <c r="A22" s="32" t="s">
        <v>3430</v>
      </c>
      <c r="B22" s="120">
        <v>223586</v>
      </c>
      <c r="C22" s="49">
        <v>129382</v>
      </c>
      <c r="D22" s="49">
        <v>123523</v>
      </c>
      <c r="E22" s="49">
        <v>106744</v>
      </c>
      <c r="F22" s="49">
        <v>10995</v>
      </c>
      <c r="G22" s="48">
        <v>3280</v>
      </c>
      <c r="H22" s="48">
        <v>2504</v>
      </c>
      <c r="I22" s="48">
        <v>5859</v>
      </c>
      <c r="J22" s="48">
        <v>32313</v>
      </c>
      <c r="K22" s="48">
        <v>15570</v>
      </c>
      <c r="L22" s="48">
        <v>12656</v>
      </c>
      <c r="M22" s="48">
        <v>4087</v>
      </c>
    </row>
    <row r="23" spans="1:13" ht="21" customHeight="1">
      <c r="A23" s="32" t="s">
        <v>802</v>
      </c>
      <c r="B23" s="120">
        <v>67709</v>
      </c>
      <c r="C23" s="49">
        <v>17229</v>
      </c>
      <c r="D23" s="49">
        <v>16606</v>
      </c>
      <c r="E23" s="49">
        <v>11778</v>
      </c>
      <c r="F23" s="49">
        <v>3939</v>
      </c>
      <c r="G23" s="48">
        <v>7</v>
      </c>
      <c r="H23" s="48">
        <v>882</v>
      </c>
      <c r="I23" s="48">
        <v>623</v>
      </c>
      <c r="J23" s="48">
        <v>42245</v>
      </c>
      <c r="K23" s="48">
        <v>14028</v>
      </c>
      <c r="L23" s="48">
        <v>30</v>
      </c>
      <c r="M23" s="48">
        <v>28187</v>
      </c>
    </row>
    <row r="24" spans="1:13" s="25" customFormat="1" ht="21" customHeight="1">
      <c r="A24" s="254" t="s">
        <v>15</v>
      </c>
      <c r="B24" s="166">
        <v>146032</v>
      </c>
      <c r="C24" s="201">
        <v>81985</v>
      </c>
      <c r="D24" s="201">
        <v>77941</v>
      </c>
      <c r="E24" s="201">
        <v>73403</v>
      </c>
      <c r="F24" s="201">
        <v>1369</v>
      </c>
      <c r="G24" s="168">
        <v>1603</v>
      </c>
      <c r="H24" s="168">
        <v>1566</v>
      </c>
      <c r="I24" s="168">
        <v>4044</v>
      </c>
      <c r="J24" s="168">
        <v>24637</v>
      </c>
      <c r="K24" s="168">
        <v>2229</v>
      </c>
      <c r="L24" s="168">
        <v>6611</v>
      </c>
      <c r="M24" s="168">
        <v>15797</v>
      </c>
    </row>
    <row r="25" spans="1:13" ht="21" customHeight="1">
      <c r="A25" s="32" t="s">
        <v>3075</v>
      </c>
      <c r="B25" s="120">
        <v>5357</v>
      </c>
      <c r="C25" s="49">
        <v>540</v>
      </c>
      <c r="D25" s="49">
        <v>509</v>
      </c>
      <c r="E25" s="49">
        <v>114</v>
      </c>
      <c r="F25" s="49">
        <v>6</v>
      </c>
      <c r="G25" s="48">
        <v>386</v>
      </c>
      <c r="H25" s="48">
        <v>3</v>
      </c>
      <c r="I25" s="48">
        <v>31</v>
      </c>
      <c r="J25" s="48">
        <v>3716</v>
      </c>
      <c r="K25" s="48">
        <v>12</v>
      </c>
      <c r="L25" s="48">
        <v>3648</v>
      </c>
      <c r="M25" s="48">
        <v>56</v>
      </c>
    </row>
    <row r="26" spans="1:13" ht="21" customHeight="1">
      <c r="A26" s="32" t="s">
        <v>3516</v>
      </c>
      <c r="B26" s="120">
        <v>10267</v>
      </c>
      <c r="C26" s="49">
        <v>4188</v>
      </c>
      <c r="D26" s="49">
        <v>3889</v>
      </c>
      <c r="E26" s="49">
        <v>2827</v>
      </c>
      <c r="F26" s="49">
        <v>51</v>
      </c>
      <c r="G26" s="48">
        <v>967</v>
      </c>
      <c r="H26" s="48">
        <v>44</v>
      </c>
      <c r="I26" s="48">
        <v>299</v>
      </c>
      <c r="J26" s="48">
        <v>2563</v>
      </c>
      <c r="K26" s="48">
        <v>16</v>
      </c>
      <c r="L26" s="48">
        <v>2430</v>
      </c>
      <c r="M26" s="48">
        <v>117</v>
      </c>
    </row>
    <row r="27" spans="1:13" ht="21" customHeight="1">
      <c r="A27" s="32" t="s">
        <v>3582</v>
      </c>
      <c r="B27" s="120">
        <v>15191</v>
      </c>
      <c r="C27" s="49">
        <v>8704</v>
      </c>
      <c r="D27" s="49">
        <v>8241</v>
      </c>
      <c r="E27" s="49">
        <v>7948</v>
      </c>
      <c r="F27" s="49">
        <v>56</v>
      </c>
      <c r="G27" s="48">
        <v>149</v>
      </c>
      <c r="H27" s="48">
        <v>88</v>
      </c>
      <c r="I27" s="48">
        <v>463</v>
      </c>
      <c r="J27" s="48">
        <v>474</v>
      </c>
      <c r="K27" s="48">
        <v>45</v>
      </c>
      <c r="L27" s="48">
        <v>323</v>
      </c>
      <c r="M27" s="48">
        <v>106</v>
      </c>
    </row>
    <row r="28" spans="1:13" ht="21" customHeight="1">
      <c r="A28" s="32" t="s">
        <v>3518</v>
      </c>
      <c r="B28" s="120">
        <v>16596</v>
      </c>
      <c r="C28" s="49">
        <v>10031</v>
      </c>
      <c r="D28" s="49">
        <v>9583</v>
      </c>
      <c r="E28" s="49">
        <v>9350</v>
      </c>
      <c r="F28" s="49">
        <v>61</v>
      </c>
      <c r="G28" s="48">
        <v>52</v>
      </c>
      <c r="H28" s="48">
        <v>120</v>
      </c>
      <c r="I28" s="48">
        <v>448</v>
      </c>
      <c r="J28" s="48">
        <v>298</v>
      </c>
      <c r="K28" s="48">
        <v>47</v>
      </c>
      <c r="L28" s="48">
        <v>112</v>
      </c>
      <c r="M28" s="48">
        <v>139</v>
      </c>
    </row>
    <row r="29" spans="1:13" ht="21" customHeight="1">
      <c r="A29" s="32" t="s">
        <v>2416</v>
      </c>
      <c r="B29" s="120">
        <v>15387</v>
      </c>
      <c r="C29" s="49">
        <v>9885</v>
      </c>
      <c r="D29" s="49">
        <v>9456</v>
      </c>
      <c r="E29" s="49">
        <v>9285</v>
      </c>
      <c r="F29" s="49">
        <v>59</v>
      </c>
      <c r="G29" s="48">
        <v>21</v>
      </c>
      <c r="H29" s="48">
        <v>91</v>
      </c>
      <c r="I29" s="48">
        <v>429</v>
      </c>
      <c r="J29" s="48">
        <v>246</v>
      </c>
      <c r="K29" s="48">
        <v>52</v>
      </c>
      <c r="L29" s="48">
        <v>46</v>
      </c>
      <c r="M29" s="48">
        <v>148</v>
      </c>
    </row>
    <row r="30" spans="1:13" ht="21" customHeight="1">
      <c r="A30" s="32" t="s">
        <v>2441</v>
      </c>
      <c r="B30" s="120">
        <v>14450</v>
      </c>
      <c r="C30" s="49">
        <v>9817</v>
      </c>
      <c r="D30" s="49">
        <v>9338</v>
      </c>
      <c r="E30" s="49">
        <v>9158</v>
      </c>
      <c r="F30" s="49">
        <v>69</v>
      </c>
      <c r="G30" s="48">
        <v>9</v>
      </c>
      <c r="H30" s="48">
        <v>102</v>
      </c>
      <c r="I30" s="48">
        <v>479</v>
      </c>
      <c r="J30" s="48">
        <v>328</v>
      </c>
      <c r="K30" s="48">
        <v>101</v>
      </c>
      <c r="L30" s="48">
        <v>11</v>
      </c>
      <c r="M30" s="48">
        <v>216</v>
      </c>
    </row>
    <row r="31" spans="1:13" ht="21" customHeight="1">
      <c r="A31" s="32" t="s">
        <v>3065</v>
      </c>
      <c r="B31" s="120">
        <v>12649</v>
      </c>
      <c r="C31" s="49">
        <v>8786</v>
      </c>
      <c r="D31" s="49">
        <v>8379</v>
      </c>
      <c r="E31" s="49">
        <v>8194</v>
      </c>
      <c r="F31" s="49">
        <v>68</v>
      </c>
      <c r="G31" s="48">
        <v>2</v>
      </c>
      <c r="H31" s="48">
        <v>115</v>
      </c>
      <c r="I31" s="48">
        <v>407</v>
      </c>
      <c r="J31" s="48">
        <v>321</v>
      </c>
      <c r="K31" s="48">
        <v>86</v>
      </c>
      <c r="L31" s="48">
        <v>11</v>
      </c>
      <c r="M31" s="48">
        <v>224</v>
      </c>
    </row>
    <row r="32" spans="1:13" ht="21" customHeight="1">
      <c r="A32" s="32" t="s">
        <v>3537</v>
      </c>
      <c r="B32" s="120">
        <v>10700</v>
      </c>
      <c r="C32" s="49">
        <v>7870</v>
      </c>
      <c r="D32" s="49">
        <v>7483</v>
      </c>
      <c r="E32" s="49">
        <v>7271</v>
      </c>
      <c r="F32" s="49">
        <v>79</v>
      </c>
      <c r="G32" s="48">
        <v>8</v>
      </c>
      <c r="H32" s="48">
        <v>125</v>
      </c>
      <c r="I32" s="48">
        <v>387</v>
      </c>
      <c r="J32" s="48">
        <v>339</v>
      </c>
      <c r="K32" s="48">
        <v>88</v>
      </c>
      <c r="L32" s="48">
        <v>8</v>
      </c>
      <c r="M32" s="48">
        <v>243</v>
      </c>
    </row>
    <row r="33" spans="1:13" ht="21" customHeight="1">
      <c r="A33" s="32" t="s">
        <v>2812</v>
      </c>
      <c r="B33" s="120">
        <v>8547</v>
      </c>
      <c r="C33" s="49">
        <v>6451</v>
      </c>
      <c r="D33" s="49">
        <v>6133</v>
      </c>
      <c r="E33" s="49">
        <v>5934</v>
      </c>
      <c r="F33" s="49">
        <v>82</v>
      </c>
      <c r="G33" s="48">
        <v>5</v>
      </c>
      <c r="H33" s="48">
        <v>112</v>
      </c>
      <c r="I33" s="48">
        <v>318</v>
      </c>
      <c r="J33" s="48">
        <v>403</v>
      </c>
      <c r="K33" s="48">
        <v>101</v>
      </c>
      <c r="L33" s="48">
        <v>5</v>
      </c>
      <c r="M33" s="48">
        <v>297</v>
      </c>
    </row>
    <row r="34" spans="1:13" ht="21" customHeight="1">
      <c r="A34" s="32" t="s">
        <v>275</v>
      </c>
      <c r="B34" s="120">
        <v>8183</v>
      </c>
      <c r="C34" s="49">
        <v>5535</v>
      </c>
      <c r="D34" s="49">
        <v>5220</v>
      </c>
      <c r="E34" s="49">
        <v>4937</v>
      </c>
      <c r="F34" s="49">
        <v>139</v>
      </c>
      <c r="G34" s="48">
        <v>1</v>
      </c>
      <c r="H34" s="48">
        <v>143</v>
      </c>
      <c r="I34" s="48">
        <v>315</v>
      </c>
      <c r="J34" s="48">
        <v>1161</v>
      </c>
      <c r="K34" s="48">
        <v>222</v>
      </c>
      <c r="L34" s="48">
        <v>3</v>
      </c>
      <c r="M34" s="48">
        <v>936</v>
      </c>
    </row>
    <row r="35" spans="1:13" ht="21" customHeight="1">
      <c r="A35" s="32" t="s">
        <v>3583</v>
      </c>
      <c r="B35" s="120">
        <v>9218</v>
      </c>
      <c r="C35" s="49">
        <v>4911</v>
      </c>
      <c r="D35" s="49">
        <v>4596</v>
      </c>
      <c r="E35" s="49">
        <v>4183</v>
      </c>
      <c r="F35" s="49">
        <v>235</v>
      </c>
      <c r="G35" s="48">
        <v>1</v>
      </c>
      <c r="H35" s="48">
        <v>177</v>
      </c>
      <c r="I35" s="48">
        <v>315</v>
      </c>
      <c r="J35" s="48">
        <v>2946</v>
      </c>
      <c r="K35" s="48">
        <v>407</v>
      </c>
      <c r="L35" s="48">
        <v>4</v>
      </c>
      <c r="M35" s="48">
        <v>2535</v>
      </c>
    </row>
    <row r="36" spans="1:13" ht="21" customHeight="1">
      <c r="A36" s="32" t="s">
        <v>3092</v>
      </c>
      <c r="B36" s="120">
        <v>7011</v>
      </c>
      <c r="C36" s="49">
        <v>2735</v>
      </c>
      <c r="D36" s="49">
        <v>2632</v>
      </c>
      <c r="E36" s="49">
        <v>2277</v>
      </c>
      <c r="F36" s="49">
        <v>201</v>
      </c>
      <c r="G36" s="48" t="s">
        <v>134</v>
      </c>
      <c r="H36" s="48">
        <v>154</v>
      </c>
      <c r="I36" s="48">
        <v>103</v>
      </c>
      <c r="J36" s="48">
        <v>3359</v>
      </c>
      <c r="K36" s="48">
        <v>353</v>
      </c>
      <c r="L36" s="48">
        <v>3</v>
      </c>
      <c r="M36" s="48">
        <v>3003</v>
      </c>
    </row>
    <row r="37" spans="1:13" ht="21" customHeight="1">
      <c r="A37" s="32" t="s">
        <v>3585</v>
      </c>
      <c r="B37" s="120">
        <v>5355</v>
      </c>
      <c r="C37" s="49">
        <v>1421</v>
      </c>
      <c r="D37" s="49">
        <v>1381</v>
      </c>
      <c r="E37" s="49">
        <v>1099</v>
      </c>
      <c r="F37" s="49">
        <v>145</v>
      </c>
      <c r="G37" s="48" t="s">
        <v>134</v>
      </c>
      <c r="H37" s="48">
        <v>137</v>
      </c>
      <c r="I37" s="48">
        <v>40</v>
      </c>
      <c r="J37" s="48">
        <v>3223</v>
      </c>
      <c r="K37" s="48">
        <v>291</v>
      </c>
      <c r="L37" s="48">
        <v>2</v>
      </c>
      <c r="M37" s="48">
        <v>2930</v>
      </c>
    </row>
    <row r="38" spans="1:13" ht="21" customHeight="1">
      <c r="A38" s="32" t="s">
        <v>3572</v>
      </c>
      <c r="B38" s="120">
        <v>4098</v>
      </c>
      <c r="C38" s="49">
        <v>747</v>
      </c>
      <c r="D38" s="49">
        <v>741</v>
      </c>
      <c r="E38" s="49">
        <v>574</v>
      </c>
      <c r="F38" s="49">
        <v>74</v>
      </c>
      <c r="G38" s="48">
        <v>1</v>
      </c>
      <c r="H38" s="48">
        <v>92</v>
      </c>
      <c r="I38" s="48">
        <v>6</v>
      </c>
      <c r="J38" s="48">
        <v>2876</v>
      </c>
      <c r="K38" s="48">
        <v>253</v>
      </c>
      <c r="L38" s="48">
        <v>5</v>
      </c>
      <c r="M38" s="48">
        <v>2618</v>
      </c>
    </row>
    <row r="39" spans="1:13" ht="21" customHeight="1">
      <c r="A39" s="32" t="s">
        <v>2003</v>
      </c>
      <c r="B39" s="120">
        <v>3023</v>
      </c>
      <c r="C39" s="49">
        <v>364</v>
      </c>
      <c r="D39" s="49">
        <v>360</v>
      </c>
      <c r="E39" s="49">
        <v>252</v>
      </c>
      <c r="F39" s="49">
        <v>44</v>
      </c>
      <c r="G39" s="48">
        <v>1</v>
      </c>
      <c r="H39" s="48">
        <v>63</v>
      </c>
      <c r="I39" s="48">
        <v>4</v>
      </c>
      <c r="J39" s="48">
        <v>2384</v>
      </c>
      <c r="K39" s="48">
        <v>155</v>
      </c>
      <c r="L39" s="48" t="s">
        <v>134</v>
      </c>
      <c r="M39" s="48">
        <v>2229</v>
      </c>
    </row>
    <row r="40" spans="1:13" ht="21" customHeight="1">
      <c r="A40" s="32" t="s">
        <v>3430</v>
      </c>
      <c r="B40" s="120">
        <v>117327</v>
      </c>
      <c r="C40" s="49">
        <v>71807</v>
      </c>
      <c r="D40" s="49">
        <v>68231</v>
      </c>
      <c r="E40" s="49">
        <v>65018</v>
      </c>
      <c r="F40" s="49">
        <v>670</v>
      </c>
      <c r="G40" s="48">
        <v>1600</v>
      </c>
      <c r="H40" s="48">
        <v>943</v>
      </c>
      <c r="I40" s="48">
        <v>3576</v>
      </c>
      <c r="J40" s="48">
        <v>9849</v>
      </c>
      <c r="K40" s="48">
        <v>770</v>
      </c>
      <c r="L40" s="48">
        <v>6597</v>
      </c>
      <c r="M40" s="48">
        <v>2482</v>
      </c>
    </row>
    <row r="41" spans="1:13" ht="21" customHeight="1">
      <c r="A41" s="32" t="s">
        <v>802</v>
      </c>
      <c r="B41" s="120">
        <v>28705</v>
      </c>
      <c r="C41" s="49">
        <v>10178</v>
      </c>
      <c r="D41" s="49">
        <v>9710</v>
      </c>
      <c r="E41" s="49">
        <v>8385</v>
      </c>
      <c r="F41" s="49">
        <v>699</v>
      </c>
      <c r="G41" s="48">
        <v>3</v>
      </c>
      <c r="H41" s="48">
        <v>623</v>
      </c>
      <c r="I41" s="48">
        <v>468</v>
      </c>
      <c r="J41" s="48">
        <v>14788</v>
      </c>
      <c r="K41" s="48">
        <v>1459</v>
      </c>
      <c r="L41" s="48">
        <v>14</v>
      </c>
      <c r="M41" s="48">
        <v>13315</v>
      </c>
    </row>
    <row r="42" spans="1:13" s="25" customFormat="1" ht="21" customHeight="1">
      <c r="A42" s="254" t="s">
        <v>46</v>
      </c>
      <c r="B42" s="166">
        <v>145263</v>
      </c>
      <c r="C42" s="201">
        <v>64626</v>
      </c>
      <c r="D42" s="201">
        <v>62188</v>
      </c>
      <c r="E42" s="201">
        <v>45119</v>
      </c>
      <c r="F42" s="201">
        <v>13565</v>
      </c>
      <c r="G42" s="168">
        <v>1684</v>
      </c>
      <c r="H42" s="168">
        <v>1820</v>
      </c>
      <c r="I42" s="168">
        <v>2438</v>
      </c>
      <c r="J42" s="168">
        <v>49921</v>
      </c>
      <c r="K42" s="168">
        <v>27369</v>
      </c>
      <c r="L42" s="168">
        <v>6075</v>
      </c>
      <c r="M42" s="168">
        <v>16477</v>
      </c>
    </row>
    <row r="43" spans="1:13" ht="21" customHeight="1">
      <c r="A43" s="32" t="s">
        <v>3075</v>
      </c>
      <c r="B43" s="120">
        <v>5197</v>
      </c>
      <c r="C43" s="49">
        <v>623</v>
      </c>
      <c r="D43" s="49">
        <v>596</v>
      </c>
      <c r="E43" s="49">
        <v>109</v>
      </c>
      <c r="F43" s="49">
        <v>11</v>
      </c>
      <c r="G43" s="48">
        <v>475</v>
      </c>
      <c r="H43" s="48">
        <v>1</v>
      </c>
      <c r="I43" s="48">
        <v>27</v>
      </c>
      <c r="J43" s="48">
        <v>3614</v>
      </c>
      <c r="K43" s="48">
        <v>22</v>
      </c>
      <c r="L43" s="48">
        <v>3548</v>
      </c>
      <c r="M43" s="48">
        <v>44</v>
      </c>
    </row>
    <row r="44" spans="1:13" ht="21" customHeight="1">
      <c r="A44" s="32" t="s">
        <v>3516</v>
      </c>
      <c r="B44" s="120">
        <v>10346</v>
      </c>
      <c r="C44" s="49">
        <v>4736</v>
      </c>
      <c r="D44" s="49">
        <v>4461</v>
      </c>
      <c r="E44" s="49">
        <v>3284</v>
      </c>
      <c r="F44" s="49">
        <v>146</v>
      </c>
      <c r="G44" s="48">
        <v>981</v>
      </c>
      <c r="H44" s="48">
        <v>50</v>
      </c>
      <c r="I44" s="48">
        <v>275</v>
      </c>
      <c r="J44" s="48">
        <v>2325</v>
      </c>
      <c r="K44" s="48">
        <v>136</v>
      </c>
      <c r="L44" s="48">
        <v>2117</v>
      </c>
      <c r="M44" s="48">
        <v>72</v>
      </c>
    </row>
    <row r="45" spans="1:13" ht="21" customHeight="1">
      <c r="A45" s="32" t="s">
        <v>3582</v>
      </c>
      <c r="B45" s="120">
        <v>13942</v>
      </c>
      <c r="C45" s="49">
        <v>8091</v>
      </c>
      <c r="D45" s="49">
        <v>7717</v>
      </c>
      <c r="E45" s="49">
        <v>6955</v>
      </c>
      <c r="F45" s="49">
        <v>384</v>
      </c>
      <c r="G45" s="48">
        <v>136</v>
      </c>
      <c r="H45" s="48">
        <v>242</v>
      </c>
      <c r="I45" s="48">
        <v>374</v>
      </c>
      <c r="J45" s="48">
        <v>1061</v>
      </c>
      <c r="K45" s="48">
        <v>737</v>
      </c>
      <c r="L45" s="48">
        <v>242</v>
      </c>
      <c r="M45" s="48">
        <v>82</v>
      </c>
    </row>
    <row r="46" spans="1:13" ht="21" customHeight="1">
      <c r="A46" s="32" t="s">
        <v>3518</v>
      </c>
      <c r="B46" s="120">
        <v>13970</v>
      </c>
      <c r="C46" s="49">
        <v>7869</v>
      </c>
      <c r="D46" s="49">
        <v>7595</v>
      </c>
      <c r="E46" s="49">
        <v>6323</v>
      </c>
      <c r="F46" s="49">
        <v>732</v>
      </c>
      <c r="G46" s="48">
        <v>39</v>
      </c>
      <c r="H46" s="48">
        <v>501</v>
      </c>
      <c r="I46" s="48">
        <v>274</v>
      </c>
      <c r="J46" s="48">
        <v>1729</v>
      </c>
      <c r="K46" s="48">
        <v>1560</v>
      </c>
      <c r="L46" s="48">
        <v>72</v>
      </c>
      <c r="M46" s="48">
        <v>97</v>
      </c>
    </row>
    <row r="47" spans="1:13" ht="21" customHeight="1">
      <c r="A47" s="32" t="s">
        <v>2416</v>
      </c>
      <c r="B47" s="120">
        <v>12750</v>
      </c>
      <c r="C47" s="49">
        <v>7151</v>
      </c>
      <c r="D47" s="49">
        <v>6888</v>
      </c>
      <c r="E47" s="49">
        <v>5523</v>
      </c>
      <c r="F47" s="49">
        <v>1021</v>
      </c>
      <c r="G47" s="48">
        <v>22</v>
      </c>
      <c r="H47" s="48">
        <v>322</v>
      </c>
      <c r="I47" s="48">
        <v>263</v>
      </c>
      <c r="J47" s="48">
        <v>2126</v>
      </c>
      <c r="K47" s="48">
        <v>1984</v>
      </c>
      <c r="L47" s="48">
        <v>37</v>
      </c>
      <c r="M47" s="48">
        <v>105</v>
      </c>
    </row>
    <row r="48" spans="1:13" ht="21" customHeight="1">
      <c r="A48" s="32" t="s">
        <v>2441</v>
      </c>
      <c r="B48" s="120">
        <v>12754</v>
      </c>
      <c r="C48" s="49">
        <v>7483</v>
      </c>
      <c r="D48" s="49">
        <v>7184</v>
      </c>
      <c r="E48" s="49">
        <v>5449</v>
      </c>
      <c r="F48" s="49">
        <v>1572</v>
      </c>
      <c r="G48" s="48">
        <v>11</v>
      </c>
      <c r="H48" s="48">
        <v>152</v>
      </c>
      <c r="I48" s="48">
        <v>299</v>
      </c>
      <c r="J48" s="48">
        <v>2330</v>
      </c>
      <c r="K48" s="48">
        <v>2158</v>
      </c>
      <c r="L48" s="48">
        <v>23</v>
      </c>
      <c r="M48" s="48">
        <v>149</v>
      </c>
    </row>
    <row r="49" spans="1:13" ht="21" customHeight="1">
      <c r="A49" s="32" t="s">
        <v>3065</v>
      </c>
      <c r="B49" s="120">
        <v>11314</v>
      </c>
      <c r="C49" s="49">
        <v>6873</v>
      </c>
      <c r="D49" s="49">
        <v>6633</v>
      </c>
      <c r="E49" s="49">
        <v>4701</v>
      </c>
      <c r="F49" s="49">
        <v>1858</v>
      </c>
      <c r="G49" s="48">
        <v>5</v>
      </c>
      <c r="H49" s="48">
        <v>69</v>
      </c>
      <c r="I49" s="48">
        <v>240</v>
      </c>
      <c r="J49" s="48">
        <v>1970</v>
      </c>
      <c r="K49" s="48">
        <v>1833</v>
      </c>
      <c r="L49" s="48">
        <v>10</v>
      </c>
      <c r="M49" s="48">
        <v>127</v>
      </c>
    </row>
    <row r="50" spans="1:13" ht="21" customHeight="1">
      <c r="A50" s="32" t="s">
        <v>3537</v>
      </c>
      <c r="B50" s="120">
        <v>9839</v>
      </c>
      <c r="C50" s="49">
        <v>5990</v>
      </c>
      <c r="D50" s="49">
        <v>5757</v>
      </c>
      <c r="E50" s="49">
        <v>3936</v>
      </c>
      <c r="F50" s="49">
        <v>1734</v>
      </c>
      <c r="G50" s="48">
        <v>6</v>
      </c>
      <c r="H50" s="48">
        <v>81</v>
      </c>
      <c r="I50" s="48">
        <v>233</v>
      </c>
      <c r="J50" s="48">
        <v>2068</v>
      </c>
      <c r="K50" s="48">
        <v>1891</v>
      </c>
      <c r="L50" s="48">
        <v>3</v>
      </c>
      <c r="M50" s="48">
        <v>174</v>
      </c>
    </row>
    <row r="51" spans="1:13" ht="21" customHeight="1">
      <c r="A51" s="32" t="s">
        <v>2812</v>
      </c>
      <c r="B51" s="120">
        <v>8108</v>
      </c>
      <c r="C51" s="49">
        <v>4823</v>
      </c>
      <c r="D51" s="49">
        <v>4647</v>
      </c>
      <c r="E51" s="49">
        <v>3085</v>
      </c>
      <c r="F51" s="49">
        <v>1485</v>
      </c>
      <c r="G51" s="48">
        <v>3</v>
      </c>
      <c r="H51" s="48">
        <v>74</v>
      </c>
      <c r="I51" s="48">
        <v>176</v>
      </c>
      <c r="J51" s="48">
        <v>2108</v>
      </c>
      <c r="K51" s="48">
        <v>1912</v>
      </c>
      <c r="L51" s="48">
        <v>5</v>
      </c>
      <c r="M51" s="48">
        <v>191</v>
      </c>
    </row>
    <row r="52" spans="1:13" ht="21" customHeight="1">
      <c r="A52" s="32" t="s">
        <v>275</v>
      </c>
      <c r="B52" s="120">
        <v>8039</v>
      </c>
      <c r="C52" s="49">
        <v>3936</v>
      </c>
      <c r="D52" s="49">
        <v>3814</v>
      </c>
      <c r="E52" s="49">
        <v>2361</v>
      </c>
      <c r="F52" s="49">
        <v>1382</v>
      </c>
      <c r="G52" s="48">
        <v>2</v>
      </c>
      <c r="H52" s="48">
        <v>69</v>
      </c>
      <c r="I52" s="48">
        <v>122</v>
      </c>
      <c r="J52" s="48">
        <v>3133</v>
      </c>
      <c r="K52" s="48">
        <v>2567</v>
      </c>
      <c r="L52" s="48">
        <v>2</v>
      </c>
      <c r="M52" s="48">
        <v>564</v>
      </c>
    </row>
    <row r="53" spans="1:13" ht="21" customHeight="1">
      <c r="A53" s="32" t="s">
        <v>3583</v>
      </c>
      <c r="B53" s="120">
        <v>9647</v>
      </c>
      <c r="C53" s="49">
        <v>3302</v>
      </c>
      <c r="D53" s="49">
        <v>3198</v>
      </c>
      <c r="E53" s="49">
        <v>1736</v>
      </c>
      <c r="F53" s="49">
        <v>1398</v>
      </c>
      <c r="G53" s="48">
        <v>1</v>
      </c>
      <c r="H53" s="48">
        <v>63</v>
      </c>
      <c r="I53" s="48">
        <v>104</v>
      </c>
      <c r="J53" s="48">
        <v>5223</v>
      </c>
      <c r="K53" s="48">
        <v>3524</v>
      </c>
      <c r="L53" s="48">
        <v>4</v>
      </c>
      <c r="M53" s="48">
        <v>1695</v>
      </c>
    </row>
    <row r="54" spans="1:13" ht="21" customHeight="1">
      <c r="A54" s="32" t="s">
        <v>3092</v>
      </c>
      <c r="B54" s="120">
        <v>8398</v>
      </c>
      <c r="C54" s="49">
        <v>1898</v>
      </c>
      <c r="D54" s="49">
        <v>1870</v>
      </c>
      <c r="E54" s="49">
        <v>893</v>
      </c>
      <c r="F54" s="49">
        <v>917</v>
      </c>
      <c r="G54" s="48">
        <v>2</v>
      </c>
      <c r="H54" s="48">
        <v>58</v>
      </c>
      <c r="I54" s="48">
        <v>28</v>
      </c>
      <c r="J54" s="48">
        <v>5533</v>
      </c>
      <c r="K54" s="48">
        <v>3096</v>
      </c>
      <c r="L54" s="48">
        <v>4</v>
      </c>
      <c r="M54" s="48">
        <v>2433</v>
      </c>
    </row>
    <row r="55" spans="1:13" ht="21" customHeight="1">
      <c r="A55" s="32" t="s">
        <v>3585</v>
      </c>
      <c r="B55" s="120">
        <v>7284</v>
      </c>
      <c r="C55" s="49">
        <v>1026</v>
      </c>
      <c r="D55" s="49">
        <v>1011</v>
      </c>
      <c r="E55" s="49">
        <v>457</v>
      </c>
      <c r="F55" s="49">
        <v>497</v>
      </c>
      <c r="G55" s="48">
        <v>1</v>
      </c>
      <c r="H55" s="48">
        <v>56</v>
      </c>
      <c r="I55" s="48">
        <v>15</v>
      </c>
      <c r="J55" s="48">
        <v>5396</v>
      </c>
      <c r="K55" s="48">
        <v>2492</v>
      </c>
      <c r="L55" s="48">
        <v>3</v>
      </c>
      <c r="M55" s="48">
        <v>2901</v>
      </c>
    </row>
    <row r="56" spans="1:13" ht="21" customHeight="1">
      <c r="A56" s="32" t="s">
        <v>3572</v>
      </c>
      <c r="B56" s="120">
        <v>6606</v>
      </c>
      <c r="C56" s="49">
        <v>528</v>
      </c>
      <c r="D56" s="49">
        <v>523</v>
      </c>
      <c r="E56" s="49">
        <v>189</v>
      </c>
      <c r="F56" s="49">
        <v>287</v>
      </c>
      <c r="G56" s="48" t="s">
        <v>134</v>
      </c>
      <c r="H56" s="48">
        <v>47</v>
      </c>
      <c r="I56" s="48">
        <v>5</v>
      </c>
      <c r="J56" s="48">
        <v>5260</v>
      </c>
      <c r="K56" s="48">
        <v>2027</v>
      </c>
      <c r="L56" s="48">
        <v>3</v>
      </c>
      <c r="M56" s="48">
        <v>3230</v>
      </c>
    </row>
    <row r="57" spans="1:13" ht="21" customHeight="1">
      <c r="A57" s="32" t="s">
        <v>2003</v>
      </c>
      <c r="B57" s="120">
        <v>7069</v>
      </c>
      <c r="C57" s="49">
        <v>297</v>
      </c>
      <c r="D57" s="49">
        <v>294</v>
      </c>
      <c r="E57" s="49">
        <v>118</v>
      </c>
      <c r="F57" s="49">
        <v>141</v>
      </c>
      <c r="G57" s="48" t="s">
        <v>134</v>
      </c>
      <c r="H57" s="48">
        <v>35</v>
      </c>
      <c r="I57" s="48">
        <v>3</v>
      </c>
      <c r="J57" s="48">
        <v>6045</v>
      </c>
      <c r="K57" s="48">
        <v>1430</v>
      </c>
      <c r="L57" s="48">
        <v>2</v>
      </c>
      <c r="M57" s="48">
        <v>4613</v>
      </c>
    </row>
    <row r="58" spans="1:13" ht="21" customHeight="1">
      <c r="A58" s="32" t="s">
        <v>3430</v>
      </c>
      <c r="B58" s="120">
        <v>106259</v>
      </c>
      <c r="C58" s="49">
        <v>57575</v>
      </c>
      <c r="D58" s="49">
        <v>55292</v>
      </c>
      <c r="E58" s="49">
        <v>41726</v>
      </c>
      <c r="F58" s="49">
        <v>10325</v>
      </c>
      <c r="G58" s="48">
        <v>1680</v>
      </c>
      <c r="H58" s="48">
        <v>1561</v>
      </c>
      <c r="I58" s="48">
        <v>2283</v>
      </c>
      <c r="J58" s="48">
        <v>22464</v>
      </c>
      <c r="K58" s="48">
        <v>14800</v>
      </c>
      <c r="L58" s="48">
        <v>6059</v>
      </c>
      <c r="M58" s="48">
        <v>1605</v>
      </c>
    </row>
    <row r="59" spans="1:13" ht="21" customHeight="1">
      <c r="A59" s="36" t="s">
        <v>802</v>
      </c>
      <c r="B59" s="167">
        <v>39004</v>
      </c>
      <c r="C59" s="169">
        <v>7051</v>
      </c>
      <c r="D59" s="169">
        <v>6896</v>
      </c>
      <c r="E59" s="169">
        <v>3393</v>
      </c>
      <c r="F59" s="169">
        <v>3240</v>
      </c>
      <c r="G59" s="169">
        <v>4</v>
      </c>
      <c r="H59" s="169">
        <v>259</v>
      </c>
      <c r="I59" s="169">
        <v>155</v>
      </c>
      <c r="J59" s="169">
        <v>27457</v>
      </c>
      <c r="K59" s="169">
        <v>12569</v>
      </c>
      <c r="L59" s="169">
        <v>16</v>
      </c>
      <c r="M59" s="169">
        <v>14872</v>
      </c>
    </row>
    <row r="60" spans="1:13" ht="21" customHeight="1">
      <c r="A60" s="44" t="s">
        <v>3332</v>
      </c>
    </row>
    <row r="61" spans="1:13" ht="21" customHeight="1">
      <c r="A61" s="44" t="s">
        <v>4236</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sheetPr>
    <pageSetUpPr fitToPage="1"/>
  </sheetPr>
  <dimension ref="A1:H7"/>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4"/>
  </cols>
  <sheetData>
    <row r="1" spans="1:8" ht="21" customHeight="1">
      <c r="A1" s="28" t="str">
        <f>HYPERLINK("#"&amp;"目次"&amp;"!a1","目次へ")</f>
        <v>目次へ</v>
      </c>
    </row>
    <row r="2" spans="1:8" ht="21" customHeight="1">
      <c r="A2" s="97" t="str">
        <f>"４５．"&amp;目次!E48</f>
        <v>４５．自区内就業率の推移（平成17～平成27年）</v>
      </c>
      <c r="B2" s="26"/>
      <c r="C2" s="26"/>
      <c r="D2" s="26"/>
    </row>
    <row r="3" spans="1:8" ht="21" customHeight="1">
      <c r="A3" s="265" t="s">
        <v>2705</v>
      </c>
      <c r="B3" s="282" t="s">
        <v>569</v>
      </c>
      <c r="C3" s="282" t="s">
        <v>1309</v>
      </c>
      <c r="D3" s="282" t="s">
        <v>915</v>
      </c>
      <c r="E3" s="282" t="s">
        <v>2796</v>
      </c>
      <c r="F3" s="282" t="s">
        <v>3963</v>
      </c>
      <c r="G3" s="282" t="s">
        <v>1991</v>
      </c>
      <c r="H3" s="283" t="s">
        <v>2588</v>
      </c>
    </row>
    <row r="4" spans="1:8" ht="21" customHeight="1">
      <c r="A4" s="32" t="s">
        <v>4237</v>
      </c>
      <c r="B4" s="92">
        <v>131513</v>
      </c>
      <c r="C4" s="26">
        <v>41748</v>
      </c>
      <c r="D4" s="222">
        <v>14757</v>
      </c>
      <c r="E4" s="26">
        <v>26991</v>
      </c>
      <c r="F4" s="26">
        <v>79510</v>
      </c>
      <c r="G4" s="26">
        <v>10255</v>
      </c>
      <c r="H4" s="400">
        <v>0.31744390288412555</v>
      </c>
    </row>
    <row r="5" spans="1:8" ht="21" customHeight="1">
      <c r="A5" s="32">
        <v>22</v>
      </c>
      <c r="B5" s="92">
        <v>144850</v>
      </c>
      <c r="C5" s="26">
        <v>34569</v>
      </c>
      <c r="D5" s="26">
        <v>12563</v>
      </c>
      <c r="E5" s="26">
        <v>22006</v>
      </c>
      <c r="F5" s="26">
        <v>76008</v>
      </c>
      <c r="G5" s="26">
        <v>12866</v>
      </c>
      <c r="H5" s="400">
        <v>0.23865377977217808</v>
      </c>
    </row>
    <row r="6" spans="1:8" ht="21" customHeight="1">
      <c r="A6" s="118">
        <v>27</v>
      </c>
      <c r="B6" s="154">
        <v>140129</v>
      </c>
      <c r="C6" s="155">
        <v>33967</v>
      </c>
      <c r="D6" s="155">
        <v>12318</v>
      </c>
      <c r="E6" s="155">
        <v>21649</v>
      </c>
      <c r="F6" s="155">
        <v>78473</v>
      </c>
      <c r="G6" s="155">
        <v>12054</v>
      </c>
      <c r="H6" s="401">
        <v>0.24239807605848893</v>
      </c>
    </row>
    <row r="7" spans="1:8" ht="21" customHeight="1">
      <c r="A7" s="44" t="s">
        <v>4238</v>
      </c>
      <c r="D7" s="232"/>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sheetPr>
    <pageSetUpPr fitToPage="1"/>
  </sheetPr>
  <dimension ref="A1:E7"/>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4"/>
  </cols>
  <sheetData>
    <row r="1" spans="1:5" ht="21" customHeight="1">
      <c r="A1" s="28" t="str">
        <f>HYPERLINK("#"&amp;"目次"&amp;"!a1","目次へ")</f>
        <v>目次へ</v>
      </c>
    </row>
    <row r="2" spans="1:5" ht="21" customHeight="1">
      <c r="A2" s="97" t="str">
        <f>"４６．"&amp;目次!E49</f>
        <v>４６．完全失業者数･完全失業率の推移（平成17～平成27年）</v>
      </c>
      <c r="B2" s="83"/>
      <c r="C2" s="83"/>
      <c r="D2" s="83"/>
      <c r="E2" s="83"/>
    </row>
    <row r="3" spans="1:5" ht="21" customHeight="1">
      <c r="A3" s="202" t="s">
        <v>345</v>
      </c>
      <c r="B3" s="189" t="s">
        <v>340</v>
      </c>
      <c r="C3" s="189" t="s">
        <v>354</v>
      </c>
      <c r="D3" s="189" t="s">
        <v>2528</v>
      </c>
      <c r="E3" s="152" t="s">
        <v>991</v>
      </c>
    </row>
    <row r="4" spans="1:5" ht="21" customHeight="1">
      <c r="A4" s="221" t="s">
        <v>4239</v>
      </c>
      <c r="B4" s="92">
        <v>9610</v>
      </c>
      <c r="C4" s="26">
        <v>141123</v>
      </c>
      <c r="D4" s="26">
        <v>131513</v>
      </c>
      <c r="E4" s="402">
        <v>6.8096624930025579e-002</v>
      </c>
    </row>
    <row r="5" spans="1:5" ht="21" customHeight="1">
      <c r="A5" s="32">
        <v>22</v>
      </c>
      <c r="B5" s="92">
        <v>12709</v>
      </c>
      <c r="C5" s="26">
        <v>157559</v>
      </c>
      <c r="D5" s="26">
        <v>144850</v>
      </c>
      <c r="E5" s="400">
        <v>8.0661847307992557e-002</v>
      </c>
    </row>
    <row r="6" spans="1:5" ht="21" customHeight="1">
      <c r="A6" s="118">
        <v>27</v>
      </c>
      <c r="B6" s="154">
        <v>6482</v>
      </c>
      <c r="C6" s="155">
        <v>146611</v>
      </c>
      <c r="D6" s="155">
        <v>140129</v>
      </c>
      <c r="E6" s="401">
        <v>4.4212235098321409e-002</v>
      </c>
    </row>
    <row r="7" spans="1:5" ht="21" customHeight="1">
      <c r="A7" s="44" t="s">
        <v>4238</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G14"/>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6384" width="18.625" style="24"/>
  </cols>
  <sheetData>
    <row r="1" spans="1:7" ht="21" customHeight="1">
      <c r="A1" s="28" t="str">
        <f>HYPERLINK("#"&amp;"目次"&amp;"!a1","目次へ")</f>
        <v>目次へ</v>
      </c>
    </row>
    <row r="2" spans="1:7" ht="21" customHeight="1">
      <c r="A2" s="97" t="str">
        <f>"２．"&amp;目次!E5</f>
        <v>２．農地転用状況（平成27～令和2年）</v>
      </c>
    </row>
    <row r="3" spans="1:7" ht="21" customHeight="1">
      <c r="A3" s="69" t="s">
        <v>3394</v>
      </c>
    </row>
    <row r="4" spans="1:7" ht="21" customHeight="1">
      <c r="A4" s="115" t="s">
        <v>715</v>
      </c>
      <c r="B4" s="106" t="s">
        <v>308</v>
      </c>
      <c r="C4" s="98"/>
      <c r="D4" s="106" t="s">
        <v>37</v>
      </c>
      <c r="E4" s="98"/>
      <c r="F4" s="106" t="s">
        <v>2519</v>
      </c>
      <c r="G4" s="98"/>
    </row>
    <row r="5" spans="1:7" ht="21" customHeight="1">
      <c r="A5" s="116"/>
      <c r="B5" s="119" t="s">
        <v>1109</v>
      </c>
      <c r="C5" s="119" t="s">
        <v>34</v>
      </c>
      <c r="D5" s="119" t="s">
        <v>1109</v>
      </c>
      <c r="E5" s="119" t="s">
        <v>34</v>
      </c>
      <c r="F5" s="119" t="s">
        <v>1109</v>
      </c>
      <c r="G5" s="119" t="s">
        <v>34</v>
      </c>
    </row>
    <row r="6" spans="1:7" ht="21" customHeight="1">
      <c r="A6" s="34" t="s">
        <v>4030</v>
      </c>
      <c r="B6" s="120">
        <v>10</v>
      </c>
      <c r="C6" s="122">
        <v>5052</v>
      </c>
      <c r="D6" s="48">
        <v>7</v>
      </c>
      <c r="E6" s="122">
        <v>3854</v>
      </c>
      <c r="F6" s="48">
        <v>3</v>
      </c>
      <c r="G6" s="122">
        <v>1198</v>
      </c>
    </row>
    <row r="7" spans="1:7" ht="21" customHeight="1">
      <c r="A7" s="34">
        <v>28</v>
      </c>
      <c r="B7" s="120">
        <v>12</v>
      </c>
      <c r="C7" s="122">
        <v>4203.9399999999996</v>
      </c>
      <c r="D7" s="48">
        <v>6</v>
      </c>
      <c r="E7" s="122">
        <v>3336</v>
      </c>
      <c r="F7" s="48">
        <v>6</v>
      </c>
      <c r="G7" s="122">
        <v>867.94</v>
      </c>
    </row>
    <row r="8" spans="1:7" ht="21" customHeight="1">
      <c r="A8" s="34">
        <v>29</v>
      </c>
      <c r="B8" s="120">
        <v>17</v>
      </c>
      <c r="C8" s="122">
        <v>7104.12</v>
      </c>
      <c r="D8" s="48">
        <v>9</v>
      </c>
      <c r="E8" s="122">
        <v>3683.25</v>
      </c>
      <c r="F8" s="48">
        <v>8</v>
      </c>
      <c r="G8" s="122">
        <v>3420.87</v>
      </c>
    </row>
    <row r="9" spans="1:7" ht="21" customHeight="1">
      <c r="A9" s="34">
        <v>30</v>
      </c>
      <c r="B9" s="120">
        <v>20</v>
      </c>
      <c r="C9" s="122">
        <v>4922.18</v>
      </c>
      <c r="D9" s="48">
        <v>14</v>
      </c>
      <c r="E9" s="125">
        <v>4337.25</v>
      </c>
      <c r="F9" s="48">
        <v>6</v>
      </c>
      <c r="G9" s="125">
        <v>584.92999999999995</v>
      </c>
    </row>
    <row r="10" spans="1:7" ht="21.75" customHeight="1">
      <c r="A10" s="117">
        <v>31</v>
      </c>
      <c r="B10" s="48">
        <v>31</v>
      </c>
      <c r="C10" s="122">
        <v>10485.43</v>
      </c>
      <c r="D10" s="48">
        <v>16</v>
      </c>
      <c r="E10" s="122">
        <v>5741.36</v>
      </c>
      <c r="F10" s="48">
        <v>15</v>
      </c>
      <c r="G10" s="122">
        <v>4870.43</v>
      </c>
    </row>
    <row r="11" spans="1:7" ht="21.75" customHeight="1">
      <c r="A11" s="118" t="s">
        <v>4388</v>
      </c>
      <c r="B11" s="121">
        <v>26</v>
      </c>
      <c r="C11" s="123">
        <v>6878.66</v>
      </c>
      <c r="D11" s="124">
        <v>17</v>
      </c>
      <c r="E11" s="123">
        <v>4432.6499999999996</v>
      </c>
      <c r="F11" s="124">
        <v>9</v>
      </c>
      <c r="G11" s="123">
        <v>2446.0100000000002</v>
      </c>
    </row>
    <row r="12" spans="1:7" ht="21" customHeight="1">
      <c r="A12" s="44" t="s">
        <v>2829</v>
      </c>
      <c r="D12" s="26"/>
      <c r="E12" s="26"/>
      <c r="F12" s="26"/>
    </row>
    <row r="13" spans="1:7" ht="21" customHeight="1">
      <c r="A13" s="44" t="s">
        <v>827</v>
      </c>
      <c r="D13" s="26"/>
      <c r="E13" s="26"/>
      <c r="F13" s="26"/>
    </row>
    <row r="14" spans="1:7" ht="21" customHeight="1">
      <c r="A14" s="44" t="s">
        <v>4314</v>
      </c>
      <c r="D14" s="26"/>
      <c r="E14" s="26"/>
      <c r="F14" s="26"/>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sheetPr>
    <pageSetUpPr fitToPage="1"/>
  </sheetPr>
  <dimension ref="A1:E10"/>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4"/>
  </cols>
  <sheetData>
    <row r="1" spans="1:5" ht="21" customHeight="1">
      <c r="A1" s="28" t="str">
        <f>HYPERLINK("#"&amp;"目次"&amp;"!a1","目次へ")</f>
        <v>目次へ</v>
      </c>
    </row>
    <row r="2" spans="1:5" ht="21" customHeight="1">
      <c r="A2" s="97" t="str">
        <f>"４７．"&amp;目次!E50</f>
        <v>４７．納税義務者一人当たりの課税所得の推移（平成28～令和3年度、各年7月1日現在）</v>
      </c>
      <c r="B2" s="83"/>
      <c r="C2" s="83"/>
      <c r="D2" s="83"/>
    </row>
    <row r="3" spans="1:5" ht="36" customHeight="1">
      <c r="A3" s="403" t="s">
        <v>2127</v>
      </c>
      <c r="B3" s="404" t="s">
        <v>214</v>
      </c>
      <c r="C3" s="404" t="s">
        <v>2794</v>
      </c>
      <c r="D3" s="404" t="s">
        <v>965</v>
      </c>
      <c r="E3" s="26"/>
    </row>
    <row r="4" spans="1:5" ht="21" customHeight="1">
      <c r="A4" s="32" t="s">
        <v>2302</v>
      </c>
      <c r="B4" s="92">
        <v>176765</v>
      </c>
      <c r="C4" s="26">
        <v>681268067</v>
      </c>
      <c r="D4" s="26">
        <v>3854089</v>
      </c>
      <c r="E4" s="26"/>
    </row>
    <row r="5" spans="1:5" ht="21" customHeight="1">
      <c r="A5" s="32">
        <v>29</v>
      </c>
      <c r="B5" s="92">
        <v>181231</v>
      </c>
      <c r="C5" s="26">
        <v>701312944</v>
      </c>
      <c r="D5" s="26">
        <v>3869718</v>
      </c>
      <c r="E5" s="26"/>
    </row>
    <row r="6" spans="1:5" ht="21" customHeight="1">
      <c r="A6" s="32">
        <v>30</v>
      </c>
      <c r="B6" s="92">
        <v>186104</v>
      </c>
      <c r="C6" s="26">
        <v>725083102</v>
      </c>
      <c r="D6" s="26">
        <v>3896118</v>
      </c>
      <c r="E6" s="26"/>
    </row>
    <row r="7" spans="1:5" ht="21" customHeight="1">
      <c r="A7" s="34" t="s">
        <v>4385</v>
      </c>
      <c r="B7" s="92">
        <v>188777</v>
      </c>
      <c r="C7" s="26">
        <v>746461365</v>
      </c>
      <c r="D7" s="26">
        <v>3954197</v>
      </c>
    </row>
    <row r="8" spans="1:5" ht="21" customHeight="1">
      <c r="A8" s="34">
        <v>2</v>
      </c>
      <c r="B8" s="92">
        <v>190531</v>
      </c>
      <c r="C8" s="24">
        <v>758850596</v>
      </c>
      <c r="D8" s="24">
        <v>3982820</v>
      </c>
    </row>
    <row r="9" spans="1:5" ht="21" customHeight="1">
      <c r="A9" s="118">
        <v>3</v>
      </c>
      <c r="B9" s="405">
        <v>192661</v>
      </c>
      <c r="C9" s="155">
        <v>790569091</v>
      </c>
      <c r="D9" s="155">
        <v>4103420</v>
      </c>
    </row>
    <row r="10" spans="1:5" ht="21" customHeight="1">
      <c r="A10" s="69" t="s">
        <v>1420</v>
      </c>
      <c r="C10" s="26"/>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sheetPr>
    <pageSetUpPr fitToPage="1"/>
  </sheetPr>
  <dimension ref="A1:O11"/>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4"/>
    <col min="2" max="15" width="10.125" style="24" customWidth="1"/>
    <col min="16" max="16384" width="18.625" style="24"/>
  </cols>
  <sheetData>
    <row r="1" spans="1:15" ht="21" customHeight="1">
      <c r="A1" s="28" t="str">
        <f>HYPERLINK("#"&amp;"目次"&amp;"!a1","目次へ")</f>
        <v>目次へ</v>
      </c>
    </row>
    <row r="2" spans="1:15" ht="21" customHeight="1">
      <c r="A2" s="97" t="str">
        <f>"４８．"&amp;目次!E51</f>
        <v>４８．住宅の建て方（4区分），構造（5区分），階数（5区分）別住宅数（平成30年10月1日）</v>
      </c>
      <c r="B2" s="45"/>
      <c r="C2" s="45"/>
      <c r="D2" s="45"/>
      <c r="E2" s="45"/>
      <c r="F2" s="45"/>
      <c r="G2" s="45"/>
      <c r="H2" s="45"/>
      <c r="I2" s="45"/>
      <c r="J2" s="45"/>
      <c r="K2" s="45"/>
      <c r="L2" s="45"/>
      <c r="M2" s="45"/>
      <c r="N2" s="45"/>
      <c r="O2" s="45"/>
    </row>
    <row r="3" spans="1:15" ht="21" customHeight="1">
      <c r="A3" s="143" t="s">
        <v>3321</v>
      </c>
      <c r="B3" s="407" t="s">
        <v>308</v>
      </c>
      <c r="C3" s="142" t="s">
        <v>20</v>
      </c>
      <c r="D3" s="115"/>
      <c r="E3" s="416"/>
      <c r="F3" s="418" t="s">
        <v>3267</v>
      </c>
      <c r="G3" s="115"/>
      <c r="H3" s="197"/>
      <c r="I3" s="142" t="s">
        <v>3270</v>
      </c>
      <c r="J3" s="115"/>
      <c r="K3" s="115"/>
      <c r="L3" s="115"/>
      <c r="M3" s="115"/>
      <c r="N3" s="197"/>
      <c r="O3" s="152" t="s">
        <v>276</v>
      </c>
    </row>
    <row r="4" spans="1:15" ht="21" customHeight="1">
      <c r="A4" s="266"/>
      <c r="B4" s="408"/>
      <c r="C4" s="412" t="s">
        <v>308</v>
      </c>
      <c r="D4" s="415" t="s">
        <v>3314</v>
      </c>
      <c r="E4" s="417" t="s">
        <v>3686</v>
      </c>
      <c r="F4" s="342" t="s">
        <v>308</v>
      </c>
      <c r="G4" s="342" t="s">
        <v>3314</v>
      </c>
      <c r="H4" s="419" t="s">
        <v>1277</v>
      </c>
      <c r="I4" s="420" t="s">
        <v>308</v>
      </c>
      <c r="J4" s="419" t="s">
        <v>3314</v>
      </c>
      <c r="K4" s="421">
        <v>2</v>
      </c>
      <c r="L4" s="421" t="s">
        <v>3279</v>
      </c>
      <c r="M4" s="420" t="s">
        <v>1684</v>
      </c>
      <c r="N4" s="262" t="s">
        <v>3684</v>
      </c>
      <c r="O4" s="422"/>
    </row>
    <row r="5" spans="1:15" s="25" customFormat="1" ht="21" customHeight="1">
      <c r="A5" s="268" t="s">
        <v>2804</v>
      </c>
      <c r="B5" s="409">
        <v>201160</v>
      </c>
      <c r="C5" s="413">
        <v>39630</v>
      </c>
      <c r="D5" s="413">
        <v>980</v>
      </c>
      <c r="E5" s="413">
        <v>38650</v>
      </c>
      <c r="F5" s="413">
        <v>4930</v>
      </c>
      <c r="G5" s="413">
        <v>190</v>
      </c>
      <c r="H5" s="413">
        <v>4740</v>
      </c>
      <c r="I5" s="413">
        <v>155950</v>
      </c>
      <c r="J5" s="228">
        <v>20</v>
      </c>
      <c r="K5" s="413">
        <v>47740</v>
      </c>
      <c r="L5" s="413">
        <v>73020</v>
      </c>
      <c r="M5" s="413">
        <v>26270</v>
      </c>
      <c r="N5" s="228">
        <v>8900</v>
      </c>
      <c r="O5" s="413">
        <v>650</v>
      </c>
    </row>
    <row r="6" spans="1:15" ht="21" customHeight="1">
      <c r="A6" s="278" t="s">
        <v>2803</v>
      </c>
      <c r="B6" s="410">
        <v>10040</v>
      </c>
      <c r="C6" s="315">
        <v>5500</v>
      </c>
      <c r="D6" s="315">
        <v>420</v>
      </c>
      <c r="E6" s="315">
        <v>5080</v>
      </c>
      <c r="F6" s="315">
        <v>490</v>
      </c>
      <c r="G6" s="315" t="s">
        <v>134</v>
      </c>
      <c r="H6" s="315">
        <v>490</v>
      </c>
      <c r="I6" s="315">
        <v>4040</v>
      </c>
      <c r="J6" s="48" t="s">
        <v>134</v>
      </c>
      <c r="K6" s="315">
        <v>3960</v>
      </c>
      <c r="L6" s="48">
        <v>90</v>
      </c>
      <c r="M6" s="48" t="s">
        <v>134</v>
      </c>
      <c r="N6" s="48" t="s">
        <v>134</v>
      </c>
      <c r="O6" s="315" t="s">
        <v>134</v>
      </c>
    </row>
    <row r="7" spans="1:15" ht="21" customHeight="1">
      <c r="A7" s="278" t="s">
        <v>2373</v>
      </c>
      <c r="B7" s="410">
        <v>57900</v>
      </c>
      <c r="C7" s="315">
        <v>30810</v>
      </c>
      <c r="D7" s="315">
        <v>500</v>
      </c>
      <c r="E7" s="315">
        <v>30310</v>
      </c>
      <c r="F7" s="315">
        <v>2750</v>
      </c>
      <c r="G7" s="315">
        <v>90</v>
      </c>
      <c r="H7" s="315">
        <v>2670</v>
      </c>
      <c r="I7" s="315">
        <v>24230</v>
      </c>
      <c r="J7" s="48">
        <v>20</v>
      </c>
      <c r="K7" s="315">
        <v>22550</v>
      </c>
      <c r="L7" s="315">
        <v>1660</v>
      </c>
      <c r="M7" s="48" t="s">
        <v>134</v>
      </c>
      <c r="N7" s="48" t="s">
        <v>134</v>
      </c>
      <c r="O7" s="315">
        <v>110</v>
      </c>
    </row>
    <row r="8" spans="1:15" ht="21" customHeight="1">
      <c r="A8" s="278" t="s">
        <v>3699</v>
      </c>
      <c r="B8" s="410">
        <v>96450</v>
      </c>
      <c r="C8" s="315">
        <v>1280</v>
      </c>
      <c r="D8" s="48" t="s">
        <v>134</v>
      </c>
      <c r="E8" s="315">
        <v>1280</v>
      </c>
      <c r="F8" s="315">
        <v>380</v>
      </c>
      <c r="G8" s="48" t="s">
        <v>134</v>
      </c>
      <c r="H8" s="315">
        <v>380</v>
      </c>
      <c r="I8" s="315">
        <v>94520</v>
      </c>
      <c r="J8" s="48" t="s">
        <v>134</v>
      </c>
      <c r="K8" s="315">
        <v>6490</v>
      </c>
      <c r="L8" s="315">
        <v>53870</v>
      </c>
      <c r="M8" s="315">
        <v>25260</v>
      </c>
      <c r="N8" s="315">
        <v>8900</v>
      </c>
      <c r="O8" s="315">
        <v>270</v>
      </c>
    </row>
    <row r="9" spans="1:15" ht="21" customHeight="1">
      <c r="A9" s="278" t="s">
        <v>2801</v>
      </c>
      <c r="B9" s="410">
        <v>36310</v>
      </c>
      <c r="C9" s="315">
        <v>2000</v>
      </c>
      <c r="D9" s="48">
        <v>50</v>
      </c>
      <c r="E9" s="315">
        <v>1950</v>
      </c>
      <c r="F9" s="315">
        <v>1290</v>
      </c>
      <c r="G9" s="48">
        <v>100</v>
      </c>
      <c r="H9" s="315">
        <v>1180</v>
      </c>
      <c r="I9" s="315">
        <v>32790</v>
      </c>
      <c r="J9" s="48" t="s">
        <v>134</v>
      </c>
      <c r="K9" s="315">
        <v>14540</v>
      </c>
      <c r="L9" s="315">
        <v>17240</v>
      </c>
      <c r="M9" s="48">
        <v>1010</v>
      </c>
      <c r="N9" s="48" t="s">
        <v>134</v>
      </c>
      <c r="O9" s="315">
        <v>240</v>
      </c>
    </row>
    <row r="10" spans="1:15" ht="21" customHeight="1">
      <c r="A10" s="406" t="s">
        <v>2800</v>
      </c>
      <c r="B10" s="411">
        <v>470</v>
      </c>
      <c r="C10" s="414">
        <v>30</v>
      </c>
      <c r="D10" s="169" t="s">
        <v>134</v>
      </c>
      <c r="E10" s="414">
        <v>30</v>
      </c>
      <c r="F10" s="169">
        <v>20</v>
      </c>
      <c r="G10" s="169" t="s">
        <v>134</v>
      </c>
      <c r="H10" s="169">
        <v>20</v>
      </c>
      <c r="I10" s="414">
        <v>380</v>
      </c>
      <c r="J10" s="169" t="s">
        <v>134</v>
      </c>
      <c r="K10" s="414">
        <v>210</v>
      </c>
      <c r="L10" s="414">
        <v>170</v>
      </c>
      <c r="M10" s="169" t="s">
        <v>134</v>
      </c>
      <c r="N10" s="169" t="s">
        <v>134</v>
      </c>
      <c r="O10" s="169">
        <v>40</v>
      </c>
    </row>
    <row r="11" spans="1:15" ht="21" customHeight="1">
      <c r="A11" s="44" t="s">
        <v>2271</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sheetPr>
    <pageSetUpPr fitToPage="1"/>
  </sheetPr>
  <dimension ref="A1:J56"/>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4"/>
    <col min="2" max="10" width="14.125" style="24" customWidth="1"/>
    <col min="11" max="16384" width="18.625" style="24"/>
  </cols>
  <sheetData>
    <row r="1" spans="1:10" ht="21" customHeight="1">
      <c r="A1" s="28" t="str">
        <f>HYPERLINK("#"&amp;"目次"&amp;"!a1","目次へ")</f>
        <v>目次へ</v>
      </c>
    </row>
    <row r="2" spans="1:10" ht="21" customHeight="1">
      <c r="A2" s="97" t="str">
        <f>"４９．"&amp;目次!E52</f>
        <v>４９．住宅の耐震診断の有無（3区分），建築の時期（9区分），購入･新築･建て替え等（8区分）別持ち家数（平成30年10月1日）</v>
      </c>
      <c r="B2" s="45"/>
      <c r="C2" s="45"/>
      <c r="D2" s="45"/>
      <c r="E2" s="45"/>
    </row>
    <row r="3" spans="1:10" ht="36" customHeight="1">
      <c r="A3" s="276" t="s">
        <v>1827</v>
      </c>
      <c r="B3" s="152" t="s">
        <v>1685</v>
      </c>
      <c r="C3" s="177" t="s">
        <v>2798</v>
      </c>
      <c r="D3" s="177"/>
      <c r="E3" s="106"/>
      <c r="F3" s="426" t="s">
        <v>1787</v>
      </c>
      <c r="G3" s="426" t="s">
        <v>952</v>
      </c>
      <c r="H3" s="426" t="s">
        <v>850</v>
      </c>
      <c r="I3" s="426" t="s">
        <v>3746</v>
      </c>
      <c r="J3" s="387" t="s">
        <v>1713</v>
      </c>
    </row>
    <row r="4" spans="1:10" ht="36" customHeight="1">
      <c r="A4" s="423"/>
      <c r="B4" s="153"/>
      <c r="C4" s="137" t="s">
        <v>1685</v>
      </c>
      <c r="D4" s="262" t="s">
        <v>796</v>
      </c>
      <c r="E4" s="148" t="s">
        <v>3281</v>
      </c>
      <c r="F4" s="157"/>
      <c r="G4" s="157"/>
      <c r="H4" s="157"/>
      <c r="I4" s="157"/>
      <c r="J4" s="153"/>
    </row>
    <row r="5" spans="1:10" ht="21" customHeight="1">
      <c r="A5" s="313" t="s">
        <v>3282</v>
      </c>
      <c r="B5" s="424">
        <v>64960</v>
      </c>
      <c r="C5" s="425">
        <v>18760</v>
      </c>
      <c r="D5" s="425">
        <v>170</v>
      </c>
      <c r="E5" s="425">
        <v>18590</v>
      </c>
      <c r="F5" s="425">
        <v>14180</v>
      </c>
      <c r="G5" s="425">
        <v>8380</v>
      </c>
      <c r="H5" s="425">
        <v>13770</v>
      </c>
      <c r="I5" s="425">
        <v>5760</v>
      </c>
      <c r="J5" s="425">
        <v>4120</v>
      </c>
    </row>
    <row r="6" spans="1:10" ht="21" customHeight="1">
      <c r="A6" s="216" t="s">
        <v>333</v>
      </c>
      <c r="B6" s="410">
        <v>7400</v>
      </c>
      <c r="C6" s="315">
        <v>720</v>
      </c>
      <c r="D6" s="315">
        <v>50</v>
      </c>
      <c r="E6" s="315">
        <v>680</v>
      </c>
      <c r="F6" s="315">
        <v>2240</v>
      </c>
      <c r="G6" s="315">
        <v>810</v>
      </c>
      <c r="H6" s="315">
        <v>880</v>
      </c>
      <c r="I6" s="315">
        <v>1880</v>
      </c>
      <c r="J6" s="315">
        <v>860</v>
      </c>
    </row>
    <row r="7" spans="1:10" ht="21" customHeight="1">
      <c r="A7" s="216" t="s">
        <v>4121</v>
      </c>
      <c r="B7" s="410">
        <v>9520</v>
      </c>
      <c r="C7" s="315">
        <v>1600</v>
      </c>
      <c r="D7" s="315" t="s">
        <v>134</v>
      </c>
      <c r="E7" s="315">
        <v>1600</v>
      </c>
      <c r="F7" s="315">
        <v>3920</v>
      </c>
      <c r="G7" s="315">
        <v>750</v>
      </c>
      <c r="H7" s="315">
        <v>1380</v>
      </c>
      <c r="I7" s="315">
        <v>1030</v>
      </c>
      <c r="J7" s="315">
        <v>830</v>
      </c>
    </row>
    <row r="8" spans="1:10" ht="21" customHeight="1">
      <c r="A8" s="216" t="s">
        <v>3456</v>
      </c>
      <c r="B8" s="410">
        <v>9160</v>
      </c>
      <c r="C8" s="315">
        <v>1030</v>
      </c>
      <c r="D8" s="315" t="s">
        <v>134</v>
      </c>
      <c r="E8" s="315">
        <v>1030</v>
      </c>
      <c r="F8" s="315">
        <v>2220</v>
      </c>
      <c r="G8" s="315">
        <v>1020</v>
      </c>
      <c r="H8" s="315">
        <v>2990</v>
      </c>
      <c r="I8" s="315">
        <v>1230</v>
      </c>
      <c r="J8" s="315">
        <v>680</v>
      </c>
    </row>
    <row r="9" spans="1:10" ht="21" customHeight="1">
      <c r="A9" s="216" t="s">
        <v>3569</v>
      </c>
      <c r="B9" s="410">
        <v>4670</v>
      </c>
      <c r="C9" s="315">
        <v>770</v>
      </c>
      <c r="D9" s="315" t="s">
        <v>134</v>
      </c>
      <c r="E9" s="315">
        <v>770</v>
      </c>
      <c r="F9" s="315">
        <v>810</v>
      </c>
      <c r="G9" s="315">
        <v>690</v>
      </c>
      <c r="H9" s="315">
        <v>1780</v>
      </c>
      <c r="I9" s="315">
        <v>270</v>
      </c>
      <c r="J9" s="315">
        <v>350</v>
      </c>
    </row>
    <row r="10" spans="1:10" ht="21" customHeight="1">
      <c r="A10" s="216" t="s">
        <v>3577</v>
      </c>
      <c r="B10" s="410">
        <v>7650</v>
      </c>
      <c r="C10" s="315">
        <v>2930</v>
      </c>
      <c r="D10" s="315">
        <v>40</v>
      </c>
      <c r="E10" s="315">
        <v>2890</v>
      </c>
      <c r="F10" s="315">
        <v>1680</v>
      </c>
      <c r="G10" s="315">
        <v>940</v>
      </c>
      <c r="H10" s="315">
        <v>1470</v>
      </c>
      <c r="I10" s="315">
        <v>280</v>
      </c>
      <c r="J10" s="315">
        <v>340</v>
      </c>
    </row>
    <row r="11" spans="1:10" ht="21" customHeight="1">
      <c r="A11" s="216" t="s">
        <v>1826</v>
      </c>
      <c r="B11" s="410">
        <v>6650</v>
      </c>
      <c r="C11" s="315">
        <v>2990</v>
      </c>
      <c r="D11" s="315">
        <v>40</v>
      </c>
      <c r="E11" s="315">
        <v>2940</v>
      </c>
      <c r="F11" s="315">
        <v>960</v>
      </c>
      <c r="G11" s="315">
        <v>960</v>
      </c>
      <c r="H11" s="315">
        <v>1330</v>
      </c>
      <c r="I11" s="315">
        <v>220</v>
      </c>
      <c r="J11" s="315">
        <v>190</v>
      </c>
    </row>
    <row r="12" spans="1:10" ht="21" customHeight="1">
      <c r="A12" s="26" t="s">
        <v>2335</v>
      </c>
      <c r="B12" s="410">
        <v>6140</v>
      </c>
      <c r="C12" s="315">
        <v>2940</v>
      </c>
      <c r="D12" s="315" t="s">
        <v>134</v>
      </c>
      <c r="E12" s="315">
        <v>2940</v>
      </c>
      <c r="F12" s="315">
        <v>790</v>
      </c>
      <c r="G12" s="315">
        <v>770</v>
      </c>
      <c r="H12" s="315">
        <v>1140</v>
      </c>
      <c r="I12" s="315">
        <v>220</v>
      </c>
      <c r="J12" s="315">
        <v>280</v>
      </c>
    </row>
    <row r="13" spans="1:10" ht="21" customHeight="1">
      <c r="A13" s="26" t="s">
        <v>422</v>
      </c>
      <c r="B13" s="410">
        <v>8220</v>
      </c>
      <c r="C13" s="315">
        <v>3990</v>
      </c>
      <c r="D13" s="315">
        <v>40</v>
      </c>
      <c r="E13" s="315">
        <v>3950</v>
      </c>
      <c r="F13" s="315">
        <v>850</v>
      </c>
      <c r="G13" s="315">
        <v>1430</v>
      </c>
      <c r="H13" s="315">
        <v>1490</v>
      </c>
      <c r="I13" s="315">
        <v>220</v>
      </c>
      <c r="J13" s="315">
        <v>240</v>
      </c>
    </row>
    <row r="14" spans="1:10" ht="21" customHeight="1">
      <c r="A14" s="24" t="s">
        <v>3525</v>
      </c>
      <c r="B14" s="410">
        <v>3000</v>
      </c>
      <c r="C14" s="315">
        <v>1190</v>
      </c>
      <c r="D14" s="315" t="s">
        <v>134</v>
      </c>
      <c r="E14" s="315">
        <v>1190</v>
      </c>
      <c r="F14" s="315">
        <v>120</v>
      </c>
      <c r="G14" s="315">
        <v>510</v>
      </c>
      <c r="H14" s="315">
        <v>890</v>
      </c>
      <c r="I14" s="315">
        <v>160</v>
      </c>
      <c r="J14" s="315">
        <v>120</v>
      </c>
    </row>
    <row r="15" spans="1:10" ht="21" customHeight="1">
      <c r="A15" s="313" t="s">
        <v>1907</v>
      </c>
      <c r="B15" s="424">
        <v>11460</v>
      </c>
      <c r="C15" s="425">
        <v>3690</v>
      </c>
      <c r="D15" s="425">
        <v>40</v>
      </c>
      <c r="E15" s="425">
        <v>3650</v>
      </c>
      <c r="F15" s="425">
        <v>3880</v>
      </c>
      <c r="G15" s="425">
        <v>1120</v>
      </c>
      <c r="H15" s="425">
        <v>1920</v>
      </c>
      <c r="I15" s="425">
        <v>580</v>
      </c>
      <c r="J15" s="425">
        <v>440</v>
      </c>
    </row>
    <row r="16" spans="1:10" ht="21" customHeight="1">
      <c r="A16" s="216" t="s">
        <v>333</v>
      </c>
      <c r="B16" s="410">
        <v>880</v>
      </c>
      <c r="C16" s="315">
        <v>50</v>
      </c>
      <c r="D16" s="315">
        <v>20</v>
      </c>
      <c r="E16" s="315">
        <v>30</v>
      </c>
      <c r="F16" s="315">
        <v>470</v>
      </c>
      <c r="G16" s="315">
        <v>60</v>
      </c>
      <c r="H16" s="315">
        <v>90</v>
      </c>
      <c r="I16" s="315">
        <v>150</v>
      </c>
      <c r="J16" s="315">
        <v>50</v>
      </c>
    </row>
    <row r="17" spans="1:10" ht="21" customHeight="1">
      <c r="A17" s="216" t="s">
        <v>4121</v>
      </c>
      <c r="B17" s="410">
        <v>2270</v>
      </c>
      <c r="C17" s="315">
        <v>240</v>
      </c>
      <c r="D17" s="315" t="s">
        <v>134</v>
      </c>
      <c r="E17" s="315">
        <v>240</v>
      </c>
      <c r="F17" s="315">
        <v>1720</v>
      </c>
      <c r="G17" s="315">
        <v>60</v>
      </c>
      <c r="H17" s="315">
        <v>80</v>
      </c>
      <c r="I17" s="315">
        <v>110</v>
      </c>
      <c r="J17" s="315">
        <v>60</v>
      </c>
    </row>
    <row r="18" spans="1:10" ht="21" customHeight="1">
      <c r="A18" s="216" t="s">
        <v>3456</v>
      </c>
      <c r="B18" s="410">
        <v>1330</v>
      </c>
      <c r="C18" s="315">
        <v>70</v>
      </c>
      <c r="D18" s="315" t="s">
        <v>134</v>
      </c>
      <c r="E18" s="315">
        <v>70</v>
      </c>
      <c r="F18" s="315">
        <v>620</v>
      </c>
      <c r="G18" s="315">
        <v>110</v>
      </c>
      <c r="H18" s="315">
        <v>320</v>
      </c>
      <c r="I18" s="315">
        <v>130</v>
      </c>
      <c r="J18" s="315">
        <v>90</v>
      </c>
    </row>
    <row r="19" spans="1:10" ht="21" customHeight="1">
      <c r="A19" s="216" t="s">
        <v>3569</v>
      </c>
      <c r="B19" s="410">
        <v>350</v>
      </c>
      <c r="C19" s="315">
        <v>30</v>
      </c>
      <c r="D19" s="315" t="s">
        <v>134</v>
      </c>
      <c r="E19" s="315">
        <v>30</v>
      </c>
      <c r="F19" s="315">
        <v>200</v>
      </c>
      <c r="G19" s="315">
        <v>20</v>
      </c>
      <c r="H19" s="315">
        <v>80</v>
      </c>
      <c r="I19" s="315" t="s">
        <v>134</v>
      </c>
      <c r="J19" s="315">
        <v>30</v>
      </c>
    </row>
    <row r="20" spans="1:10" ht="21" customHeight="1">
      <c r="A20" s="216" t="s">
        <v>3577</v>
      </c>
      <c r="B20" s="410">
        <v>1160</v>
      </c>
      <c r="C20" s="315">
        <v>400</v>
      </c>
      <c r="D20" s="315">
        <v>20</v>
      </c>
      <c r="E20" s="315">
        <v>380</v>
      </c>
      <c r="F20" s="315">
        <v>250</v>
      </c>
      <c r="G20" s="315">
        <v>50</v>
      </c>
      <c r="H20" s="315">
        <v>400</v>
      </c>
      <c r="I20" s="315">
        <v>40</v>
      </c>
      <c r="J20" s="315">
        <v>20</v>
      </c>
    </row>
    <row r="21" spans="1:10" ht="21" customHeight="1">
      <c r="A21" s="216" t="s">
        <v>1826</v>
      </c>
      <c r="B21" s="410">
        <v>1690</v>
      </c>
      <c r="C21" s="315">
        <v>1090</v>
      </c>
      <c r="D21" s="315" t="s">
        <v>134</v>
      </c>
      <c r="E21" s="315">
        <v>1090</v>
      </c>
      <c r="F21" s="315">
        <v>300</v>
      </c>
      <c r="G21" s="315">
        <v>130</v>
      </c>
      <c r="H21" s="315">
        <v>70</v>
      </c>
      <c r="I21" s="315">
        <v>20</v>
      </c>
      <c r="J21" s="315">
        <v>70</v>
      </c>
    </row>
    <row r="22" spans="1:10" ht="21" customHeight="1">
      <c r="A22" s="216" t="s">
        <v>2335</v>
      </c>
      <c r="B22" s="410">
        <v>450</v>
      </c>
      <c r="C22" s="315">
        <v>190</v>
      </c>
      <c r="D22" s="315" t="s">
        <v>134</v>
      </c>
      <c r="E22" s="315">
        <v>190</v>
      </c>
      <c r="F22" s="315">
        <v>90</v>
      </c>
      <c r="G22" s="315">
        <v>30</v>
      </c>
      <c r="H22" s="315">
        <v>80</v>
      </c>
      <c r="I22" s="315">
        <v>30</v>
      </c>
      <c r="J22" s="315">
        <v>30</v>
      </c>
    </row>
    <row r="23" spans="1:10" ht="21" customHeight="1">
      <c r="A23" s="216" t="s">
        <v>422</v>
      </c>
      <c r="B23" s="410">
        <v>2210</v>
      </c>
      <c r="C23" s="315">
        <v>1220</v>
      </c>
      <c r="D23" s="315" t="s">
        <v>134</v>
      </c>
      <c r="E23" s="315">
        <v>1220</v>
      </c>
      <c r="F23" s="315">
        <v>170</v>
      </c>
      <c r="G23" s="315">
        <v>400</v>
      </c>
      <c r="H23" s="315">
        <v>320</v>
      </c>
      <c r="I23" s="315" t="s">
        <v>134</v>
      </c>
      <c r="J23" s="315">
        <v>100</v>
      </c>
    </row>
    <row r="24" spans="1:10" ht="21" customHeight="1">
      <c r="A24" s="216" t="s">
        <v>3525</v>
      </c>
      <c r="B24" s="410">
        <v>1250</v>
      </c>
      <c r="C24" s="315">
        <v>400</v>
      </c>
      <c r="D24" s="315" t="s">
        <v>134</v>
      </c>
      <c r="E24" s="315">
        <v>400</v>
      </c>
      <c r="F24" s="315">
        <v>40</v>
      </c>
      <c r="G24" s="315">
        <v>280</v>
      </c>
      <c r="H24" s="315">
        <v>450</v>
      </c>
      <c r="I24" s="315">
        <v>90</v>
      </c>
      <c r="J24" s="315" t="s">
        <v>134</v>
      </c>
    </row>
    <row r="25" spans="1:10" ht="21" customHeight="1">
      <c r="A25" s="313" t="s">
        <v>3283</v>
      </c>
      <c r="B25" s="424">
        <v>9890</v>
      </c>
      <c r="C25" s="425">
        <v>3590</v>
      </c>
      <c r="D25" s="425">
        <v>20</v>
      </c>
      <c r="E25" s="425">
        <v>3570</v>
      </c>
      <c r="F25" s="425">
        <v>3130</v>
      </c>
      <c r="G25" s="425">
        <v>980</v>
      </c>
      <c r="H25" s="425">
        <v>1400</v>
      </c>
      <c r="I25" s="425">
        <v>410</v>
      </c>
      <c r="J25" s="425">
        <v>380</v>
      </c>
    </row>
    <row r="26" spans="1:10" ht="21" customHeight="1">
      <c r="A26" s="216" t="s">
        <v>333</v>
      </c>
      <c r="B26" s="410">
        <v>610</v>
      </c>
      <c r="C26" s="315">
        <v>30</v>
      </c>
      <c r="D26" s="315" t="s">
        <v>134</v>
      </c>
      <c r="E26" s="315">
        <v>30</v>
      </c>
      <c r="F26" s="315">
        <v>440</v>
      </c>
      <c r="G26" s="315" t="s">
        <v>134</v>
      </c>
      <c r="H26" s="315">
        <v>20</v>
      </c>
      <c r="I26" s="315">
        <v>100</v>
      </c>
      <c r="J26" s="315">
        <v>20</v>
      </c>
    </row>
    <row r="27" spans="1:10" ht="21" customHeight="1">
      <c r="A27" s="216" t="s">
        <v>4121</v>
      </c>
      <c r="B27" s="410">
        <v>1400</v>
      </c>
      <c r="C27" s="315">
        <v>160</v>
      </c>
      <c r="D27" s="315" t="s">
        <v>134</v>
      </c>
      <c r="E27" s="315">
        <v>160</v>
      </c>
      <c r="F27" s="315">
        <v>1130</v>
      </c>
      <c r="G27" s="315">
        <v>30</v>
      </c>
      <c r="H27" s="315" t="s">
        <v>134</v>
      </c>
      <c r="I27" s="315">
        <v>60</v>
      </c>
      <c r="J27" s="315">
        <v>20</v>
      </c>
    </row>
    <row r="28" spans="1:10" ht="21" customHeight="1">
      <c r="A28" s="216" t="s">
        <v>3456</v>
      </c>
      <c r="B28" s="410">
        <v>960</v>
      </c>
      <c r="C28" s="315">
        <v>70</v>
      </c>
      <c r="D28" s="315" t="s">
        <v>134</v>
      </c>
      <c r="E28" s="315">
        <v>70</v>
      </c>
      <c r="F28" s="315">
        <v>570</v>
      </c>
      <c r="G28" s="315">
        <v>50</v>
      </c>
      <c r="H28" s="315">
        <v>80</v>
      </c>
      <c r="I28" s="315">
        <v>120</v>
      </c>
      <c r="J28" s="315">
        <v>90</v>
      </c>
    </row>
    <row r="29" spans="1:10" ht="21" customHeight="1">
      <c r="A29" s="216" t="s">
        <v>3569</v>
      </c>
      <c r="B29" s="410">
        <v>350</v>
      </c>
      <c r="C29" s="315">
        <v>30</v>
      </c>
      <c r="D29" s="315" t="s">
        <v>134</v>
      </c>
      <c r="E29" s="315">
        <v>30</v>
      </c>
      <c r="F29" s="315">
        <v>200</v>
      </c>
      <c r="G29" s="315">
        <v>20</v>
      </c>
      <c r="H29" s="315">
        <v>80</v>
      </c>
      <c r="I29" s="315" t="s">
        <v>134</v>
      </c>
      <c r="J29" s="315">
        <v>30</v>
      </c>
    </row>
    <row r="30" spans="1:10" ht="21" customHeight="1">
      <c r="A30" s="216" t="s">
        <v>3577</v>
      </c>
      <c r="B30" s="410">
        <v>1160</v>
      </c>
      <c r="C30" s="315">
        <v>400</v>
      </c>
      <c r="D30" s="315">
        <v>20</v>
      </c>
      <c r="E30" s="315">
        <v>380</v>
      </c>
      <c r="F30" s="315">
        <v>250</v>
      </c>
      <c r="G30" s="315">
        <v>50</v>
      </c>
      <c r="H30" s="315">
        <v>400</v>
      </c>
      <c r="I30" s="315">
        <v>40</v>
      </c>
      <c r="J30" s="315">
        <v>20</v>
      </c>
    </row>
    <row r="31" spans="1:10" ht="21" customHeight="1">
      <c r="A31" s="216" t="s">
        <v>1826</v>
      </c>
      <c r="B31" s="410">
        <v>1670</v>
      </c>
      <c r="C31" s="315">
        <v>1090</v>
      </c>
      <c r="D31" s="315" t="s">
        <v>134</v>
      </c>
      <c r="E31" s="315">
        <v>1090</v>
      </c>
      <c r="F31" s="315">
        <v>300</v>
      </c>
      <c r="G31" s="315">
        <v>130</v>
      </c>
      <c r="H31" s="315">
        <v>70</v>
      </c>
      <c r="I31" s="315" t="s">
        <v>134</v>
      </c>
      <c r="J31" s="315">
        <v>70</v>
      </c>
    </row>
    <row r="32" spans="1:10" ht="21" customHeight="1">
      <c r="A32" s="216" t="s">
        <v>2335</v>
      </c>
      <c r="B32" s="410">
        <v>420</v>
      </c>
      <c r="C32" s="315">
        <v>190</v>
      </c>
      <c r="D32" s="315" t="s">
        <v>134</v>
      </c>
      <c r="E32" s="315">
        <v>190</v>
      </c>
      <c r="F32" s="315">
        <v>90</v>
      </c>
      <c r="G32" s="315">
        <v>30</v>
      </c>
      <c r="H32" s="315">
        <v>80</v>
      </c>
      <c r="I32" s="315" t="s">
        <v>134</v>
      </c>
      <c r="J32" s="315">
        <v>30</v>
      </c>
    </row>
    <row r="33" spans="1:10" ht="21" customHeight="1">
      <c r="A33" s="216" t="s">
        <v>422</v>
      </c>
      <c r="B33" s="410">
        <v>2160</v>
      </c>
      <c r="C33" s="315">
        <v>1220</v>
      </c>
      <c r="D33" s="315" t="s">
        <v>134</v>
      </c>
      <c r="E33" s="315">
        <v>1220</v>
      </c>
      <c r="F33" s="315">
        <v>140</v>
      </c>
      <c r="G33" s="315">
        <v>400</v>
      </c>
      <c r="H33" s="315">
        <v>300</v>
      </c>
      <c r="I33" s="315" t="s">
        <v>134</v>
      </c>
      <c r="J33" s="315">
        <v>100</v>
      </c>
    </row>
    <row r="34" spans="1:10" ht="21" customHeight="1">
      <c r="A34" s="370" t="s">
        <v>3525</v>
      </c>
      <c r="B34" s="120">
        <v>1140</v>
      </c>
      <c r="C34" s="48">
        <v>400</v>
      </c>
      <c r="D34" s="48" t="s">
        <v>134</v>
      </c>
      <c r="E34" s="48">
        <v>400</v>
      </c>
      <c r="F34" s="48" t="s">
        <v>134</v>
      </c>
      <c r="G34" s="48">
        <v>280</v>
      </c>
      <c r="H34" s="48">
        <v>370</v>
      </c>
      <c r="I34" s="48">
        <v>90</v>
      </c>
      <c r="J34" s="48" t="s">
        <v>134</v>
      </c>
    </row>
    <row r="35" spans="1:10" ht="21" customHeight="1">
      <c r="A35" s="313" t="s">
        <v>3284</v>
      </c>
      <c r="B35" s="424">
        <v>1740</v>
      </c>
      <c r="C35" s="425">
        <v>100</v>
      </c>
      <c r="D35" s="425">
        <v>20</v>
      </c>
      <c r="E35" s="425">
        <v>80</v>
      </c>
      <c r="F35" s="425">
        <v>740</v>
      </c>
      <c r="G35" s="425">
        <v>150</v>
      </c>
      <c r="H35" s="425">
        <v>530</v>
      </c>
      <c r="I35" s="425">
        <v>170</v>
      </c>
      <c r="J35" s="425">
        <v>60</v>
      </c>
    </row>
    <row r="36" spans="1:10" ht="21" customHeight="1">
      <c r="A36" s="216" t="s">
        <v>333</v>
      </c>
      <c r="B36" s="410">
        <v>270</v>
      </c>
      <c r="C36" s="315">
        <v>20</v>
      </c>
      <c r="D36" s="315">
        <v>20</v>
      </c>
      <c r="E36" s="315" t="s">
        <v>134</v>
      </c>
      <c r="F36" s="315">
        <v>30</v>
      </c>
      <c r="G36" s="315">
        <v>60</v>
      </c>
      <c r="H36" s="315">
        <v>80</v>
      </c>
      <c r="I36" s="315">
        <v>50</v>
      </c>
      <c r="J36" s="315">
        <v>20</v>
      </c>
    </row>
    <row r="37" spans="1:10" ht="21" customHeight="1">
      <c r="A37" s="216" t="s">
        <v>4121</v>
      </c>
      <c r="B37" s="410">
        <v>860</v>
      </c>
      <c r="C37" s="315">
        <v>80</v>
      </c>
      <c r="D37" s="315" t="s">
        <v>134</v>
      </c>
      <c r="E37" s="315">
        <v>80</v>
      </c>
      <c r="F37" s="315">
        <v>590</v>
      </c>
      <c r="G37" s="315">
        <v>30</v>
      </c>
      <c r="H37" s="315">
        <v>80</v>
      </c>
      <c r="I37" s="315">
        <v>50</v>
      </c>
      <c r="J37" s="315">
        <v>30</v>
      </c>
    </row>
    <row r="38" spans="1:10" ht="21" customHeight="1">
      <c r="A38" s="216" t="s">
        <v>3456</v>
      </c>
      <c r="B38" s="410">
        <v>370</v>
      </c>
      <c r="C38" s="315" t="s">
        <v>134</v>
      </c>
      <c r="D38" s="315" t="s">
        <v>134</v>
      </c>
      <c r="E38" s="315" t="s">
        <v>134</v>
      </c>
      <c r="F38" s="315">
        <v>50</v>
      </c>
      <c r="G38" s="315">
        <v>60</v>
      </c>
      <c r="H38" s="315">
        <v>240</v>
      </c>
      <c r="I38" s="315">
        <v>20</v>
      </c>
      <c r="J38" s="315" t="s">
        <v>134</v>
      </c>
    </row>
    <row r="39" spans="1:10" ht="21" customHeight="1">
      <c r="A39" s="216" t="s">
        <v>3569</v>
      </c>
      <c r="B39" s="410" t="s">
        <v>134</v>
      </c>
      <c r="C39" s="315" t="s">
        <v>134</v>
      </c>
      <c r="D39" s="315" t="s">
        <v>134</v>
      </c>
      <c r="E39" s="315" t="s">
        <v>134</v>
      </c>
      <c r="F39" s="315" t="s">
        <v>134</v>
      </c>
      <c r="G39" s="315" t="s">
        <v>134</v>
      </c>
      <c r="H39" s="315" t="s">
        <v>134</v>
      </c>
      <c r="I39" s="315" t="s">
        <v>134</v>
      </c>
      <c r="J39" s="315" t="s">
        <v>134</v>
      </c>
    </row>
    <row r="40" spans="1:10" ht="21" customHeight="1">
      <c r="A40" s="216" t="s">
        <v>3577</v>
      </c>
      <c r="B40" s="410" t="s">
        <v>134</v>
      </c>
      <c r="C40" s="315" t="s">
        <v>134</v>
      </c>
      <c r="D40" s="315" t="s">
        <v>134</v>
      </c>
      <c r="E40" s="315" t="s">
        <v>134</v>
      </c>
      <c r="F40" s="315" t="s">
        <v>134</v>
      </c>
      <c r="G40" s="315" t="s">
        <v>134</v>
      </c>
      <c r="H40" s="315" t="s">
        <v>134</v>
      </c>
      <c r="I40" s="315" t="s">
        <v>134</v>
      </c>
      <c r="J40" s="315" t="s">
        <v>134</v>
      </c>
    </row>
    <row r="41" spans="1:10" ht="21" customHeight="1">
      <c r="A41" s="216" t="s">
        <v>1826</v>
      </c>
      <c r="B41" s="410">
        <v>20</v>
      </c>
      <c r="C41" s="315" t="s">
        <v>134</v>
      </c>
      <c r="D41" s="315" t="s">
        <v>134</v>
      </c>
      <c r="E41" s="315" t="s">
        <v>134</v>
      </c>
      <c r="F41" s="315" t="s">
        <v>134</v>
      </c>
      <c r="G41" s="315" t="s">
        <v>134</v>
      </c>
      <c r="H41" s="315" t="s">
        <v>134</v>
      </c>
      <c r="I41" s="315">
        <v>20</v>
      </c>
      <c r="J41" s="315" t="s">
        <v>134</v>
      </c>
    </row>
    <row r="42" spans="1:10" ht="21" customHeight="1">
      <c r="A42" s="216" t="s">
        <v>2335</v>
      </c>
      <c r="B42" s="410">
        <v>30</v>
      </c>
      <c r="C42" s="315" t="s">
        <v>134</v>
      </c>
      <c r="D42" s="315" t="s">
        <v>134</v>
      </c>
      <c r="E42" s="315" t="s">
        <v>134</v>
      </c>
      <c r="F42" s="315" t="s">
        <v>134</v>
      </c>
      <c r="G42" s="315" t="s">
        <v>134</v>
      </c>
      <c r="H42" s="315" t="s">
        <v>134</v>
      </c>
      <c r="I42" s="315">
        <v>30</v>
      </c>
      <c r="J42" s="315" t="s">
        <v>134</v>
      </c>
    </row>
    <row r="43" spans="1:10" ht="21" customHeight="1">
      <c r="A43" s="216" t="s">
        <v>422</v>
      </c>
      <c r="B43" s="410">
        <v>50</v>
      </c>
      <c r="C43" s="315" t="s">
        <v>134</v>
      </c>
      <c r="D43" s="315" t="s">
        <v>134</v>
      </c>
      <c r="E43" s="315" t="s">
        <v>134</v>
      </c>
      <c r="F43" s="315">
        <v>20</v>
      </c>
      <c r="G43" s="315" t="s">
        <v>134</v>
      </c>
      <c r="H43" s="315">
        <v>20</v>
      </c>
      <c r="I43" s="315" t="s">
        <v>134</v>
      </c>
      <c r="J43" s="315" t="s">
        <v>134</v>
      </c>
    </row>
    <row r="44" spans="1:10" ht="21" customHeight="1">
      <c r="A44" s="216" t="s">
        <v>3525</v>
      </c>
      <c r="B44" s="410">
        <v>120</v>
      </c>
      <c r="C44" s="315" t="s">
        <v>134</v>
      </c>
      <c r="D44" s="315" t="s">
        <v>134</v>
      </c>
      <c r="E44" s="315" t="s">
        <v>134</v>
      </c>
      <c r="F44" s="315">
        <v>40</v>
      </c>
      <c r="G44" s="315" t="s">
        <v>134</v>
      </c>
      <c r="H44" s="315">
        <v>80</v>
      </c>
      <c r="I44" s="315" t="s">
        <v>134</v>
      </c>
      <c r="J44" s="315" t="s">
        <v>134</v>
      </c>
    </row>
    <row r="45" spans="1:10" ht="21" customHeight="1">
      <c r="A45" s="313" t="s">
        <v>3286</v>
      </c>
      <c r="B45" s="424">
        <v>53330</v>
      </c>
      <c r="C45" s="425">
        <v>15070</v>
      </c>
      <c r="D45" s="425">
        <v>130</v>
      </c>
      <c r="E45" s="425">
        <v>14940</v>
      </c>
      <c r="F45" s="425">
        <v>10300</v>
      </c>
      <c r="G45" s="425">
        <v>7260</v>
      </c>
      <c r="H45" s="425">
        <v>11850</v>
      </c>
      <c r="I45" s="425">
        <v>5180</v>
      </c>
      <c r="J45" s="425">
        <v>3670</v>
      </c>
    </row>
    <row r="46" spans="1:10" ht="21" customHeight="1">
      <c r="A46" s="216" t="s">
        <v>333</v>
      </c>
      <c r="B46" s="410">
        <v>6530</v>
      </c>
      <c r="C46" s="315">
        <v>670</v>
      </c>
      <c r="D46" s="315">
        <v>30</v>
      </c>
      <c r="E46" s="315">
        <v>640</v>
      </c>
      <c r="F46" s="315">
        <v>1770</v>
      </c>
      <c r="G46" s="315">
        <v>750</v>
      </c>
      <c r="H46" s="315">
        <v>790</v>
      </c>
      <c r="I46" s="315">
        <v>1730</v>
      </c>
      <c r="J46" s="315">
        <v>820</v>
      </c>
    </row>
    <row r="47" spans="1:10" ht="21" customHeight="1">
      <c r="A47" s="216" t="s">
        <v>4121</v>
      </c>
      <c r="B47" s="410">
        <v>7250</v>
      </c>
      <c r="C47" s="315">
        <v>1360</v>
      </c>
      <c r="D47" s="315" t="s">
        <v>134</v>
      </c>
      <c r="E47" s="315">
        <v>1360</v>
      </c>
      <c r="F47" s="315">
        <v>2200</v>
      </c>
      <c r="G47" s="315">
        <v>690</v>
      </c>
      <c r="H47" s="315">
        <v>1300</v>
      </c>
      <c r="I47" s="315">
        <v>910</v>
      </c>
      <c r="J47" s="315">
        <v>780</v>
      </c>
    </row>
    <row r="48" spans="1:10" ht="21" customHeight="1">
      <c r="A48" s="216" t="s">
        <v>3456</v>
      </c>
      <c r="B48" s="410">
        <v>7830</v>
      </c>
      <c r="C48" s="315">
        <v>970</v>
      </c>
      <c r="D48" s="315" t="s">
        <v>134</v>
      </c>
      <c r="E48" s="315">
        <v>970</v>
      </c>
      <c r="F48" s="315">
        <v>1600</v>
      </c>
      <c r="G48" s="315">
        <v>910</v>
      </c>
      <c r="H48" s="315">
        <v>2660</v>
      </c>
      <c r="I48" s="315">
        <v>1090</v>
      </c>
      <c r="J48" s="315">
        <v>600</v>
      </c>
    </row>
    <row r="49" spans="1:10" ht="21" customHeight="1">
      <c r="A49" s="216" t="s">
        <v>3569</v>
      </c>
      <c r="B49" s="410">
        <v>4320</v>
      </c>
      <c r="C49" s="315">
        <v>740</v>
      </c>
      <c r="D49" s="315" t="s">
        <v>134</v>
      </c>
      <c r="E49" s="315">
        <v>740</v>
      </c>
      <c r="F49" s="315">
        <v>610</v>
      </c>
      <c r="G49" s="315">
        <v>670</v>
      </c>
      <c r="H49" s="315">
        <v>1700</v>
      </c>
      <c r="I49" s="315">
        <v>270</v>
      </c>
      <c r="J49" s="315">
        <v>320</v>
      </c>
    </row>
    <row r="50" spans="1:10" ht="21" customHeight="1">
      <c r="A50" s="216" t="s">
        <v>3577</v>
      </c>
      <c r="B50" s="410">
        <v>6490</v>
      </c>
      <c r="C50" s="315">
        <v>2540</v>
      </c>
      <c r="D50" s="315">
        <v>30</v>
      </c>
      <c r="E50" s="315">
        <v>2510</v>
      </c>
      <c r="F50" s="315">
        <v>1430</v>
      </c>
      <c r="G50" s="315">
        <v>890</v>
      </c>
      <c r="H50" s="315">
        <v>1070</v>
      </c>
      <c r="I50" s="315">
        <v>240</v>
      </c>
      <c r="J50" s="315">
        <v>320</v>
      </c>
    </row>
    <row r="51" spans="1:10" ht="21" customHeight="1">
      <c r="A51" s="216" t="s">
        <v>1826</v>
      </c>
      <c r="B51" s="410">
        <v>4960</v>
      </c>
      <c r="C51" s="315">
        <v>1890</v>
      </c>
      <c r="D51" s="315">
        <v>40</v>
      </c>
      <c r="E51" s="315">
        <v>1850</v>
      </c>
      <c r="F51" s="315">
        <v>670</v>
      </c>
      <c r="G51" s="315">
        <v>830</v>
      </c>
      <c r="H51" s="315">
        <v>1260</v>
      </c>
      <c r="I51" s="315">
        <v>200</v>
      </c>
      <c r="J51" s="315">
        <v>110</v>
      </c>
    </row>
    <row r="52" spans="1:10" ht="21" customHeight="1">
      <c r="A52" s="216" t="s">
        <v>2335</v>
      </c>
      <c r="B52" s="410">
        <v>5690</v>
      </c>
      <c r="C52" s="315">
        <v>2750</v>
      </c>
      <c r="D52" s="315" t="s">
        <v>134</v>
      </c>
      <c r="E52" s="315">
        <v>2750</v>
      </c>
      <c r="F52" s="315">
        <v>700</v>
      </c>
      <c r="G52" s="315">
        <v>750</v>
      </c>
      <c r="H52" s="315">
        <v>1050</v>
      </c>
      <c r="I52" s="315">
        <v>200</v>
      </c>
      <c r="J52" s="315">
        <v>250</v>
      </c>
    </row>
    <row r="53" spans="1:10" ht="21" customHeight="1">
      <c r="A53" s="216" t="s">
        <v>422</v>
      </c>
      <c r="B53" s="410">
        <v>6020</v>
      </c>
      <c r="C53" s="315">
        <v>2770</v>
      </c>
      <c r="D53" s="315">
        <v>40</v>
      </c>
      <c r="E53" s="315">
        <v>2730</v>
      </c>
      <c r="F53" s="315">
        <v>680</v>
      </c>
      <c r="G53" s="315">
        <v>1040</v>
      </c>
      <c r="H53" s="315">
        <v>1160</v>
      </c>
      <c r="I53" s="315">
        <v>220</v>
      </c>
      <c r="J53" s="315">
        <v>150</v>
      </c>
    </row>
    <row r="54" spans="1:10" ht="21" customHeight="1">
      <c r="A54" s="371" t="s">
        <v>3525</v>
      </c>
      <c r="B54" s="411">
        <v>1740</v>
      </c>
      <c r="C54" s="414">
        <v>790</v>
      </c>
      <c r="D54" s="414" t="s">
        <v>134</v>
      </c>
      <c r="E54" s="414">
        <v>790</v>
      </c>
      <c r="F54" s="414">
        <v>80</v>
      </c>
      <c r="G54" s="414">
        <v>240</v>
      </c>
      <c r="H54" s="414">
        <v>440</v>
      </c>
      <c r="I54" s="414">
        <v>70</v>
      </c>
      <c r="J54" s="414">
        <v>120</v>
      </c>
    </row>
    <row r="55" spans="1:10" ht="21" customHeight="1">
      <c r="A55" s="44" t="s">
        <v>3356</v>
      </c>
    </row>
    <row r="56" spans="1:10" ht="21" customHeight="1">
      <c r="A56" s="44" t="s">
        <v>4356</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sheetPr>
    <pageSetUpPr fitToPage="1"/>
  </sheetPr>
  <dimension ref="A1:W42"/>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4"/>
    <col min="2" max="22" width="10.125" style="24" customWidth="1"/>
    <col min="23" max="16384" width="18.625" style="24"/>
  </cols>
  <sheetData>
    <row r="1" spans="1:23" ht="21" customHeight="1">
      <c r="A1" s="28" t="str">
        <f>HYPERLINK("#"&amp;"目次"&amp;"!a1","目次へ")</f>
        <v>目次へ</v>
      </c>
    </row>
    <row r="2" spans="1:23" ht="21" customHeight="1">
      <c r="A2" s="97" t="str">
        <f>"５０．"&amp;目次!E53</f>
        <v>５０．住宅の建て方（5区分），延べ面積（6区分），1か月当たり家賃（19区分）別民営借家（専用住宅）数（平成30年10月1日）</v>
      </c>
      <c r="B2" s="45"/>
      <c r="C2" s="45"/>
      <c r="D2" s="45"/>
      <c r="E2" s="45"/>
      <c r="F2" s="45"/>
      <c r="G2" s="45"/>
      <c r="H2" s="45"/>
      <c r="I2" s="45"/>
      <c r="J2" s="45"/>
    </row>
    <row r="3" spans="1:23" ht="36" customHeight="1">
      <c r="A3" s="427" t="s">
        <v>33</v>
      </c>
      <c r="B3" s="156" t="s">
        <v>308</v>
      </c>
      <c r="C3" s="142" t="s">
        <v>2338</v>
      </c>
      <c r="D3" s="115"/>
      <c r="E3" s="115"/>
      <c r="F3" s="115"/>
      <c r="G3" s="115"/>
      <c r="H3" s="115"/>
      <c r="I3" s="115"/>
      <c r="J3" s="115"/>
      <c r="K3" s="115"/>
      <c r="L3" s="115"/>
      <c r="M3" s="115"/>
      <c r="N3" s="115"/>
      <c r="O3" s="115"/>
      <c r="P3" s="115"/>
      <c r="Q3" s="115"/>
      <c r="R3" s="115"/>
      <c r="S3" s="115"/>
      <c r="T3" s="115"/>
      <c r="U3" s="115"/>
      <c r="V3" s="115"/>
    </row>
    <row r="4" spans="1:23" ht="36" customHeight="1">
      <c r="A4" s="428"/>
      <c r="B4" s="157"/>
      <c r="C4" s="262" t="s">
        <v>3750</v>
      </c>
      <c r="D4" s="262" t="s">
        <v>826</v>
      </c>
      <c r="E4" s="262" t="s">
        <v>2808</v>
      </c>
      <c r="F4" s="262" t="s">
        <v>1440</v>
      </c>
      <c r="G4" s="262" t="s">
        <v>2201</v>
      </c>
      <c r="H4" s="262" t="s">
        <v>2573</v>
      </c>
      <c r="I4" s="262" t="s">
        <v>2807</v>
      </c>
      <c r="J4" s="261" t="s">
        <v>2805</v>
      </c>
      <c r="K4" s="261" t="s">
        <v>3368</v>
      </c>
      <c r="L4" s="262" t="s">
        <v>3371</v>
      </c>
      <c r="M4" s="262" t="s">
        <v>298</v>
      </c>
      <c r="N4" s="262" t="s">
        <v>2936</v>
      </c>
      <c r="O4" s="262" t="s">
        <v>1396</v>
      </c>
      <c r="P4" s="262" t="s">
        <v>1835</v>
      </c>
      <c r="Q4" s="262" t="s">
        <v>3614</v>
      </c>
      <c r="R4" s="262" t="s">
        <v>2048</v>
      </c>
      <c r="S4" s="262" t="s">
        <v>3176</v>
      </c>
      <c r="T4" s="262" t="s">
        <v>3615</v>
      </c>
      <c r="U4" s="262" t="s">
        <v>816</v>
      </c>
      <c r="V4" s="261" t="s">
        <v>3183</v>
      </c>
    </row>
    <row r="5" spans="1:23" s="25" customFormat="1" ht="21" customHeight="1">
      <c r="A5" s="269" t="s">
        <v>3610</v>
      </c>
      <c r="B5" s="424">
        <v>114210</v>
      </c>
      <c r="C5" s="425">
        <v>850</v>
      </c>
      <c r="D5" s="425">
        <v>90</v>
      </c>
      <c r="E5" s="425">
        <v>330</v>
      </c>
      <c r="F5" s="425">
        <v>790</v>
      </c>
      <c r="G5" s="425">
        <v>150</v>
      </c>
      <c r="H5" s="425">
        <v>240</v>
      </c>
      <c r="I5" s="425">
        <v>700</v>
      </c>
      <c r="J5" s="425">
        <v>920</v>
      </c>
      <c r="K5" s="425">
        <v>2430</v>
      </c>
      <c r="L5" s="425">
        <v>14080</v>
      </c>
      <c r="M5" s="425">
        <v>15870</v>
      </c>
      <c r="N5" s="413">
        <v>20390</v>
      </c>
      <c r="O5" s="425">
        <v>13330</v>
      </c>
      <c r="P5" s="425">
        <v>6550</v>
      </c>
      <c r="Q5" s="425">
        <v>5020</v>
      </c>
      <c r="R5" s="425">
        <v>3740</v>
      </c>
      <c r="S5" s="425">
        <v>11200</v>
      </c>
      <c r="T5" s="425">
        <v>4870</v>
      </c>
      <c r="U5" s="425">
        <v>1400</v>
      </c>
      <c r="V5" s="425">
        <v>11250</v>
      </c>
      <c r="W5" s="318"/>
    </row>
    <row r="6" spans="1:23" ht="21" customHeight="1">
      <c r="A6" s="26" t="s">
        <v>272</v>
      </c>
      <c r="B6" s="410">
        <v>64010</v>
      </c>
      <c r="C6" s="315">
        <v>370</v>
      </c>
      <c r="D6" s="315">
        <v>90</v>
      </c>
      <c r="E6" s="315">
        <v>300</v>
      </c>
      <c r="F6" s="315">
        <v>420</v>
      </c>
      <c r="G6" s="315">
        <v>30</v>
      </c>
      <c r="H6" s="315">
        <v>160</v>
      </c>
      <c r="I6" s="315">
        <v>580</v>
      </c>
      <c r="J6" s="315">
        <v>380</v>
      </c>
      <c r="K6" s="315">
        <v>2390</v>
      </c>
      <c r="L6" s="315">
        <v>12050</v>
      </c>
      <c r="M6" s="315">
        <v>13480</v>
      </c>
      <c r="N6" s="315">
        <v>14830</v>
      </c>
      <c r="O6" s="315">
        <v>7340</v>
      </c>
      <c r="P6" s="315">
        <v>2290</v>
      </c>
      <c r="Q6" s="315">
        <v>1570</v>
      </c>
      <c r="R6" s="315">
        <v>870</v>
      </c>
      <c r="S6" s="315">
        <v>590</v>
      </c>
      <c r="T6" s="315">
        <v>150</v>
      </c>
      <c r="U6" s="315">
        <v>60</v>
      </c>
      <c r="V6" s="315">
        <v>6070</v>
      </c>
      <c r="W6" s="319"/>
    </row>
    <row r="7" spans="1:23" ht="21" customHeight="1">
      <c r="A7" s="26" t="s">
        <v>2795</v>
      </c>
      <c r="B7" s="410">
        <v>30310</v>
      </c>
      <c r="C7" s="315">
        <v>110</v>
      </c>
      <c r="D7" s="315" t="s">
        <v>134</v>
      </c>
      <c r="E7" s="315" t="s">
        <v>134</v>
      </c>
      <c r="F7" s="315">
        <v>250</v>
      </c>
      <c r="G7" s="315">
        <v>40</v>
      </c>
      <c r="H7" s="315">
        <v>70</v>
      </c>
      <c r="I7" s="315">
        <v>100</v>
      </c>
      <c r="J7" s="315">
        <v>360</v>
      </c>
      <c r="K7" s="315">
        <v>20</v>
      </c>
      <c r="L7" s="315">
        <v>1480</v>
      </c>
      <c r="M7" s="315">
        <v>1910</v>
      </c>
      <c r="N7" s="315">
        <v>4250</v>
      </c>
      <c r="O7" s="315">
        <v>4790</v>
      </c>
      <c r="P7" s="315">
        <v>3770</v>
      </c>
      <c r="Q7" s="315">
        <v>2950</v>
      </c>
      <c r="R7" s="315">
        <v>2260</v>
      </c>
      <c r="S7" s="315">
        <v>4540</v>
      </c>
      <c r="T7" s="315">
        <v>760</v>
      </c>
      <c r="U7" s="315">
        <v>60</v>
      </c>
      <c r="V7" s="315">
        <v>2600</v>
      </c>
    </row>
    <row r="8" spans="1:23" ht="21" customHeight="1">
      <c r="A8" s="26" t="s">
        <v>3274</v>
      </c>
      <c r="B8" s="410">
        <v>11660</v>
      </c>
      <c r="C8" s="315">
        <v>120</v>
      </c>
      <c r="D8" s="315" t="s">
        <v>134</v>
      </c>
      <c r="E8" s="315">
        <v>30</v>
      </c>
      <c r="F8" s="315">
        <v>20</v>
      </c>
      <c r="G8" s="315">
        <v>80</v>
      </c>
      <c r="H8" s="315" t="s">
        <v>134</v>
      </c>
      <c r="I8" s="315">
        <v>20</v>
      </c>
      <c r="J8" s="315">
        <v>50</v>
      </c>
      <c r="K8" s="315" t="s">
        <v>134</v>
      </c>
      <c r="L8" s="315">
        <v>280</v>
      </c>
      <c r="M8" s="315">
        <v>320</v>
      </c>
      <c r="N8" s="315">
        <v>870</v>
      </c>
      <c r="O8" s="315">
        <v>450</v>
      </c>
      <c r="P8" s="315">
        <v>360</v>
      </c>
      <c r="Q8" s="315">
        <v>440</v>
      </c>
      <c r="R8" s="315">
        <v>480</v>
      </c>
      <c r="S8" s="315">
        <v>4510</v>
      </c>
      <c r="T8" s="315">
        <v>2470</v>
      </c>
      <c r="U8" s="315">
        <v>330</v>
      </c>
      <c r="V8" s="315">
        <v>820</v>
      </c>
    </row>
    <row r="9" spans="1:23" ht="21" customHeight="1">
      <c r="A9" s="26" t="s">
        <v>110</v>
      </c>
      <c r="B9" s="410">
        <v>5590</v>
      </c>
      <c r="C9" s="315">
        <v>90</v>
      </c>
      <c r="D9" s="315" t="s">
        <v>134</v>
      </c>
      <c r="E9" s="315" t="s">
        <v>134</v>
      </c>
      <c r="F9" s="315">
        <v>70</v>
      </c>
      <c r="G9" s="315" t="s">
        <v>134</v>
      </c>
      <c r="H9" s="315" t="s">
        <v>134</v>
      </c>
      <c r="I9" s="315" t="s">
        <v>134</v>
      </c>
      <c r="J9" s="315">
        <v>130</v>
      </c>
      <c r="K9" s="315">
        <v>20</v>
      </c>
      <c r="L9" s="315">
        <v>140</v>
      </c>
      <c r="M9" s="315">
        <v>140</v>
      </c>
      <c r="N9" s="315">
        <v>370</v>
      </c>
      <c r="O9" s="315">
        <v>390</v>
      </c>
      <c r="P9" s="315">
        <v>90</v>
      </c>
      <c r="Q9" s="315">
        <v>40</v>
      </c>
      <c r="R9" s="315">
        <v>90</v>
      </c>
      <c r="S9" s="315">
        <v>1410</v>
      </c>
      <c r="T9" s="315">
        <v>1140</v>
      </c>
      <c r="U9" s="315">
        <v>430</v>
      </c>
      <c r="V9" s="315">
        <v>1020</v>
      </c>
    </row>
    <row r="10" spans="1:23" ht="21" customHeight="1">
      <c r="A10" s="26" t="s">
        <v>3275</v>
      </c>
      <c r="B10" s="410">
        <v>1870</v>
      </c>
      <c r="C10" s="315">
        <v>100</v>
      </c>
      <c r="D10" s="315" t="s">
        <v>134</v>
      </c>
      <c r="E10" s="315" t="s">
        <v>134</v>
      </c>
      <c r="F10" s="315">
        <v>30</v>
      </c>
      <c r="G10" s="315" t="s">
        <v>134</v>
      </c>
      <c r="H10" s="315" t="s">
        <v>134</v>
      </c>
      <c r="I10" s="315" t="s">
        <v>134</v>
      </c>
      <c r="J10" s="315" t="s">
        <v>134</v>
      </c>
      <c r="K10" s="315" t="s">
        <v>134</v>
      </c>
      <c r="L10" s="315">
        <v>60</v>
      </c>
      <c r="M10" s="315">
        <v>30</v>
      </c>
      <c r="N10" s="315">
        <v>50</v>
      </c>
      <c r="O10" s="315">
        <v>350</v>
      </c>
      <c r="P10" s="315">
        <v>40</v>
      </c>
      <c r="Q10" s="315">
        <v>20</v>
      </c>
      <c r="R10" s="315">
        <v>20</v>
      </c>
      <c r="S10" s="315">
        <v>140</v>
      </c>
      <c r="T10" s="315">
        <v>240</v>
      </c>
      <c r="U10" s="315">
        <v>340</v>
      </c>
      <c r="V10" s="315">
        <v>460</v>
      </c>
    </row>
    <row r="11" spans="1:23" ht="21" customHeight="1">
      <c r="A11" s="26" t="s">
        <v>3277</v>
      </c>
      <c r="B11" s="410">
        <v>770</v>
      </c>
      <c r="C11" s="315">
        <v>70</v>
      </c>
      <c r="D11" s="315" t="s">
        <v>134</v>
      </c>
      <c r="E11" s="315" t="s">
        <v>134</v>
      </c>
      <c r="F11" s="315" t="s">
        <v>134</v>
      </c>
      <c r="G11" s="315" t="s">
        <v>134</v>
      </c>
      <c r="H11" s="315" t="s">
        <v>134</v>
      </c>
      <c r="I11" s="315" t="s">
        <v>134</v>
      </c>
      <c r="J11" s="315" t="s">
        <v>134</v>
      </c>
      <c r="K11" s="315" t="s">
        <v>134</v>
      </c>
      <c r="L11" s="315">
        <v>80</v>
      </c>
      <c r="M11" s="315" t="s">
        <v>134</v>
      </c>
      <c r="N11" s="315">
        <v>30</v>
      </c>
      <c r="O11" s="315" t="s">
        <v>134</v>
      </c>
      <c r="P11" s="315" t="s">
        <v>134</v>
      </c>
      <c r="Q11" s="315" t="s">
        <v>134</v>
      </c>
      <c r="R11" s="315">
        <v>20</v>
      </c>
      <c r="S11" s="315">
        <v>20</v>
      </c>
      <c r="T11" s="315">
        <v>90</v>
      </c>
      <c r="U11" s="315">
        <v>170</v>
      </c>
      <c r="V11" s="315">
        <v>280</v>
      </c>
    </row>
    <row r="12" spans="1:23" s="25" customFormat="1" ht="21" customHeight="1">
      <c r="A12" s="27" t="s">
        <v>20</v>
      </c>
      <c r="B12" s="424">
        <v>2200</v>
      </c>
      <c r="C12" s="425">
        <v>80</v>
      </c>
      <c r="D12" s="425" t="s">
        <v>134</v>
      </c>
      <c r="E12" s="425" t="s">
        <v>134</v>
      </c>
      <c r="F12" s="425">
        <v>70</v>
      </c>
      <c r="G12" s="425" t="s">
        <v>134</v>
      </c>
      <c r="H12" s="425" t="s">
        <v>134</v>
      </c>
      <c r="I12" s="425">
        <v>100</v>
      </c>
      <c r="J12" s="425" t="s">
        <v>134</v>
      </c>
      <c r="K12" s="425">
        <v>40</v>
      </c>
      <c r="L12" s="425">
        <v>100</v>
      </c>
      <c r="M12" s="425">
        <v>60</v>
      </c>
      <c r="N12" s="425">
        <v>60</v>
      </c>
      <c r="O12" s="425">
        <v>180</v>
      </c>
      <c r="P12" s="425">
        <v>110</v>
      </c>
      <c r="Q12" s="425">
        <v>110</v>
      </c>
      <c r="R12" s="425">
        <v>30</v>
      </c>
      <c r="S12" s="425">
        <v>620</v>
      </c>
      <c r="T12" s="425">
        <v>470</v>
      </c>
      <c r="U12" s="425">
        <v>150</v>
      </c>
      <c r="V12" s="425">
        <v>20</v>
      </c>
    </row>
    <row r="13" spans="1:23" ht="21" customHeight="1">
      <c r="A13" s="26" t="s">
        <v>272</v>
      </c>
      <c r="B13" s="410">
        <v>60</v>
      </c>
      <c r="C13" s="315" t="s">
        <v>134</v>
      </c>
      <c r="D13" s="315" t="s">
        <v>134</v>
      </c>
      <c r="E13" s="315" t="s">
        <v>134</v>
      </c>
      <c r="F13" s="315" t="s">
        <v>134</v>
      </c>
      <c r="G13" s="315" t="s">
        <v>134</v>
      </c>
      <c r="H13" s="315" t="s">
        <v>134</v>
      </c>
      <c r="I13" s="315" t="s">
        <v>134</v>
      </c>
      <c r="J13" s="315" t="s">
        <v>134</v>
      </c>
      <c r="K13" s="315">
        <v>20</v>
      </c>
      <c r="L13" s="315">
        <v>20</v>
      </c>
      <c r="M13" s="315" t="s">
        <v>134</v>
      </c>
      <c r="N13" s="315" t="s">
        <v>134</v>
      </c>
      <c r="O13" s="315">
        <v>20</v>
      </c>
      <c r="P13" s="315" t="s">
        <v>134</v>
      </c>
      <c r="Q13" s="315" t="s">
        <v>134</v>
      </c>
      <c r="R13" s="315" t="s">
        <v>134</v>
      </c>
      <c r="S13" s="315" t="s">
        <v>134</v>
      </c>
      <c r="T13" s="315" t="s">
        <v>134</v>
      </c>
      <c r="U13" s="315" t="s">
        <v>134</v>
      </c>
      <c r="V13" s="315" t="s">
        <v>134</v>
      </c>
    </row>
    <row r="14" spans="1:23" ht="21" customHeight="1">
      <c r="A14" s="26" t="s">
        <v>2795</v>
      </c>
      <c r="B14" s="410">
        <v>570</v>
      </c>
      <c r="C14" s="315">
        <v>30</v>
      </c>
      <c r="D14" s="315" t="s">
        <v>134</v>
      </c>
      <c r="E14" s="315" t="s">
        <v>134</v>
      </c>
      <c r="F14" s="315" t="s">
        <v>134</v>
      </c>
      <c r="G14" s="315" t="s">
        <v>134</v>
      </c>
      <c r="H14" s="315" t="s">
        <v>134</v>
      </c>
      <c r="I14" s="315">
        <v>100</v>
      </c>
      <c r="J14" s="315" t="s">
        <v>134</v>
      </c>
      <c r="K14" s="315">
        <v>20</v>
      </c>
      <c r="L14" s="315" t="s">
        <v>134</v>
      </c>
      <c r="M14" s="315">
        <v>30</v>
      </c>
      <c r="N14" s="315" t="s">
        <v>134</v>
      </c>
      <c r="O14" s="315" t="s">
        <v>134</v>
      </c>
      <c r="P14" s="315">
        <v>90</v>
      </c>
      <c r="Q14" s="315">
        <v>90</v>
      </c>
      <c r="R14" s="315">
        <v>30</v>
      </c>
      <c r="S14" s="315">
        <v>140</v>
      </c>
      <c r="T14" s="315">
        <v>40</v>
      </c>
      <c r="U14" s="315" t="s">
        <v>134</v>
      </c>
      <c r="V14" s="315" t="s">
        <v>134</v>
      </c>
    </row>
    <row r="15" spans="1:23" ht="21" customHeight="1">
      <c r="A15" s="26" t="s">
        <v>3274</v>
      </c>
      <c r="B15" s="410">
        <v>290</v>
      </c>
      <c r="C15" s="315" t="s">
        <v>134</v>
      </c>
      <c r="D15" s="315" t="s">
        <v>134</v>
      </c>
      <c r="E15" s="315" t="s">
        <v>134</v>
      </c>
      <c r="F15" s="315" t="s">
        <v>134</v>
      </c>
      <c r="G15" s="315" t="s">
        <v>134</v>
      </c>
      <c r="H15" s="315" t="s">
        <v>134</v>
      </c>
      <c r="I15" s="315" t="s">
        <v>134</v>
      </c>
      <c r="J15" s="315" t="s">
        <v>134</v>
      </c>
      <c r="K15" s="315" t="s">
        <v>134</v>
      </c>
      <c r="L15" s="315">
        <v>60</v>
      </c>
      <c r="M15" s="315" t="s">
        <v>134</v>
      </c>
      <c r="N15" s="315" t="s">
        <v>134</v>
      </c>
      <c r="O15" s="315" t="s">
        <v>134</v>
      </c>
      <c r="P15" s="315">
        <v>20</v>
      </c>
      <c r="Q15" s="315" t="s">
        <v>134</v>
      </c>
      <c r="R15" s="315" t="s">
        <v>134</v>
      </c>
      <c r="S15" s="315">
        <v>120</v>
      </c>
      <c r="T15" s="315">
        <v>90</v>
      </c>
      <c r="U15" s="315"/>
      <c r="V15" s="315" t="s">
        <v>134</v>
      </c>
    </row>
    <row r="16" spans="1:23" ht="21" customHeight="1">
      <c r="A16" s="26" t="s">
        <v>110</v>
      </c>
      <c r="B16" s="410">
        <v>890</v>
      </c>
      <c r="C16" s="315">
        <v>20</v>
      </c>
      <c r="D16" s="315" t="s">
        <v>134</v>
      </c>
      <c r="E16" s="315" t="s">
        <v>134</v>
      </c>
      <c r="F16" s="315">
        <v>50</v>
      </c>
      <c r="G16" s="315" t="s">
        <v>134</v>
      </c>
      <c r="H16" s="315" t="s">
        <v>134</v>
      </c>
      <c r="I16" s="315" t="s">
        <v>134</v>
      </c>
      <c r="J16" s="315" t="s">
        <v>134</v>
      </c>
      <c r="K16" s="315" t="s">
        <v>134</v>
      </c>
      <c r="L16" s="315" t="s">
        <v>134</v>
      </c>
      <c r="M16" s="315">
        <v>30</v>
      </c>
      <c r="N16" s="315">
        <v>60</v>
      </c>
      <c r="O16" s="315">
        <v>120</v>
      </c>
      <c r="P16" s="315" t="s">
        <v>134</v>
      </c>
      <c r="Q16" s="315" t="s">
        <v>134</v>
      </c>
      <c r="R16" s="315" t="s">
        <v>134</v>
      </c>
      <c r="S16" s="315">
        <v>340</v>
      </c>
      <c r="T16" s="315">
        <v>210</v>
      </c>
      <c r="U16" s="315">
        <v>40</v>
      </c>
      <c r="V16" s="315">
        <v>20</v>
      </c>
    </row>
    <row r="17" spans="1:22" ht="21" customHeight="1">
      <c r="A17" s="26" t="s">
        <v>3275</v>
      </c>
      <c r="B17" s="410">
        <v>330</v>
      </c>
      <c r="C17" s="315">
        <v>30</v>
      </c>
      <c r="D17" s="315" t="s">
        <v>134</v>
      </c>
      <c r="E17" s="315" t="s">
        <v>134</v>
      </c>
      <c r="F17" s="315">
        <v>30</v>
      </c>
      <c r="G17" s="315" t="s">
        <v>134</v>
      </c>
      <c r="H17" s="315" t="s">
        <v>134</v>
      </c>
      <c r="I17" s="315" t="s">
        <v>134</v>
      </c>
      <c r="J17" s="315" t="s">
        <v>134</v>
      </c>
      <c r="K17" s="315" t="s">
        <v>134</v>
      </c>
      <c r="L17" s="315">
        <v>20</v>
      </c>
      <c r="M17" s="315" t="s">
        <v>134</v>
      </c>
      <c r="N17" s="315" t="s">
        <v>134</v>
      </c>
      <c r="O17" s="315">
        <v>40</v>
      </c>
      <c r="P17" s="315" t="s">
        <v>134</v>
      </c>
      <c r="Q17" s="315">
        <v>20</v>
      </c>
      <c r="R17" s="315" t="s">
        <v>134</v>
      </c>
      <c r="S17" s="315" t="s">
        <v>134</v>
      </c>
      <c r="T17" s="315">
        <v>80</v>
      </c>
      <c r="U17" s="315">
        <v>120</v>
      </c>
      <c r="V17" s="315" t="s">
        <v>134</v>
      </c>
    </row>
    <row r="18" spans="1:22" ht="21" customHeight="1">
      <c r="A18" s="26" t="s">
        <v>3277</v>
      </c>
      <c r="B18" s="410">
        <v>60</v>
      </c>
      <c r="C18" s="315" t="s">
        <v>134</v>
      </c>
      <c r="D18" s="315" t="s">
        <v>134</v>
      </c>
      <c r="E18" s="315" t="s">
        <v>134</v>
      </c>
      <c r="F18" s="315" t="s">
        <v>134</v>
      </c>
      <c r="G18" s="315" t="s">
        <v>134</v>
      </c>
      <c r="H18" s="315" t="s">
        <v>134</v>
      </c>
      <c r="I18" s="315" t="s">
        <v>134</v>
      </c>
      <c r="J18" s="315" t="s">
        <v>134</v>
      </c>
      <c r="K18" s="315" t="s">
        <v>134</v>
      </c>
      <c r="L18" s="315" t="s">
        <v>134</v>
      </c>
      <c r="M18" s="315" t="s">
        <v>134</v>
      </c>
      <c r="N18" s="315" t="s">
        <v>134</v>
      </c>
      <c r="O18" s="315" t="s">
        <v>134</v>
      </c>
      <c r="P18" s="315" t="s">
        <v>134</v>
      </c>
      <c r="Q18" s="315" t="s">
        <v>134</v>
      </c>
      <c r="R18" s="315" t="s">
        <v>134</v>
      </c>
      <c r="S18" s="315">
        <v>20</v>
      </c>
      <c r="T18" s="315">
        <v>50</v>
      </c>
      <c r="U18" s="315" t="s">
        <v>134</v>
      </c>
      <c r="V18" s="315" t="s">
        <v>134</v>
      </c>
    </row>
    <row r="19" spans="1:22" s="25" customFormat="1" ht="21" customHeight="1">
      <c r="A19" s="27" t="s">
        <v>3267</v>
      </c>
      <c r="B19" s="424">
        <v>1430</v>
      </c>
      <c r="C19" s="425">
        <v>70</v>
      </c>
      <c r="D19" s="425" t="s">
        <v>134</v>
      </c>
      <c r="E19" s="425" t="s">
        <v>134</v>
      </c>
      <c r="F19" s="425" t="s">
        <v>134</v>
      </c>
      <c r="G19" s="425" t="s">
        <v>134</v>
      </c>
      <c r="H19" s="425" t="s">
        <v>134</v>
      </c>
      <c r="I19" s="425" t="s">
        <v>134</v>
      </c>
      <c r="J19" s="425" t="s">
        <v>134</v>
      </c>
      <c r="K19" s="425" t="s">
        <v>134</v>
      </c>
      <c r="L19" s="425">
        <v>70</v>
      </c>
      <c r="M19" s="425">
        <v>40</v>
      </c>
      <c r="N19" s="425">
        <v>200</v>
      </c>
      <c r="O19" s="425" t="s">
        <v>134</v>
      </c>
      <c r="P19" s="425">
        <v>20</v>
      </c>
      <c r="Q19" s="425">
        <v>60</v>
      </c>
      <c r="R19" s="425">
        <v>210</v>
      </c>
      <c r="S19" s="425">
        <v>430</v>
      </c>
      <c r="T19" s="425">
        <v>210</v>
      </c>
      <c r="U19" s="425">
        <v>100</v>
      </c>
      <c r="V19" s="425">
        <v>30</v>
      </c>
    </row>
    <row r="20" spans="1:22" ht="21" customHeight="1">
      <c r="A20" s="26" t="s">
        <v>272</v>
      </c>
      <c r="B20" s="410">
        <v>270</v>
      </c>
      <c r="C20" s="315" t="s">
        <v>134</v>
      </c>
      <c r="D20" s="315" t="s">
        <v>134</v>
      </c>
      <c r="E20" s="315" t="s">
        <v>134</v>
      </c>
      <c r="F20" s="315" t="s">
        <v>134</v>
      </c>
      <c r="G20" s="315" t="s">
        <v>134</v>
      </c>
      <c r="H20" s="315" t="s">
        <v>134</v>
      </c>
      <c r="I20" s="315" t="s">
        <v>134</v>
      </c>
      <c r="J20" s="315" t="s">
        <v>134</v>
      </c>
      <c r="K20" s="315" t="s">
        <v>134</v>
      </c>
      <c r="L20" s="315">
        <v>70</v>
      </c>
      <c r="M20" s="315">
        <v>20</v>
      </c>
      <c r="N20" s="315">
        <v>110</v>
      </c>
      <c r="O20" s="315" t="s">
        <v>134</v>
      </c>
      <c r="P20" s="315" t="s">
        <v>134</v>
      </c>
      <c r="Q20" s="315" t="s">
        <v>134</v>
      </c>
      <c r="R20" s="315">
        <v>40</v>
      </c>
      <c r="S20" s="315" t="s">
        <v>134</v>
      </c>
      <c r="T20" s="315" t="s">
        <v>134</v>
      </c>
      <c r="U20" s="315" t="s">
        <v>134</v>
      </c>
      <c r="V20" s="315">
        <v>20</v>
      </c>
    </row>
    <row r="21" spans="1:22" ht="21" customHeight="1">
      <c r="A21" s="26" t="s">
        <v>2795</v>
      </c>
      <c r="B21" s="410">
        <v>390</v>
      </c>
      <c r="C21" s="315">
        <v>20</v>
      </c>
      <c r="D21" s="315" t="s">
        <v>134</v>
      </c>
      <c r="E21" s="315" t="s">
        <v>134</v>
      </c>
      <c r="F21" s="315" t="s">
        <v>134</v>
      </c>
      <c r="G21" s="315" t="s">
        <v>134</v>
      </c>
      <c r="H21" s="315" t="s">
        <v>134</v>
      </c>
      <c r="I21" s="315" t="s">
        <v>134</v>
      </c>
      <c r="J21" s="315" t="s">
        <v>134</v>
      </c>
      <c r="K21" s="315" t="s">
        <v>134</v>
      </c>
      <c r="L21" s="315" t="s">
        <v>134</v>
      </c>
      <c r="M21" s="315">
        <v>20</v>
      </c>
      <c r="N21" s="315">
        <v>40</v>
      </c>
      <c r="O21" s="315" t="s">
        <v>134</v>
      </c>
      <c r="P21" s="315">
        <v>20</v>
      </c>
      <c r="Q21" s="315" t="s">
        <v>134</v>
      </c>
      <c r="R21" s="315">
        <v>80</v>
      </c>
      <c r="S21" s="315">
        <v>150</v>
      </c>
      <c r="T21" s="315">
        <v>70</v>
      </c>
      <c r="U21" s="315" t="s">
        <v>134</v>
      </c>
      <c r="V21" s="315" t="s">
        <v>134</v>
      </c>
    </row>
    <row r="22" spans="1:22" ht="21" customHeight="1">
      <c r="A22" s="26" t="s">
        <v>3274</v>
      </c>
      <c r="B22" s="410">
        <v>430</v>
      </c>
      <c r="C22" s="315" t="s">
        <v>134</v>
      </c>
      <c r="D22" s="315" t="s">
        <v>134</v>
      </c>
      <c r="E22" s="315" t="s">
        <v>134</v>
      </c>
      <c r="F22" s="315" t="s">
        <v>134</v>
      </c>
      <c r="G22" s="315" t="s">
        <v>134</v>
      </c>
      <c r="H22" s="315" t="s">
        <v>134</v>
      </c>
      <c r="I22" s="315" t="s">
        <v>134</v>
      </c>
      <c r="J22" s="315" t="s">
        <v>134</v>
      </c>
      <c r="K22" s="315" t="s">
        <v>134</v>
      </c>
      <c r="L22" s="315" t="s">
        <v>134</v>
      </c>
      <c r="M22" s="315" t="s">
        <v>134</v>
      </c>
      <c r="N22" s="315" t="s">
        <v>134</v>
      </c>
      <c r="O22" s="315" t="s">
        <v>134</v>
      </c>
      <c r="P22" s="315" t="s">
        <v>134</v>
      </c>
      <c r="Q22" s="315">
        <v>60</v>
      </c>
      <c r="R22" s="315">
        <v>80</v>
      </c>
      <c r="S22" s="315">
        <v>210</v>
      </c>
      <c r="T22" s="315">
        <v>80</v>
      </c>
      <c r="U22" s="315"/>
      <c r="V22" s="315" t="s">
        <v>134</v>
      </c>
    </row>
    <row r="23" spans="1:22" ht="21" customHeight="1">
      <c r="A23" s="26" t="s">
        <v>110</v>
      </c>
      <c r="B23" s="410">
        <v>210</v>
      </c>
      <c r="C23" s="315" t="s">
        <v>134</v>
      </c>
      <c r="D23" s="315" t="s">
        <v>134</v>
      </c>
      <c r="E23" s="315" t="s">
        <v>134</v>
      </c>
      <c r="F23" s="315" t="s">
        <v>134</v>
      </c>
      <c r="G23" s="315" t="s">
        <v>134</v>
      </c>
      <c r="H23" s="315" t="s">
        <v>134</v>
      </c>
      <c r="I23" s="315" t="s">
        <v>134</v>
      </c>
      <c r="J23" s="315" t="s">
        <v>134</v>
      </c>
      <c r="K23" s="315" t="s">
        <v>134</v>
      </c>
      <c r="L23" s="315" t="s">
        <v>134</v>
      </c>
      <c r="M23" s="315" t="s">
        <v>134</v>
      </c>
      <c r="N23" s="315">
        <v>50</v>
      </c>
      <c r="O23" s="315" t="s">
        <v>134</v>
      </c>
      <c r="P23" s="315" t="s">
        <v>134</v>
      </c>
      <c r="Q23" s="315" t="s">
        <v>134</v>
      </c>
      <c r="R23" s="315" t="s">
        <v>134</v>
      </c>
      <c r="S23" s="315">
        <v>80</v>
      </c>
      <c r="T23" s="315">
        <v>60</v>
      </c>
      <c r="U23" s="315">
        <v>30</v>
      </c>
      <c r="V23" s="315" t="s">
        <v>134</v>
      </c>
    </row>
    <row r="24" spans="1:22" ht="21" customHeight="1">
      <c r="A24" s="26" t="s">
        <v>3275</v>
      </c>
      <c r="B24" s="410">
        <v>90</v>
      </c>
      <c r="C24" s="315">
        <v>50</v>
      </c>
      <c r="D24" s="315" t="s">
        <v>134</v>
      </c>
      <c r="E24" s="315" t="s">
        <v>134</v>
      </c>
      <c r="F24" s="315" t="s">
        <v>134</v>
      </c>
      <c r="G24" s="315" t="s">
        <v>134</v>
      </c>
      <c r="H24" s="315" t="s">
        <v>134</v>
      </c>
      <c r="I24" s="315" t="s">
        <v>134</v>
      </c>
      <c r="J24" s="315" t="s">
        <v>134</v>
      </c>
      <c r="K24" s="315" t="s">
        <v>134</v>
      </c>
      <c r="L24" s="315" t="s">
        <v>134</v>
      </c>
      <c r="M24" s="315" t="s">
        <v>134</v>
      </c>
      <c r="N24" s="315" t="s">
        <v>134</v>
      </c>
      <c r="O24" s="315" t="s">
        <v>134</v>
      </c>
      <c r="P24" s="315" t="s">
        <v>134</v>
      </c>
      <c r="Q24" s="315" t="s">
        <v>134</v>
      </c>
      <c r="R24" s="315" t="s">
        <v>134</v>
      </c>
      <c r="S24" s="315" t="s">
        <v>134</v>
      </c>
      <c r="T24" s="315" t="s">
        <v>134</v>
      </c>
      <c r="U24" s="315">
        <v>30</v>
      </c>
      <c r="V24" s="315">
        <v>10</v>
      </c>
    </row>
    <row r="25" spans="1:22" ht="21" customHeight="1">
      <c r="A25" s="26" t="s">
        <v>3277</v>
      </c>
      <c r="B25" s="410">
        <v>30</v>
      </c>
      <c r="C25" s="315" t="s">
        <v>134</v>
      </c>
      <c r="D25" s="315" t="s">
        <v>134</v>
      </c>
      <c r="E25" s="315" t="s">
        <v>134</v>
      </c>
      <c r="F25" s="315" t="s">
        <v>134</v>
      </c>
      <c r="G25" s="315" t="s">
        <v>134</v>
      </c>
      <c r="H25" s="315" t="s">
        <v>134</v>
      </c>
      <c r="I25" s="315" t="s">
        <v>134</v>
      </c>
      <c r="J25" s="315" t="s">
        <v>134</v>
      </c>
      <c r="K25" s="315" t="s">
        <v>134</v>
      </c>
      <c r="L25" s="315" t="s">
        <v>134</v>
      </c>
      <c r="M25" s="315" t="s">
        <v>134</v>
      </c>
      <c r="N25" s="315" t="s">
        <v>134</v>
      </c>
      <c r="O25" s="315" t="s">
        <v>134</v>
      </c>
      <c r="P25" s="315" t="s">
        <v>134</v>
      </c>
      <c r="Q25" s="315" t="s">
        <v>134</v>
      </c>
      <c r="R25" s="315" t="s">
        <v>134</v>
      </c>
      <c r="S25" s="315" t="s">
        <v>134</v>
      </c>
      <c r="T25" s="315" t="s">
        <v>134</v>
      </c>
      <c r="U25" s="315">
        <v>30</v>
      </c>
      <c r="V25" s="315" t="s">
        <v>134</v>
      </c>
    </row>
    <row r="26" spans="1:22" s="25" customFormat="1" ht="21" customHeight="1">
      <c r="A26" s="269" t="s">
        <v>1334</v>
      </c>
      <c r="B26" s="424">
        <v>20920</v>
      </c>
      <c r="C26" s="425">
        <v>120</v>
      </c>
      <c r="D26" s="425">
        <v>90</v>
      </c>
      <c r="E26" s="425">
        <v>30</v>
      </c>
      <c r="F26" s="25">
        <v>140</v>
      </c>
      <c r="G26" s="425">
        <v>70</v>
      </c>
      <c r="H26" s="425">
        <v>60</v>
      </c>
      <c r="I26" s="425">
        <v>420</v>
      </c>
      <c r="J26" s="425">
        <v>450</v>
      </c>
      <c r="K26" s="425">
        <v>1260</v>
      </c>
      <c r="L26" s="425">
        <v>4910</v>
      </c>
      <c r="M26" s="425">
        <v>4570</v>
      </c>
      <c r="N26" s="425">
        <v>2540</v>
      </c>
      <c r="O26" s="425">
        <v>1270</v>
      </c>
      <c r="P26" s="425">
        <v>300</v>
      </c>
      <c r="Q26" s="425">
        <v>460</v>
      </c>
      <c r="R26" s="425">
        <v>330</v>
      </c>
      <c r="S26" s="425">
        <v>490</v>
      </c>
      <c r="T26" s="425">
        <v>80</v>
      </c>
      <c r="U26" s="425" t="s">
        <v>134</v>
      </c>
      <c r="V26" s="425">
        <v>3320</v>
      </c>
    </row>
    <row r="27" spans="1:22" ht="21" customHeight="1">
      <c r="A27" s="26" t="s">
        <v>272</v>
      </c>
      <c r="B27" s="410">
        <v>15480</v>
      </c>
      <c r="C27" s="315">
        <v>90</v>
      </c>
      <c r="D27" s="315">
        <v>90</v>
      </c>
      <c r="E27" s="315">
        <v>30</v>
      </c>
      <c r="F27" s="24">
        <v>90</v>
      </c>
      <c r="G27" s="315" t="s">
        <v>134</v>
      </c>
      <c r="H27" s="315">
        <v>60</v>
      </c>
      <c r="I27" s="315">
        <v>420</v>
      </c>
      <c r="J27" s="315">
        <v>280</v>
      </c>
      <c r="K27" s="315">
        <v>1260</v>
      </c>
      <c r="L27" s="315">
        <v>4180</v>
      </c>
      <c r="M27" s="315">
        <v>3850</v>
      </c>
      <c r="N27" s="315">
        <v>1790</v>
      </c>
      <c r="O27" s="315">
        <v>750</v>
      </c>
      <c r="P27" s="315" t="s">
        <v>134</v>
      </c>
      <c r="Q27" s="315">
        <v>220</v>
      </c>
      <c r="R27" s="315">
        <v>70</v>
      </c>
      <c r="S27" s="315">
        <v>50</v>
      </c>
      <c r="T27" s="315">
        <v>80</v>
      </c>
      <c r="U27" s="315" t="s">
        <v>134</v>
      </c>
      <c r="V27" s="315">
        <v>2180</v>
      </c>
    </row>
    <row r="28" spans="1:22" ht="21" customHeight="1">
      <c r="A28" s="26" t="s">
        <v>2795</v>
      </c>
      <c r="B28" s="410">
        <v>4240</v>
      </c>
      <c r="C28" s="315" t="s">
        <v>134</v>
      </c>
      <c r="D28" s="315" t="s">
        <v>134</v>
      </c>
      <c r="E28" s="315" t="s">
        <v>134</v>
      </c>
      <c r="F28" s="24">
        <v>50</v>
      </c>
      <c r="G28" s="315">
        <v>20</v>
      </c>
      <c r="H28" s="315" t="s">
        <v>134</v>
      </c>
      <c r="I28" s="315" t="s">
        <v>134</v>
      </c>
      <c r="J28" s="315">
        <v>180</v>
      </c>
      <c r="K28" s="315" t="s">
        <v>134</v>
      </c>
      <c r="L28" s="315">
        <v>700</v>
      </c>
      <c r="M28" s="315">
        <v>660</v>
      </c>
      <c r="N28" s="315">
        <v>490</v>
      </c>
      <c r="O28" s="315">
        <v>450</v>
      </c>
      <c r="P28" s="315">
        <v>140</v>
      </c>
      <c r="Q28" s="315">
        <v>210</v>
      </c>
      <c r="R28" s="315">
        <v>250</v>
      </c>
      <c r="S28" s="315">
        <v>190</v>
      </c>
      <c r="T28" s="315" t="s">
        <v>134</v>
      </c>
      <c r="U28" s="315" t="s">
        <v>134</v>
      </c>
      <c r="V28" s="315">
        <v>880</v>
      </c>
    </row>
    <row r="29" spans="1:22" ht="21" customHeight="1">
      <c r="A29" s="26" t="s">
        <v>3274</v>
      </c>
      <c r="B29" s="410">
        <v>670</v>
      </c>
      <c r="C29" s="315" t="s">
        <v>134</v>
      </c>
      <c r="D29" s="315" t="s">
        <v>134</v>
      </c>
      <c r="E29" s="315" t="s">
        <v>134</v>
      </c>
      <c r="F29" s="49" t="s">
        <v>134</v>
      </c>
      <c r="G29" s="315">
        <v>50</v>
      </c>
      <c r="H29" s="315" t="s">
        <v>134</v>
      </c>
      <c r="I29" s="315" t="s">
        <v>134</v>
      </c>
      <c r="J29" s="315" t="s">
        <v>134</v>
      </c>
      <c r="K29" s="315" t="s">
        <v>134</v>
      </c>
      <c r="L29" s="315">
        <v>30</v>
      </c>
      <c r="M29" s="315">
        <v>30</v>
      </c>
      <c r="N29" s="315">
        <v>160</v>
      </c>
      <c r="O29" s="315" t="s">
        <v>134</v>
      </c>
      <c r="P29" s="315">
        <v>150</v>
      </c>
      <c r="Q29" s="315">
        <v>30</v>
      </c>
      <c r="R29" s="315">
        <v>20</v>
      </c>
      <c r="S29" s="315">
        <v>130</v>
      </c>
      <c r="T29" s="315" t="s">
        <v>134</v>
      </c>
      <c r="U29" s="315" t="s">
        <v>134</v>
      </c>
      <c r="V29" s="315">
        <v>70</v>
      </c>
    </row>
    <row r="30" spans="1:22" ht="21" customHeight="1">
      <c r="A30" s="26" t="s">
        <v>110</v>
      </c>
      <c r="B30" s="410">
        <v>280</v>
      </c>
      <c r="C30" s="315">
        <v>30</v>
      </c>
      <c r="D30" s="315" t="s">
        <v>134</v>
      </c>
      <c r="E30" s="315" t="s">
        <v>134</v>
      </c>
      <c r="F30" s="49" t="s">
        <v>134</v>
      </c>
      <c r="G30" s="315" t="s">
        <v>134</v>
      </c>
      <c r="H30" s="315" t="s">
        <v>134</v>
      </c>
      <c r="I30" s="315" t="s">
        <v>134</v>
      </c>
      <c r="J30" s="315" t="s">
        <v>134</v>
      </c>
      <c r="K30" s="315" t="s">
        <v>134</v>
      </c>
      <c r="L30" s="315" t="s">
        <v>134</v>
      </c>
      <c r="M30" s="315" t="s">
        <v>134</v>
      </c>
      <c r="N30" s="315">
        <v>100</v>
      </c>
      <c r="O30" s="315" t="s">
        <v>134</v>
      </c>
      <c r="P30" s="315" t="s">
        <v>134</v>
      </c>
      <c r="Q30" s="315" t="s">
        <v>134</v>
      </c>
      <c r="R30" s="315" t="s">
        <v>134</v>
      </c>
      <c r="S30" s="315">
        <v>120</v>
      </c>
      <c r="T30" s="315" t="s">
        <v>134</v>
      </c>
      <c r="U30" s="315" t="s">
        <v>134</v>
      </c>
      <c r="V30" s="315">
        <v>30</v>
      </c>
    </row>
    <row r="31" spans="1:22" ht="21" customHeight="1">
      <c r="A31" s="26" t="s">
        <v>3275</v>
      </c>
      <c r="B31" s="410">
        <v>250</v>
      </c>
      <c r="C31" s="315" t="s">
        <v>134</v>
      </c>
      <c r="D31" s="315" t="s">
        <v>134</v>
      </c>
      <c r="E31" s="315" t="s">
        <v>134</v>
      </c>
      <c r="F31" s="49" t="s">
        <v>134</v>
      </c>
      <c r="G31" s="315" t="s">
        <v>134</v>
      </c>
      <c r="H31" s="315" t="s">
        <v>134</v>
      </c>
      <c r="I31" s="315" t="s">
        <v>134</v>
      </c>
      <c r="J31" s="315" t="s">
        <v>134</v>
      </c>
      <c r="K31" s="315" t="s">
        <v>134</v>
      </c>
      <c r="L31" s="315" t="s">
        <v>134</v>
      </c>
      <c r="M31" s="315">
        <v>30</v>
      </c>
      <c r="N31" s="315" t="s">
        <v>134</v>
      </c>
      <c r="O31" s="315">
        <v>60</v>
      </c>
      <c r="P31" s="315" t="s">
        <v>134</v>
      </c>
      <c r="Q31" s="315" t="s">
        <v>134</v>
      </c>
      <c r="R31" s="315" t="s">
        <v>134</v>
      </c>
      <c r="S31" s="315" t="s">
        <v>134</v>
      </c>
      <c r="T31" s="315" t="s">
        <v>134</v>
      </c>
      <c r="U31" s="315" t="s">
        <v>134</v>
      </c>
      <c r="V31" s="315">
        <v>160</v>
      </c>
    </row>
    <row r="32" spans="1:22" ht="21" customHeight="1">
      <c r="A32" s="26" t="s">
        <v>3277</v>
      </c>
      <c r="B32" s="410" t="s">
        <v>134</v>
      </c>
      <c r="C32" s="315" t="s">
        <v>134</v>
      </c>
      <c r="D32" s="315" t="s">
        <v>134</v>
      </c>
      <c r="E32" s="315" t="s">
        <v>134</v>
      </c>
      <c r="F32" s="49" t="s">
        <v>134</v>
      </c>
      <c r="G32" s="315" t="s">
        <v>134</v>
      </c>
      <c r="H32" s="315" t="s">
        <v>134</v>
      </c>
      <c r="I32" s="315" t="s">
        <v>134</v>
      </c>
      <c r="J32" s="315" t="s">
        <v>134</v>
      </c>
      <c r="K32" s="315" t="s">
        <v>134</v>
      </c>
      <c r="L32" s="315" t="s">
        <v>134</v>
      </c>
      <c r="M32" s="315" t="s">
        <v>134</v>
      </c>
      <c r="N32" s="315" t="s">
        <v>134</v>
      </c>
      <c r="O32" s="315" t="s">
        <v>134</v>
      </c>
      <c r="P32" s="315" t="s">
        <v>134</v>
      </c>
      <c r="Q32" s="315" t="s">
        <v>134</v>
      </c>
      <c r="R32" s="315" t="s">
        <v>134</v>
      </c>
      <c r="S32" s="315" t="s">
        <v>134</v>
      </c>
      <c r="T32" s="315" t="s">
        <v>134</v>
      </c>
      <c r="U32" s="315" t="s">
        <v>134</v>
      </c>
      <c r="V32" s="315" t="s">
        <v>134</v>
      </c>
    </row>
    <row r="33" spans="1:22" s="25" customFormat="1" ht="21" customHeight="1">
      <c r="A33" s="269" t="s">
        <v>2963</v>
      </c>
      <c r="B33" s="424">
        <v>89600</v>
      </c>
      <c r="C33" s="425">
        <v>590</v>
      </c>
      <c r="D33" s="425" t="s">
        <v>134</v>
      </c>
      <c r="E33" s="425">
        <v>300</v>
      </c>
      <c r="F33" s="25">
        <v>580</v>
      </c>
      <c r="G33" s="425">
        <v>80</v>
      </c>
      <c r="H33" s="425">
        <v>180</v>
      </c>
      <c r="I33" s="425">
        <v>170</v>
      </c>
      <c r="J33" s="425">
        <v>470</v>
      </c>
      <c r="K33" s="425">
        <v>1140</v>
      </c>
      <c r="L33" s="425">
        <v>9010</v>
      </c>
      <c r="M33" s="425">
        <v>11200</v>
      </c>
      <c r="N33" s="425">
        <v>17600</v>
      </c>
      <c r="O33" s="425">
        <v>11800</v>
      </c>
      <c r="P33" s="425">
        <v>6120</v>
      </c>
      <c r="Q33" s="425">
        <v>4390</v>
      </c>
      <c r="R33" s="425">
        <v>3150</v>
      </c>
      <c r="S33" s="425">
        <v>9650</v>
      </c>
      <c r="T33" s="425">
        <v>4060</v>
      </c>
      <c r="U33" s="425">
        <v>1140</v>
      </c>
      <c r="V33" s="425">
        <v>7870</v>
      </c>
    </row>
    <row r="34" spans="1:22" ht="21" customHeight="1">
      <c r="A34" s="26" t="s">
        <v>272</v>
      </c>
      <c r="B34" s="410">
        <v>48200</v>
      </c>
      <c r="C34" s="315">
        <v>280</v>
      </c>
      <c r="D34" s="315" t="s">
        <v>134</v>
      </c>
      <c r="E34" s="315">
        <v>280</v>
      </c>
      <c r="F34" s="24">
        <v>330</v>
      </c>
      <c r="G34" s="315">
        <v>30</v>
      </c>
      <c r="H34" s="315">
        <v>100</v>
      </c>
      <c r="I34" s="315">
        <v>160</v>
      </c>
      <c r="J34" s="315">
        <v>100</v>
      </c>
      <c r="K34" s="315">
        <v>1110</v>
      </c>
      <c r="L34" s="315">
        <v>7770</v>
      </c>
      <c r="M34" s="315">
        <v>9600</v>
      </c>
      <c r="N34" s="315">
        <v>12930</v>
      </c>
      <c r="O34" s="315">
        <v>6570</v>
      </c>
      <c r="P34" s="315">
        <v>2290</v>
      </c>
      <c r="Q34" s="315">
        <v>1340</v>
      </c>
      <c r="R34" s="315">
        <v>760</v>
      </c>
      <c r="S34" s="315">
        <v>540</v>
      </c>
      <c r="T34" s="315">
        <v>70</v>
      </c>
      <c r="U34" s="315">
        <v>60</v>
      </c>
      <c r="V34" s="315">
        <v>3870</v>
      </c>
    </row>
    <row r="35" spans="1:22" ht="21" customHeight="1">
      <c r="A35" s="26" t="s">
        <v>2795</v>
      </c>
      <c r="B35" s="410">
        <v>25110</v>
      </c>
      <c r="C35" s="315">
        <v>60</v>
      </c>
      <c r="D35" s="315" t="s">
        <v>134</v>
      </c>
      <c r="E35" s="315" t="s">
        <v>134</v>
      </c>
      <c r="F35" s="24">
        <v>190</v>
      </c>
      <c r="G35" s="315">
        <v>20</v>
      </c>
      <c r="H35" s="315">
        <v>70</v>
      </c>
      <c r="I35" s="315" t="s">
        <v>134</v>
      </c>
      <c r="J35" s="315">
        <v>180</v>
      </c>
      <c r="K35" s="315" t="s">
        <v>134</v>
      </c>
      <c r="L35" s="315">
        <v>780</v>
      </c>
      <c r="M35" s="315">
        <v>1200</v>
      </c>
      <c r="N35" s="315">
        <v>3710</v>
      </c>
      <c r="O35" s="315">
        <v>4330</v>
      </c>
      <c r="P35" s="315">
        <v>3520</v>
      </c>
      <c r="Q35" s="315">
        <v>2660</v>
      </c>
      <c r="R35" s="315">
        <v>1900</v>
      </c>
      <c r="S35" s="315">
        <v>4050</v>
      </c>
      <c r="T35" s="315">
        <v>650</v>
      </c>
      <c r="U35" s="315">
        <v>60</v>
      </c>
      <c r="V35" s="315">
        <v>1720</v>
      </c>
    </row>
    <row r="36" spans="1:22" ht="21" customHeight="1">
      <c r="A36" s="26" t="s">
        <v>3274</v>
      </c>
      <c r="B36" s="410">
        <v>10240</v>
      </c>
      <c r="C36" s="315">
        <v>120</v>
      </c>
      <c r="D36" s="315" t="s">
        <v>134</v>
      </c>
      <c r="E36" s="315">
        <v>30</v>
      </c>
      <c r="F36" s="24">
        <v>20</v>
      </c>
      <c r="G36" s="315">
        <v>30</v>
      </c>
      <c r="H36" s="315" t="s">
        <v>134</v>
      </c>
      <c r="I36" s="315">
        <v>20</v>
      </c>
      <c r="J36" s="315">
        <v>50</v>
      </c>
      <c r="K36" s="315" t="s">
        <v>134</v>
      </c>
      <c r="L36" s="315">
        <v>200</v>
      </c>
      <c r="M36" s="315">
        <v>290</v>
      </c>
      <c r="N36" s="315">
        <v>710</v>
      </c>
      <c r="O36" s="315">
        <v>450</v>
      </c>
      <c r="P36" s="315">
        <v>180</v>
      </c>
      <c r="Q36" s="315">
        <v>350</v>
      </c>
      <c r="R36" s="315">
        <v>360</v>
      </c>
      <c r="S36" s="315">
        <v>4050</v>
      </c>
      <c r="T36" s="315">
        <v>2280</v>
      </c>
      <c r="U36" s="315">
        <v>330</v>
      </c>
      <c r="V36" s="315">
        <v>750</v>
      </c>
    </row>
    <row r="37" spans="1:22" ht="21" customHeight="1">
      <c r="A37" s="26" t="s">
        <v>110</v>
      </c>
      <c r="B37" s="410">
        <v>4180</v>
      </c>
      <c r="C37" s="315">
        <v>40</v>
      </c>
      <c r="D37" s="315" t="s">
        <v>134</v>
      </c>
      <c r="E37" s="315" t="s">
        <v>134</v>
      </c>
      <c r="F37" s="24">
        <v>20</v>
      </c>
      <c r="G37" s="315" t="s">
        <v>134</v>
      </c>
      <c r="H37" s="315" t="s">
        <v>134</v>
      </c>
      <c r="I37" s="315" t="s">
        <v>134</v>
      </c>
      <c r="J37" s="315">
        <v>130</v>
      </c>
      <c r="K37" s="315">
        <v>20</v>
      </c>
      <c r="L37" s="315">
        <v>140</v>
      </c>
      <c r="M37" s="315">
        <v>100</v>
      </c>
      <c r="N37" s="315">
        <v>170</v>
      </c>
      <c r="O37" s="315">
        <v>270</v>
      </c>
      <c r="P37" s="315">
        <v>90</v>
      </c>
      <c r="Q37" s="315">
        <v>40</v>
      </c>
      <c r="R37" s="315">
        <v>90</v>
      </c>
      <c r="S37" s="315">
        <v>870</v>
      </c>
      <c r="T37" s="315">
        <v>840</v>
      </c>
      <c r="U37" s="315">
        <v>360</v>
      </c>
      <c r="V37" s="315">
        <v>970</v>
      </c>
    </row>
    <row r="38" spans="1:22" ht="21" customHeight="1">
      <c r="A38" s="26" t="s">
        <v>3275</v>
      </c>
      <c r="B38" s="410">
        <v>1200</v>
      </c>
      <c r="C38" s="315">
        <v>20</v>
      </c>
      <c r="D38" s="315" t="s">
        <v>134</v>
      </c>
      <c r="E38" s="315" t="s">
        <v>134</v>
      </c>
      <c r="F38" s="49" t="s">
        <v>134</v>
      </c>
      <c r="G38" s="315" t="s">
        <v>134</v>
      </c>
      <c r="H38" s="315" t="s">
        <v>134</v>
      </c>
      <c r="I38" s="315" t="s">
        <v>134</v>
      </c>
      <c r="J38" s="315" t="s">
        <v>134</v>
      </c>
      <c r="K38" s="315" t="s">
        <v>134</v>
      </c>
      <c r="L38" s="315">
        <v>40</v>
      </c>
      <c r="M38" s="315" t="s">
        <v>134</v>
      </c>
      <c r="N38" s="315">
        <v>50</v>
      </c>
      <c r="O38" s="315">
        <v>240</v>
      </c>
      <c r="P38" s="315">
        <v>40</v>
      </c>
      <c r="Q38" s="315" t="s">
        <v>134</v>
      </c>
      <c r="R38" s="315">
        <v>20</v>
      </c>
      <c r="S38" s="315">
        <v>140</v>
      </c>
      <c r="T38" s="315">
        <v>170</v>
      </c>
      <c r="U38" s="315">
        <v>190</v>
      </c>
      <c r="V38" s="315">
        <v>280</v>
      </c>
    </row>
    <row r="39" spans="1:22" ht="21" customHeight="1">
      <c r="A39" s="26" t="s">
        <v>3277</v>
      </c>
      <c r="B39" s="410">
        <v>670</v>
      </c>
      <c r="C39" s="315">
        <v>70</v>
      </c>
      <c r="D39" s="315" t="s">
        <v>134</v>
      </c>
      <c r="E39" s="315" t="s">
        <v>134</v>
      </c>
      <c r="F39" s="49" t="s">
        <v>134</v>
      </c>
      <c r="G39" s="315" t="s">
        <v>134</v>
      </c>
      <c r="H39" s="315" t="s">
        <v>134</v>
      </c>
      <c r="I39" s="315" t="s">
        <v>134</v>
      </c>
      <c r="J39" s="315" t="s">
        <v>134</v>
      </c>
      <c r="K39" s="315" t="s">
        <v>134</v>
      </c>
      <c r="L39" s="315">
        <v>80</v>
      </c>
      <c r="M39" s="315" t="s">
        <v>134</v>
      </c>
      <c r="N39" s="315">
        <v>30</v>
      </c>
      <c r="O39" s="315" t="s">
        <v>134</v>
      </c>
      <c r="P39" s="315" t="s">
        <v>134</v>
      </c>
      <c r="Q39" s="315" t="s">
        <v>134</v>
      </c>
      <c r="R39" s="315">
        <v>20</v>
      </c>
      <c r="S39" s="315" t="s">
        <v>134</v>
      </c>
      <c r="T39" s="315">
        <v>50</v>
      </c>
      <c r="U39" s="315">
        <v>140</v>
      </c>
      <c r="V39" s="315">
        <v>280</v>
      </c>
    </row>
    <row r="40" spans="1:22" s="25" customFormat="1" ht="21" customHeight="1">
      <c r="A40" s="155" t="s">
        <v>2273</v>
      </c>
      <c r="B40" s="429">
        <v>70</v>
      </c>
      <c r="C40" s="430" t="s">
        <v>134</v>
      </c>
      <c r="D40" s="430" t="s">
        <v>134</v>
      </c>
      <c r="E40" s="430" t="s">
        <v>134</v>
      </c>
      <c r="F40" s="124" t="s">
        <v>134</v>
      </c>
      <c r="G40" s="430" t="s">
        <v>134</v>
      </c>
      <c r="H40" s="430" t="s">
        <v>134</v>
      </c>
      <c r="I40" s="430" t="s">
        <v>134</v>
      </c>
      <c r="J40" s="430" t="s">
        <v>134</v>
      </c>
      <c r="K40" s="430" t="s">
        <v>134</v>
      </c>
      <c r="L40" s="430" t="s">
        <v>134</v>
      </c>
      <c r="M40" s="430" t="s">
        <v>134</v>
      </c>
      <c r="N40" s="430" t="s">
        <v>134</v>
      </c>
      <c r="O40" s="430" t="s">
        <v>134</v>
      </c>
      <c r="P40" s="430" t="s">
        <v>134</v>
      </c>
      <c r="Q40" s="430" t="s">
        <v>134</v>
      </c>
      <c r="R40" s="430">
        <v>20</v>
      </c>
      <c r="S40" s="430" t="s">
        <v>134</v>
      </c>
      <c r="T40" s="430">
        <v>50</v>
      </c>
      <c r="U40" s="430" t="s">
        <v>134</v>
      </c>
      <c r="V40" s="430" t="s">
        <v>134</v>
      </c>
    </row>
    <row r="41" spans="1:22" ht="21" customHeight="1">
      <c r="A41" s="44" t="s">
        <v>3128</v>
      </c>
      <c r="K41" s="319"/>
    </row>
    <row r="42" spans="1:22" ht="21" customHeight="1">
      <c r="A42" s="44" t="s">
        <v>4356</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sheetPr>
    <pageSetUpPr fitToPage="1"/>
  </sheetPr>
  <dimension ref="A1:J52"/>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4"/>
    <col min="2" max="10" width="14.125" style="24" customWidth="1"/>
    <col min="11" max="16384" width="18.625" style="24"/>
  </cols>
  <sheetData>
    <row r="1" spans="1:10" ht="21" customHeight="1">
      <c r="A1" s="28" t="str">
        <f>HYPERLINK("#"&amp;"目次"&amp;"!a1","目次へ")</f>
        <v>目次へ</v>
      </c>
    </row>
    <row r="2" spans="1:10" ht="21" customHeight="1">
      <c r="A2" s="97" t="str">
        <f>"５１．"&amp;目次!E54</f>
        <v>５１．世帯の年間収入階級，世帯の種類，住宅の所有の関係別普通世帯数，1世帯当たり人員，1世帯当たり居住室数及び1世帯当たり居住室の畳数（平成30年10月1日）</v>
      </c>
      <c r="B2" s="45"/>
      <c r="C2" s="45"/>
      <c r="D2" s="45"/>
      <c r="E2" s="45"/>
    </row>
    <row r="3" spans="1:10" ht="36" customHeight="1">
      <c r="A3" s="143" t="s">
        <v>3691</v>
      </c>
      <c r="B3" s="152" t="s">
        <v>308</v>
      </c>
      <c r="C3" s="391" t="s">
        <v>2724</v>
      </c>
      <c r="D3" s="392"/>
      <c r="E3" s="392"/>
      <c r="F3" s="394"/>
      <c r="G3" s="394"/>
      <c r="H3" s="394"/>
      <c r="I3" s="394"/>
      <c r="J3" s="387" t="s">
        <v>3966</v>
      </c>
    </row>
    <row r="4" spans="1:10" ht="21" customHeight="1">
      <c r="A4" s="266"/>
      <c r="B4" s="264"/>
      <c r="C4" s="271" t="s">
        <v>2233</v>
      </c>
      <c r="D4" s="271" t="s">
        <v>2814</v>
      </c>
      <c r="E4" s="241" t="s">
        <v>3942</v>
      </c>
      <c r="F4" s="339"/>
      <c r="G4" s="339"/>
      <c r="H4" s="339"/>
      <c r="I4" s="396"/>
      <c r="J4" s="264"/>
    </row>
    <row r="5" spans="1:10" ht="21" customHeight="1">
      <c r="A5" s="312"/>
      <c r="B5" s="207"/>
      <c r="C5" s="207"/>
      <c r="D5" s="207"/>
      <c r="E5" s="148" t="s">
        <v>2810</v>
      </c>
      <c r="F5" s="137" t="s">
        <v>1173</v>
      </c>
      <c r="G5" s="262" t="s">
        <v>2186</v>
      </c>
      <c r="H5" s="137" t="s">
        <v>1338</v>
      </c>
      <c r="I5" s="137" t="s">
        <v>389</v>
      </c>
      <c r="J5" s="207"/>
    </row>
    <row r="6" spans="1:10" ht="21" customHeight="1">
      <c r="A6" s="431" t="s">
        <v>2809</v>
      </c>
      <c r="B6" s="120"/>
      <c r="C6" s="48"/>
      <c r="D6" s="48"/>
      <c r="E6" s="48"/>
      <c r="F6" s="48"/>
      <c r="G6" s="48"/>
      <c r="H6" s="48"/>
      <c r="I6" s="59"/>
      <c r="J6" s="48"/>
    </row>
    <row r="7" spans="1:10" s="25" customFormat="1" ht="21" customHeight="1">
      <c r="A7" s="432" t="s">
        <v>3457</v>
      </c>
      <c r="B7" s="166">
        <v>201660</v>
      </c>
      <c r="C7" s="168">
        <v>201160</v>
      </c>
      <c r="D7" s="168">
        <v>64960</v>
      </c>
      <c r="E7" s="168">
        <v>122860</v>
      </c>
      <c r="F7" s="168">
        <v>2450</v>
      </c>
      <c r="G7" s="168">
        <v>2430</v>
      </c>
      <c r="H7" s="168">
        <v>114410</v>
      </c>
      <c r="I7" s="168">
        <v>3570</v>
      </c>
      <c r="J7" s="168">
        <v>500</v>
      </c>
    </row>
    <row r="8" spans="1:10" ht="21" customHeight="1">
      <c r="A8" s="431" t="s">
        <v>3483</v>
      </c>
      <c r="B8" s="120">
        <v>12480</v>
      </c>
      <c r="C8" s="48">
        <v>12450</v>
      </c>
      <c r="D8" s="48">
        <v>2340</v>
      </c>
      <c r="E8" s="48">
        <v>10110</v>
      </c>
      <c r="F8" s="48">
        <v>580</v>
      </c>
      <c r="G8" s="48">
        <v>100</v>
      </c>
      <c r="H8" s="48">
        <v>9430</v>
      </c>
      <c r="I8" s="48" t="s">
        <v>134</v>
      </c>
      <c r="J8" s="48">
        <v>30</v>
      </c>
    </row>
    <row r="9" spans="1:10" ht="21" customHeight="1">
      <c r="A9" s="431" t="s">
        <v>3816</v>
      </c>
      <c r="B9" s="410">
        <v>22390</v>
      </c>
      <c r="C9" s="48">
        <v>22390</v>
      </c>
      <c r="D9" s="48">
        <v>5620</v>
      </c>
      <c r="E9" s="48">
        <v>16770</v>
      </c>
      <c r="F9" s="48">
        <v>870</v>
      </c>
      <c r="G9" s="48">
        <v>340</v>
      </c>
      <c r="H9" s="48">
        <v>15440</v>
      </c>
      <c r="I9" s="48">
        <v>120</v>
      </c>
      <c r="J9" s="48" t="s">
        <v>134</v>
      </c>
    </row>
    <row r="10" spans="1:10" ht="21" customHeight="1">
      <c r="A10" s="431" t="s">
        <v>3506</v>
      </c>
      <c r="B10" s="410">
        <v>29340</v>
      </c>
      <c r="C10" s="48">
        <v>29270</v>
      </c>
      <c r="D10" s="48">
        <v>9170</v>
      </c>
      <c r="E10" s="48">
        <v>20100</v>
      </c>
      <c r="F10" s="48">
        <v>290</v>
      </c>
      <c r="G10" s="48">
        <v>680</v>
      </c>
      <c r="H10" s="48">
        <v>18910</v>
      </c>
      <c r="I10" s="48">
        <v>220</v>
      </c>
      <c r="J10" s="48">
        <v>70</v>
      </c>
    </row>
    <row r="11" spans="1:10" ht="21" customHeight="1">
      <c r="A11" s="431" t="s">
        <v>1682</v>
      </c>
      <c r="B11" s="410">
        <v>25510</v>
      </c>
      <c r="C11" s="48">
        <v>25480</v>
      </c>
      <c r="D11" s="48">
        <v>7450</v>
      </c>
      <c r="E11" s="48">
        <v>18020</v>
      </c>
      <c r="F11" s="48">
        <v>290</v>
      </c>
      <c r="G11" s="48">
        <v>400</v>
      </c>
      <c r="H11" s="48">
        <v>16910</v>
      </c>
      <c r="I11" s="48">
        <v>430</v>
      </c>
      <c r="J11" s="48">
        <v>30</v>
      </c>
    </row>
    <row r="12" spans="1:10" ht="21" customHeight="1">
      <c r="A12" s="431" t="s">
        <v>3688</v>
      </c>
      <c r="B12" s="410">
        <v>20210</v>
      </c>
      <c r="C12" s="48">
        <v>20110</v>
      </c>
      <c r="D12" s="48">
        <v>6760</v>
      </c>
      <c r="E12" s="48">
        <v>13340</v>
      </c>
      <c r="F12" s="48">
        <v>20</v>
      </c>
      <c r="G12" s="48">
        <v>300</v>
      </c>
      <c r="H12" s="48">
        <v>12330</v>
      </c>
      <c r="I12" s="48">
        <v>710</v>
      </c>
      <c r="J12" s="48">
        <v>110</v>
      </c>
    </row>
    <row r="13" spans="1:10" ht="21" customHeight="1">
      <c r="A13" s="431" t="s">
        <v>3689</v>
      </c>
      <c r="B13" s="410">
        <v>22000</v>
      </c>
      <c r="C13" s="48">
        <v>21870</v>
      </c>
      <c r="D13" s="48">
        <v>9090</v>
      </c>
      <c r="E13" s="48">
        <v>12780</v>
      </c>
      <c r="F13" s="48">
        <v>40</v>
      </c>
      <c r="G13" s="48">
        <v>120</v>
      </c>
      <c r="H13" s="48">
        <v>12280</v>
      </c>
      <c r="I13" s="48">
        <v>340</v>
      </c>
      <c r="J13" s="48">
        <v>130</v>
      </c>
    </row>
    <row r="14" spans="1:10" ht="21" customHeight="1">
      <c r="A14" s="431" t="s">
        <v>3690</v>
      </c>
      <c r="B14" s="410">
        <v>20550</v>
      </c>
      <c r="C14" s="48">
        <v>20470</v>
      </c>
      <c r="D14" s="48">
        <v>9960</v>
      </c>
      <c r="E14" s="48">
        <v>10510</v>
      </c>
      <c r="F14" s="48" t="s">
        <v>134</v>
      </c>
      <c r="G14" s="48">
        <v>310</v>
      </c>
      <c r="H14" s="48">
        <v>9310</v>
      </c>
      <c r="I14" s="48">
        <v>900</v>
      </c>
      <c r="J14" s="48">
        <v>80</v>
      </c>
    </row>
    <row r="15" spans="1:10" ht="21" customHeight="1">
      <c r="A15" s="431" t="s">
        <v>864</v>
      </c>
      <c r="B15" s="410">
        <v>11570</v>
      </c>
      <c r="C15" s="48">
        <v>11540</v>
      </c>
      <c r="D15" s="48">
        <v>7250</v>
      </c>
      <c r="E15" s="48">
        <v>4300</v>
      </c>
      <c r="F15" s="48" t="s">
        <v>134</v>
      </c>
      <c r="G15" s="48">
        <v>30</v>
      </c>
      <c r="H15" s="48">
        <v>3500</v>
      </c>
      <c r="I15" s="48">
        <v>770</v>
      </c>
      <c r="J15" s="48">
        <v>20</v>
      </c>
    </row>
    <row r="16" spans="1:10" ht="21" customHeight="1">
      <c r="A16" s="431" t="s">
        <v>3687</v>
      </c>
      <c r="B16" s="410">
        <v>5300</v>
      </c>
      <c r="C16" s="48">
        <v>5270</v>
      </c>
      <c r="D16" s="48">
        <v>4280</v>
      </c>
      <c r="E16" s="48">
        <v>1000</v>
      </c>
      <c r="F16" s="48" t="s">
        <v>134</v>
      </c>
      <c r="G16" s="48" t="s">
        <v>134</v>
      </c>
      <c r="H16" s="48">
        <v>900</v>
      </c>
      <c r="I16" s="48">
        <v>90</v>
      </c>
      <c r="J16" s="48">
        <v>30</v>
      </c>
    </row>
    <row r="17" spans="1:10" ht="21" customHeight="1">
      <c r="A17" s="431" t="s">
        <v>1083</v>
      </c>
      <c r="B17" s="120"/>
      <c r="C17" s="48"/>
      <c r="D17" s="48"/>
      <c r="E17" s="48"/>
      <c r="F17" s="48"/>
      <c r="G17" s="48"/>
      <c r="H17" s="48"/>
      <c r="I17" s="48"/>
      <c r="J17" s="48"/>
    </row>
    <row r="18" spans="1:10" s="25" customFormat="1" ht="21" customHeight="1">
      <c r="A18" s="432" t="s">
        <v>3457</v>
      </c>
      <c r="B18" s="434">
        <v>1.66</v>
      </c>
      <c r="C18" s="439">
        <v>1.66</v>
      </c>
      <c r="D18" s="439">
        <v>2.2200000000000002</v>
      </c>
      <c r="E18" s="439">
        <v>1.43</v>
      </c>
      <c r="F18" s="439">
        <v>1.89</v>
      </c>
      <c r="G18" s="439">
        <v>2.0299999999999998</v>
      </c>
      <c r="H18" s="439">
        <v>1.4</v>
      </c>
      <c r="I18" s="439">
        <v>1.83</v>
      </c>
      <c r="J18" s="439">
        <v>2.64</v>
      </c>
    </row>
    <row r="19" spans="1:10" ht="21" customHeight="1">
      <c r="A19" s="431" t="s">
        <v>3483</v>
      </c>
      <c r="B19" s="435">
        <v>1.22</v>
      </c>
      <c r="C19" s="440">
        <v>1.22</v>
      </c>
      <c r="D19" s="440">
        <v>1.4</v>
      </c>
      <c r="E19" s="440">
        <v>1.17</v>
      </c>
      <c r="F19" s="440">
        <v>1.77</v>
      </c>
      <c r="G19" s="440">
        <v>1.36</v>
      </c>
      <c r="H19" s="440">
        <v>1.1400000000000001</v>
      </c>
      <c r="I19" s="440" t="s">
        <v>134</v>
      </c>
      <c r="J19" s="440">
        <v>2</v>
      </c>
    </row>
    <row r="20" spans="1:10" ht="21" customHeight="1">
      <c r="A20" s="431" t="s">
        <v>3816</v>
      </c>
      <c r="B20" s="436">
        <v>1.29</v>
      </c>
      <c r="C20" s="440">
        <v>1.29</v>
      </c>
      <c r="D20" s="440">
        <v>1.56</v>
      </c>
      <c r="E20" s="440">
        <v>1.2</v>
      </c>
      <c r="F20" s="440">
        <v>1.34</v>
      </c>
      <c r="G20" s="440">
        <v>1.49</v>
      </c>
      <c r="H20" s="440">
        <v>1.18</v>
      </c>
      <c r="I20" s="440">
        <v>1</v>
      </c>
      <c r="J20" s="440" t="s">
        <v>134</v>
      </c>
    </row>
    <row r="21" spans="1:10" ht="21" customHeight="1">
      <c r="A21" s="431" t="s">
        <v>3506</v>
      </c>
      <c r="B21" s="436">
        <v>1.37</v>
      </c>
      <c r="C21" s="440">
        <v>1.36</v>
      </c>
      <c r="D21" s="440">
        <v>1.66</v>
      </c>
      <c r="E21" s="440">
        <v>1.23</v>
      </c>
      <c r="F21" s="440">
        <v>2.94</v>
      </c>
      <c r="G21" s="440">
        <v>1.51</v>
      </c>
      <c r="H21" s="440">
        <v>1.19</v>
      </c>
      <c r="I21" s="440">
        <v>1.19</v>
      </c>
      <c r="J21" s="440">
        <v>2</v>
      </c>
    </row>
    <row r="22" spans="1:10" ht="21" customHeight="1">
      <c r="A22" s="431" t="s">
        <v>1682</v>
      </c>
      <c r="B22" s="436">
        <v>1.54</v>
      </c>
      <c r="C22" s="440">
        <v>1.54</v>
      </c>
      <c r="D22" s="440">
        <v>2</v>
      </c>
      <c r="E22" s="440">
        <v>1.35</v>
      </c>
      <c r="F22" s="440">
        <v>3.35</v>
      </c>
      <c r="G22" s="440">
        <v>2.09</v>
      </c>
      <c r="H22" s="440">
        <v>1.31</v>
      </c>
      <c r="I22" s="440">
        <v>1</v>
      </c>
      <c r="J22" s="440">
        <v>4</v>
      </c>
    </row>
    <row r="23" spans="1:10" ht="21" customHeight="1">
      <c r="A23" s="431" t="s">
        <v>3688</v>
      </c>
      <c r="B23" s="436">
        <v>1.75</v>
      </c>
      <c r="C23" s="440">
        <v>1.74</v>
      </c>
      <c r="D23" s="440">
        <v>2.2200000000000002</v>
      </c>
      <c r="E23" s="440">
        <v>1.5</v>
      </c>
      <c r="F23" s="440">
        <v>4</v>
      </c>
      <c r="G23" s="440">
        <v>2.7</v>
      </c>
      <c r="H23" s="440">
        <v>1.48</v>
      </c>
      <c r="I23" s="440">
        <v>1.18</v>
      </c>
      <c r="J23" s="440">
        <v>2.37</v>
      </c>
    </row>
    <row r="24" spans="1:10" ht="21" customHeight="1">
      <c r="A24" s="431" t="s">
        <v>3689</v>
      </c>
      <c r="B24" s="436">
        <v>2.0099999999999998</v>
      </c>
      <c r="C24" s="440">
        <v>2</v>
      </c>
      <c r="D24" s="440">
        <v>2.39</v>
      </c>
      <c r="E24" s="440">
        <v>1.72</v>
      </c>
      <c r="F24" s="440">
        <v>4</v>
      </c>
      <c r="G24" s="440">
        <v>2.5499999999999998</v>
      </c>
      <c r="H24" s="440">
        <v>1.7</v>
      </c>
      <c r="I24" s="440">
        <v>1.99</v>
      </c>
      <c r="J24" s="440">
        <v>3.1</v>
      </c>
    </row>
    <row r="25" spans="1:10" ht="21" customHeight="1">
      <c r="A25" s="431" t="s">
        <v>3690</v>
      </c>
      <c r="B25" s="436">
        <v>2.2999999999999998</v>
      </c>
      <c r="C25" s="440">
        <v>2.2999999999999998</v>
      </c>
      <c r="D25" s="440">
        <v>2.73</v>
      </c>
      <c r="E25" s="440">
        <v>1.9</v>
      </c>
      <c r="F25" s="440" t="s">
        <v>134</v>
      </c>
      <c r="G25" s="440">
        <v>3.21</v>
      </c>
      <c r="H25" s="440">
        <v>1.8</v>
      </c>
      <c r="I25" s="440">
        <v>2.5</v>
      </c>
      <c r="J25" s="440">
        <v>2.63</v>
      </c>
    </row>
    <row r="26" spans="1:10" ht="21" customHeight="1">
      <c r="A26" s="431" t="s">
        <v>864</v>
      </c>
      <c r="B26" s="436">
        <v>2.64</v>
      </c>
      <c r="C26" s="440">
        <v>2.64</v>
      </c>
      <c r="D26" s="440">
        <v>2.91</v>
      </c>
      <c r="E26" s="440">
        <v>2.1800000000000002</v>
      </c>
      <c r="F26" s="440" t="s">
        <v>134</v>
      </c>
      <c r="G26" s="440">
        <v>3</v>
      </c>
      <c r="H26" s="440">
        <v>2.16</v>
      </c>
      <c r="I26" s="440">
        <v>2.23</v>
      </c>
      <c r="J26" s="440">
        <v>2</v>
      </c>
    </row>
    <row r="27" spans="1:10" ht="21" customHeight="1">
      <c r="A27" s="431" t="s">
        <v>3687</v>
      </c>
      <c r="B27" s="436">
        <v>2.87</v>
      </c>
      <c r="C27" s="440">
        <v>2.87</v>
      </c>
      <c r="D27" s="440">
        <v>2.97</v>
      </c>
      <c r="E27" s="440">
        <v>2.4300000000000002</v>
      </c>
      <c r="F27" s="440" t="s">
        <v>134</v>
      </c>
      <c r="G27" s="440" t="s">
        <v>134</v>
      </c>
      <c r="H27" s="440">
        <v>2.38</v>
      </c>
      <c r="I27" s="440">
        <v>2.89</v>
      </c>
      <c r="J27" s="440">
        <v>3</v>
      </c>
    </row>
    <row r="28" spans="1:10" ht="21" customHeight="1">
      <c r="A28" s="431" t="s">
        <v>3418</v>
      </c>
      <c r="B28" s="41"/>
      <c r="C28" s="122"/>
      <c r="D28" s="122"/>
      <c r="E28" s="122"/>
      <c r="F28" s="122"/>
      <c r="G28" s="122"/>
      <c r="H28" s="122"/>
      <c r="I28" s="122"/>
      <c r="J28" s="122"/>
    </row>
    <row r="29" spans="1:10" s="25" customFormat="1" ht="21" customHeight="1">
      <c r="A29" s="432" t="s">
        <v>3457</v>
      </c>
      <c r="B29" s="437">
        <v>2.71</v>
      </c>
      <c r="C29" s="42">
        <v>2.71</v>
      </c>
      <c r="D29" s="42">
        <v>4.3</v>
      </c>
      <c r="E29" s="42">
        <v>1.86</v>
      </c>
      <c r="F29" s="439">
        <v>2.79</v>
      </c>
      <c r="G29" s="439">
        <v>2.76</v>
      </c>
      <c r="H29" s="439">
        <v>1.8199999999999998</v>
      </c>
      <c r="I29" s="439">
        <v>2.15</v>
      </c>
      <c r="J29" s="439">
        <v>2.94</v>
      </c>
    </row>
    <row r="30" spans="1:10" ht="21" customHeight="1">
      <c r="A30" s="431" t="s">
        <v>3483</v>
      </c>
      <c r="B30" s="435">
        <v>2.11</v>
      </c>
      <c r="C30" s="440">
        <v>2.11</v>
      </c>
      <c r="D30" s="440">
        <v>4.1500000000000004</v>
      </c>
      <c r="E30" s="440">
        <v>1.63</v>
      </c>
      <c r="F30" s="440">
        <v>2.94</v>
      </c>
      <c r="G30" s="440">
        <v>3.36</v>
      </c>
      <c r="H30" s="440">
        <v>1.54</v>
      </c>
      <c r="I30" s="440" t="s">
        <v>134</v>
      </c>
      <c r="J30" s="440">
        <v>2</v>
      </c>
    </row>
    <row r="31" spans="1:10" ht="21" customHeight="1">
      <c r="A31" s="431" t="s">
        <v>3816</v>
      </c>
      <c r="B31" s="436">
        <v>2.2200000000000002</v>
      </c>
      <c r="C31" s="440">
        <v>2.2200000000000002</v>
      </c>
      <c r="D31" s="440">
        <v>3.78</v>
      </c>
      <c r="E31" s="440">
        <v>1.7</v>
      </c>
      <c r="F31" s="440">
        <v>2.66</v>
      </c>
      <c r="G31" s="440">
        <v>2.58</v>
      </c>
      <c r="H31" s="440">
        <v>1.63</v>
      </c>
      <c r="I31" s="440">
        <v>1</v>
      </c>
      <c r="J31" s="440" t="s">
        <v>134</v>
      </c>
    </row>
    <row r="32" spans="1:10" ht="21" customHeight="1">
      <c r="A32" s="431" t="s">
        <v>3506</v>
      </c>
      <c r="B32" s="436">
        <v>2.41</v>
      </c>
      <c r="C32" s="440">
        <v>2.41</v>
      </c>
      <c r="D32" s="440">
        <v>4.16</v>
      </c>
      <c r="E32" s="440">
        <v>1.62</v>
      </c>
      <c r="F32" s="440">
        <v>3.09</v>
      </c>
      <c r="G32" s="440">
        <v>2.39</v>
      </c>
      <c r="H32" s="440">
        <v>1.5699999999999998</v>
      </c>
      <c r="I32" s="440">
        <v>1.65</v>
      </c>
      <c r="J32" s="440">
        <v>1</v>
      </c>
    </row>
    <row r="33" spans="1:10" ht="21" customHeight="1">
      <c r="A33" s="431" t="s">
        <v>1682</v>
      </c>
      <c r="B33" s="436">
        <v>2.56</v>
      </c>
      <c r="C33" s="440">
        <v>2.5499999999999998</v>
      </c>
      <c r="D33" s="440">
        <v>4.3899999999999997</v>
      </c>
      <c r="E33" s="440">
        <v>1.79</v>
      </c>
      <c r="F33" s="440">
        <v>3.32</v>
      </c>
      <c r="G33" s="440">
        <v>2.95</v>
      </c>
      <c r="H33" s="440">
        <v>1.75</v>
      </c>
      <c r="I33" s="440">
        <v>1.21</v>
      </c>
      <c r="J33" s="440">
        <v>5</v>
      </c>
    </row>
    <row r="34" spans="1:10" ht="21" customHeight="1">
      <c r="A34" s="431" t="s">
        <v>3688</v>
      </c>
      <c r="B34" s="436">
        <v>2.65</v>
      </c>
      <c r="C34" s="440">
        <v>2.65</v>
      </c>
      <c r="D34" s="440">
        <v>4.2300000000000004</v>
      </c>
      <c r="E34" s="440">
        <v>1.85</v>
      </c>
      <c r="F34" s="440">
        <v>4</v>
      </c>
      <c r="G34" s="440">
        <v>3.13</v>
      </c>
      <c r="H34" s="440">
        <v>1.83</v>
      </c>
      <c r="I34" s="440">
        <v>1.48</v>
      </c>
      <c r="J34" s="440">
        <v>2.75</v>
      </c>
    </row>
    <row r="35" spans="1:10" ht="21" customHeight="1">
      <c r="A35" s="431" t="s">
        <v>3689</v>
      </c>
      <c r="B35" s="436">
        <v>3.11</v>
      </c>
      <c r="C35" s="440">
        <v>3.1</v>
      </c>
      <c r="D35" s="440">
        <v>4.45</v>
      </c>
      <c r="E35" s="440">
        <v>2.14</v>
      </c>
      <c r="F35" s="440">
        <v>4</v>
      </c>
      <c r="G35" s="440">
        <v>2.81</v>
      </c>
      <c r="H35" s="440">
        <v>2.12</v>
      </c>
      <c r="I35" s="440">
        <v>2.35</v>
      </c>
      <c r="J35" s="440">
        <v>3.77</v>
      </c>
    </row>
    <row r="36" spans="1:10" ht="21" customHeight="1">
      <c r="A36" s="431" t="s">
        <v>3690</v>
      </c>
      <c r="B36" s="436">
        <v>3.37</v>
      </c>
      <c r="C36" s="440">
        <v>3.37</v>
      </c>
      <c r="D36" s="440">
        <v>4.5199999999999996</v>
      </c>
      <c r="E36" s="440">
        <v>2.2800000000000002</v>
      </c>
      <c r="F36" s="440" t="s">
        <v>134</v>
      </c>
      <c r="G36" s="440">
        <v>2.97</v>
      </c>
      <c r="H36" s="440">
        <v>2.21</v>
      </c>
      <c r="I36" s="440">
        <v>2.8</v>
      </c>
      <c r="J36" s="440">
        <v>2.68</v>
      </c>
    </row>
    <row r="37" spans="1:10" ht="21" customHeight="1">
      <c r="A37" s="431" t="s">
        <v>864</v>
      </c>
      <c r="B37" s="436">
        <v>3.7</v>
      </c>
      <c r="C37" s="440">
        <v>3.7</v>
      </c>
      <c r="D37" s="440">
        <v>4.38</v>
      </c>
      <c r="E37" s="440">
        <v>2.56</v>
      </c>
      <c r="F37" s="440" t="s">
        <v>134</v>
      </c>
      <c r="G37" s="440">
        <v>4</v>
      </c>
      <c r="H37" s="440">
        <v>2.54</v>
      </c>
      <c r="I37" s="440">
        <v>2.58</v>
      </c>
      <c r="J37" s="440">
        <v>3</v>
      </c>
    </row>
    <row r="38" spans="1:10" ht="21" customHeight="1">
      <c r="A38" s="431" t="s">
        <v>3687</v>
      </c>
      <c r="B38" s="436">
        <v>4.37</v>
      </c>
      <c r="C38" s="440">
        <v>4.37</v>
      </c>
      <c r="D38" s="440">
        <v>4.57</v>
      </c>
      <c r="E38" s="440">
        <v>3.53</v>
      </c>
      <c r="F38" s="440" t="s">
        <v>134</v>
      </c>
      <c r="G38" s="440" t="s">
        <v>134</v>
      </c>
      <c r="H38" s="440">
        <v>3.52</v>
      </c>
      <c r="I38" s="440">
        <v>3.59</v>
      </c>
      <c r="J38" s="440">
        <v>4</v>
      </c>
    </row>
    <row r="39" spans="1:10" ht="21" customHeight="1">
      <c r="A39" s="431" t="s">
        <v>3420</v>
      </c>
      <c r="B39" s="41"/>
      <c r="C39" s="122"/>
      <c r="D39" s="122"/>
      <c r="E39" s="122"/>
      <c r="F39" s="122"/>
      <c r="G39" s="122"/>
      <c r="H39" s="122"/>
      <c r="I39" s="122"/>
      <c r="J39" s="122"/>
    </row>
    <row r="40" spans="1:10" s="25" customFormat="1" ht="21" customHeight="1">
      <c r="A40" s="432" t="s">
        <v>3457</v>
      </c>
      <c r="B40" s="437">
        <v>20.71</v>
      </c>
      <c r="C40" s="42">
        <v>20.71</v>
      </c>
      <c r="D40" s="42">
        <v>34.119999999999997</v>
      </c>
      <c r="E40" s="42">
        <v>13.62</v>
      </c>
      <c r="F40" s="439">
        <v>17.010000000000002</v>
      </c>
      <c r="G40" s="439">
        <v>19.739999999999998</v>
      </c>
      <c r="H40" s="439">
        <v>13.35</v>
      </c>
      <c r="I40" s="439">
        <v>15.94</v>
      </c>
      <c r="J40" s="439">
        <v>21.75</v>
      </c>
    </row>
    <row r="41" spans="1:10" ht="21" customHeight="1">
      <c r="A41" s="431" t="s">
        <v>3483</v>
      </c>
      <c r="B41" s="435">
        <v>14.78</v>
      </c>
      <c r="C41" s="440">
        <v>14.77</v>
      </c>
      <c r="D41" s="440">
        <v>29.37</v>
      </c>
      <c r="E41" s="440">
        <v>11.38</v>
      </c>
      <c r="F41" s="440">
        <v>18.440000000000001</v>
      </c>
      <c r="G41" s="440">
        <v>23</v>
      </c>
      <c r="H41" s="440">
        <v>10.83</v>
      </c>
      <c r="I41" s="440" t="s">
        <v>134</v>
      </c>
      <c r="J41" s="440">
        <v>20</v>
      </c>
    </row>
    <row r="42" spans="1:10" ht="21" customHeight="1">
      <c r="A42" s="431" t="s">
        <v>3816</v>
      </c>
      <c r="B42" s="436">
        <v>14.89</v>
      </c>
      <c r="C42" s="440">
        <v>14.89</v>
      </c>
      <c r="D42" s="440">
        <v>25.75</v>
      </c>
      <c r="E42" s="440">
        <v>11.24</v>
      </c>
      <c r="F42" s="440">
        <v>16.059999999999999</v>
      </c>
      <c r="G42" s="440">
        <v>16.600000000000001</v>
      </c>
      <c r="H42" s="440">
        <v>10.88</v>
      </c>
      <c r="I42" s="440">
        <v>7.29</v>
      </c>
      <c r="J42" s="440" t="s">
        <v>134</v>
      </c>
    </row>
    <row r="43" spans="1:10" ht="21" customHeight="1">
      <c r="A43" s="431" t="s">
        <v>3506</v>
      </c>
      <c r="B43" s="436">
        <v>17.23</v>
      </c>
      <c r="C43" s="440">
        <v>17.239999999999998</v>
      </c>
      <c r="D43" s="440">
        <v>30.57</v>
      </c>
      <c r="E43" s="440">
        <v>11.15</v>
      </c>
      <c r="F43" s="440">
        <v>18.84</v>
      </c>
      <c r="G43" s="440">
        <v>16.54</v>
      </c>
      <c r="H43" s="440">
        <v>10.82</v>
      </c>
      <c r="I43" s="440">
        <v>12.9</v>
      </c>
      <c r="J43" s="440">
        <v>15.02</v>
      </c>
    </row>
    <row r="44" spans="1:10" ht="21" customHeight="1">
      <c r="A44" s="431" t="s">
        <v>1682</v>
      </c>
      <c r="B44" s="436">
        <v>18.350000000000001</v>
      </c>
      <c r="C44" s="440">
        <v>18.350000000000001</v>
      </c>
      <c r="D44" s="440">
        <v>32.46</v>
      </c>
      <c r="E44" s="440">
        <v>12.52</v>
      </c>
      <c r="F44" s="440">
        <v>20.13</v>
      </c>
      <c r="G44" s="440">
        <v>18.12</v>
      </c>
      <c r="H44" s="440">
        <v>12.37</v>
      </c>
      <c r="I44" s="440">
        <v>8.1199999999999992</v>
      </c>
      <c r="J44" s="440">
        <v>20</v>
      </c>
    </row>
    <row r="45" spans="1:10" ht="21" customHeight="1">
      <c r="A45" s="431" t="s">
        <v>3688</v>
      </c>
      <c r="B45" s="436">
        <v>20.53</v>
      </c>
      <c r="C45" s="440">
        <v>20.55</v>
      </c>
      <c r="D45" s="440">
        <v>33.380000000000003</v>
      </c>
      <c r="E45" s="440">
        <v>14.04</v>
      </c>
      <c r="F45" s="440">
        <v>23</v>
      </c>
      <c r="G45" s="440">
        <v>22.15</v>
      </c>
      <c r="H45" s="440">
        <v>14.03</v>
      </c>
      <c r="I45" s="440">
        <v>10.67</v>
      </c>
      <c r="J45" s="440">
        <v>17.29</v>
      </c>
    </row>
    <row r="46" spans="1:10" ht="21" customHeight="1">
      <c r="A46" s="431" t="s">
        <v>3689</v>
      </c>
      <c r="B46" s="436">
        <v>24.56</v>
      </c>
      <c r="C46" s="440">
        <v>24.54</v>
      </c>
      <c r="D46" s="440">
        <v>35.83</v>
      </c>
      <c r="E46" s="440">
        <v>16.510000000000002</v>
      </c>
      <c r="F46" s="440">
        <v>30.3</v>
      </c>
      <c r="G46" s="440">
        <v>26.67</v>
      </c>
      <c r="H46" s="440">
        <v>16.309999999999999</v>
      </c>
      <c r="I46" s="440">
        <v>18.63</v>
      </c>
      <c r="J46" s="440">
        <v>28.68</v>
      </c>
    </row>
    <row r="47" spans="1:10" ht="21" customHeight="1">
      <c r="A47" s="431" t="s">
        <v>3690</v>
      </c>
      <c r="B47" s="436">
        <v>27.15</v>
      </c>
      <c r="C47" s="440">
        <v>27.17</v>
      </c>
      <c r="D47" s="440">
        <v>37.06</v>
      </c>
      <c r="E47" s="440">
        <v>17.8</v>
      </c>
      <c r="F47" s="440" t="s">
        <v>134</v>
      </c>
      <c r="G47" s="440">
        <v>27.64</v>
      </c>
      <c r="H47" s="440">
        <v>17.2</v>
      </c>
      <c r="I47" s="440">
        <v>20.57</v>
      </c>
      <c r="J47" s="440">
        <v>21.93</v>
      </c>
    </row>
    <row r="48" spans="1:10" ht="21" customHeight="1">
      <c r="A48" s="431" t="s">
        <v>864</v>
      </c>
      <c r="B48" s="436">
        <v>32.51</v>
      </c>
      <c r="C48" s="440">
        <v>32.54</v>
      </c>
      <c r="D48" s="440">
        <v>39.090000000000003</v>
      </c>
      <c r="E48" s="440">
        <v>21.48</v>
      </c>
      <c r="F48" s="440" t="s">
        <v>134</v>
      </c>
      <c r="G48" s="440">
        <v>30.7</v>
      </c>
      <c r="H48" s="440">
        <v>21.81</v>
      </c>
      <c r="I48" s="440">
        <v>19.64</v>
      </c>
      <c r="J48" s="440">
        <v>17</v>
      </c>
    </row>
    <row r="49" spans="1:10" ht="21" customHeight="1">
      <c r="A49" s="433" t="s">
        <v>3687</v>
      </c>
      <c r="B49" s="438">
        <v>41.61</v>
      </c>
      <c r="C49" s="441">
        <v>41.68</v>
      </c>
      <c r="D49" s="441">
        <v>43.59</v>
      </c>
      <c r="E49" s="441">
        <v>33.47</v>
      </c>
      <c r="F49" s="441" t="s">
        <v>134</v>
      </c>
      <c r="G49" s="441" t="s">
        <v>134</v>
      </c>
      <c r="H49" s="441">
        <v>34.25</v>
      </c>
      <c r="I49" s="441">
        <v>25.77</v>
      </c>
      <c r="J49" s="441">
        <v>30</v>
      </c>
    </row>
    <row r="50" spans="1:10" ht="21" customHeight="1">
      <c r="A50" s="69" t="s">
        <v>3422</v>
      </c>
      <c r="B50" s="26"/>
      <c r="C50" s="26"/>
      <c r="D50" s="26"/>
      <c r="E50" s="26"/>
      <c r="F50" s="26"/>
      <c r="G50" s="26"/>
      <c r="H50" s="26"/>
      <c r="I50" s="26"/>
      <c r="J50" s="26"/>
    </row>
    <row r="51" spans="1:10" ht="21" customHeight="1">
      <c r="A51" s="69" t="s">
        <v>3458</v>
      </c>
      <c r="B51" s="26"/>
      <c r="C51" s="26"/>
      <c r="D51" s="26"/>
      <c r="E51" s="26"/>
    </row>
    <row r="52" spans="1:10" ht="21" customHeight="1">
      <c r="A52" s="44" t="s">
        <v>4423</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sheetPr>
    <pageSetUpPr fitToPage="1"/>
  </sheetPr>
  <dimension ref="A1:J20"/>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4"/>
    <col min="2" max="10" width="14.125" style="24" customWidth="1"/>
    <col min="11" max="16384" width="18.625" style="24"/>
  </cols>
  <sheetData>
    <row r="1" spans="1:10" ht="21" customHeight="1">
      <c r="A1" s="28" t="str">
        <f>HYPERLINK("#"&amp;"目次"&amp;"!a1","目次へ")</f>
        <v>目次へ</v>
      </c>
    </row>
    <row r="2" spans="1:10" ht="21" customHeight="1">
      <c r="A2" s="97" t="str">
        <f>"５２．"&amp;目次!E55</f>
        <v>５２．住宅の所有の関係（6区分），建て方（4区分）最低居住面積水準・誘導居住面積水準状況（平成30年10月1日）</v>
      </c>
      <c r="B2" s="45"/>
      <c r="C2" s="45"/>
      <c r="D2" s="45"/>
      <c r="E2" s="45"/>
      <c r="F2" s="45"/>
    </row>
    <row r="3" spans="1:10" ht="36" customHeight="1">
      <c r="A3" s="442" t="s">
        <v>2575</v>
      </c>
      <c r="B3" s="156" t="s">
        <v>308</v>
      </c>
      <c r="C3" s="106" t="s">
        <v>3261</v>
      </c>
      <c r="D3" s="98"/>
      <c r="E3" s="106" t="s">
        <v>912</v>
      </c>
      <c r="F3" s="98"/>
      <c r="G3" s="98"/>
      <c r="H3" s="98"/>
      <c r="I3" s="98"/>
      <c r="J3" s="98"/>
    </row>
    <row r="4" spans="1:10" ht="21" customHeight="1">
      <c r="A4" s="443"/>
      <c r="B4" s="337"/>
      <c r="C4" s="342" t="s">
        <v>2040</v>
      </c>
      <c r="D4" s="342" t="s">
        <v>2837</v>
      </c>
      <c r="E4" s="119" t="s">
        <v>704</v>
      </c>
      <c r="F4" s="234"/>
      <c r="G4" s="119" t="s">
        <v>479</v>
      </c>
      <c r="H4" s="233"/>
      <c r="I4" s="119" t="s">
        <v>11</v>
      </c>
      <c r="J4" s="234"/>
    </row>
    <row r="5" spans="1:10" ht="21" customHeight="1">
      <c r="A5" s="198"/>
      <c r="B5" s="236"/>
      <c r="C5" s="236"/>
      <c r="D5" s="236"/>
      <c r="E5" s="262" t="s">
        <v>2351</v>
      </c>
      <c r="F5" s="261" t="s">
        <v>964</v>
      </c>
      <c r="G5" s="262" t="s">
        <v>2351</v>
      </c>
      <c r="H5" s="262" t="s">
        <v>964</v>
      </c>
      <c r="I5" s="262" t="s">
        <v>2351</v>
      </c>
      <c r="J5" s="261" t="s">
        <v>964</v>
      </c>
    </row>
    <row r="6" spans="1:10" ht="21" customHeight="1">
      <c r="A6" s="27" t="s">
        <v>1590</v>
      </c>
      <c r="B6" s="424">
        <v>201160</v>
      </c>
      <c r="C6" s="425">
        <v>150520</v>
      </c>
      <c r="D6" s="413">
        <v>37300</v>
      </c>
      <c r="E6" s="425">
        <v>66100</v>
      </c>
      <c r="F6" s="168">
        <v>121720</v>
      </c>
      <c r="G6" s="168">
        <v>42540</v>
      </c>
      <c r="H6" s="168">
        <v>106410</v>
      </c>
      <c r="I6" s="168">
        <v>23550</v>
      </c>
      <c r="J6" s="168">
        <v>15310</v>
      </c>
    </row>
    <row r="7" spans="1:10" ht="21" customHeight="1">
      <c r="A7" s="27" t="s">
        <v>3611</v>
      </c>
      <c r="B7" s="166"/>
      <c r="C7" s="168"/>
      <c r="D7" s="168"/>
      <c r="E7" s="168"/>
      <c r="F7" s="48"/>
      <c r="G7" s="48"/>
      <c r="H7" s="48"/>
      <c r="I7" s="48"/>
      <c r="J7" s="48"/>
    </row>
    <row r="8" spans="1:10" ht="21" customHeight="1">
      <c r="A8" s="26" t="s">
        <v>3262</v>
      </c>
      <c r="B8" s="410">
        <v>64960</v>
      </c>
      <c r="C8" s="315">
        <v>62770</v>
      </c>
      <c r="D8" s="315">
        <v>2190</v>
      </c>
      <c r="E8" s="315">
        <v>42420</v>
      </c>
      <c r="F8" s="48">
        <v>22540</v>
      </c>
      <c r="G8" s="48">
        <v>19950</v>
      </c>
      <c r="H8" s="48">
        <v>10110</v>
      </c>
      <c r="I8" s="48">
        <v>22470</v>
      </c>
      <c r="J8" s="48">
        <v>12430</v>
      </c>
    </row>
    <row r="9" spans="1:10" ht="21" customHeight="1">
      <c r="A9" s="26" t="s">
        <v>3264</v>
      </c>
      <c r="B9" s="410">
        <v>122860</v>
      </c>
      <c r="C9" s="315">
        <v>87740</v>
      </c>
      <c r="D9" s="315">
        <v>35110</v>
      </c>
      <c r="E9" s="315">
        <v>23680</v>
      </c>
      <c r="F9" s="48">
        <v>99180</v>
      </c>
      <c r="G9" s="48">
        <v>22600</v>
      </c>
      <c r="H9" s="48">
        <v>96300</v>
      </c>
      <c r="I9" s="48">
        <v>1080</v>
      </c>
      <c r="J9" s="48">
        <v>2880</v>
      </c>
    </row>
    <row r="10" spans="1:10" ht="21" customHeight="1">
      <c r="A10" s="444" t="s">
        <v>2659</v>
      </c>
      <c r="B10" s="410">
        <v>2450</v>
      </c>
      <c r="C10" s="315">
        <v>2250</v>
      </c>
      <c r="D10" s="315">
        <v>200</v>
      </c>
      <c r="E10" s="315">
        <v>700</v>
      </c>
      <c r="F10" s="48">
        <v>1740</v>
      </c>
      <c r="G10" s="48">
        <v>700</v>
      </c>
      <c r="H10" s="48">
        <v>1740</v>
      </c>
      <c r="I10" s="48" t="s">
        <v>134</v>
      </c>
      <c r="J10" s="48" t="s">
        <v>134</v>
      </c>
    </row>
    <row r="11" spans="1:10" ht="21" customHeight="1">
      <c r="A11" s="444" t="s">
        <v>3504</v>
      </c>
      <c r="B11" s="410">
        <v>2430</v>
      </c>
      <c r="C11" s="315">
        <v>2310</v>
      </c>
      <c r="D11" s="315">
        <v>120</v>
      </c>
      <c r="E11" s="315">
        <v>800</v>
      </c>
      <c r="F11" s="48">
        <v>1630</v>
      </c>
      <c r="G11" s="48">
        <v>800</v>
      </c>
      <c r="H11" s="48">
        <v>1630</v>
      </c>
      <c r="I11" s="48" t="s">
        <v>134</v>
      </c>
      <c r="J11" s="48" t="s">
        <v>134</v>
      </c>
    </row>
    <row r="12" spans="1:10" ht="21" customHeight="1">
      <c r="A12" s="444" t="s">
        <v>3104</v>
      </c>
      <c r="B12" s="410">
        <v>23830</v>
      </c>
      <c r="C12" s="315">
        <v>13630</v>
      </c>
      <c r="D12" s="315">
        <v>10200</v>
      </c>
      <c r="E12" s="315">
        <v>3050</v>
      </c>
      <c r="F12" s="48">
        <v>20780</v>
      </c>
      <c r="G12" s="48">
        <v>2170</v>
      </c>
      <c r="H12" s="48">
        <v>18740</v>
      </c>
      <c r="I12" s="48">
        <v>880</v>
      </c>
      <c r="J12" s="48">
        <v>2040</v>
      </c>
    </row>
    <row r="13" spans="1:10" ht="21" customHeight="1">
      <c r="A13" s="444" t="s">
        <v>3188</v>
      </c>
      <c r="B13" s="410">
        <v>90580</v>
      </c>
      <c r="C13" s="315">
        <v>66460</v>
      </c>
      <c r="D13" s="315">
        <v>24120</v>
      </c>
      <c r="E13" s="315">
        <v>18490</v>
      </c>
      <c r="F13" s="48">
        <v>72090</v>
      </c>
      <c r="G13" s="48">
        <v>18280</v>
      </c>
      <c r="H13" s="48">
        <v>71340</v>
      </c>
      <c r="I13" s="48">
        <v>200</v>
      </c>
      <c r="J13" s="48">
        <v>750</v>
      </c>
    </row>
    <row r="14" spans="1:10" ht="21" customHeight="1">
      <c r="A14" s="444" t="s">
        <v>3265</v>
      </c>
      <c r="B14" s="410">
        <v>3570</v>
      </c>
      <c r="C14" s="315">
        <v>3100</v>
      </c>
      <c r="D14" s="315">
        <v>480</v>
      </c>
      <c r="E14" s="315">
        <v>640</v>
      </c>
      <c r="F14" s="48">
        <v>2930</v>
      </c>
      <c r="G14" s="48">
        <v>640</v>
      </c>
      <c r="H14" s="48">
        <v>2840</v>
      </c>
      <c r="I14" s="48" t="s">
        <v>134</v>
      </c>
      <c r="J14" s="48">
        <v>90</v>
      </c>
    </row>
    <row r="15" spans="1:10" ht="21" customHeight="1">
      <c r="A15" s="27" t="s">
        <v>3612</v>
      </c>
      <c r="B15" s="120"/>
      <c r="C15" s="48"/>
      <c r="D15" s="48"/>
      <c r="E15" s="48"/>
      <c r="F15" s="48"/>
      <c r="G15" s="48"/>
      <c r="H15" s="48"/>
      <c r="I15" s="48"/>
      <c r="J15" s="48"/>
    </row>
    <row r="16" spans="1:10" ht="21" customHeight="1">
      <c r="A16" s="26" t="s">
        <v>1542</v>
      </c>
      <c r="B16" s="410">
        <v>39630</v>
      </c>
      <c r="C16" s="315">
        <v>33990</v>
      </c>
      <c r="D16" s="315">
        <v>450</v>
      </c>
      <c r="E16" s="315">
        <v>21700</v>
      </c>
      <c r="F16" s="48">
        <v>12740</v>
      </c>
      <c r="G16" s="48" t="s">
        <v>134</v>
      </c>
      <c r="H16" s="48" t="s">
        <v>134</v>
      </c>
      <c r="I16" s="48">
        <v>21700</v>
      </c>
      <c r="J16" s="48">
        <v>12740</v>
      </c>
    </row>
    <row r="17" spans="1:10" ht="21" customHeight="1">
      <c r="A17" s="26" t="s">
        <v>3269</v>
      </c>
      <c r="B17" s="410">
        <v>4930</v>
      </c>
      <c r="C17" s="315">
        <v>3680</v>
      </c>
      <c r="D17" s="315">
        <v>360</v>
      </c>
      <c r="E17" s="315">
        <v>1680</v>
      </c>
      <c r="F17" s="48">
        <v>2360</v>
      </c>
      <c r="G17" s="48" t="s">
        <v>134</v>
      </c>
      <c r="H17" s="48" t="s">
        <v>134</v>
      </c>
      <c r="I17" s="48">
        <v>1680</v>
      </c>
      <c r="J17" s="48">
        <v>2360</v>
      </c>
    </row>
    <row r="18" spans="1:10" ht="21" customHeight="1">
      <c r="A18" s="26" t="s">
        <v>3272</v>
      </c>
      <c r="B18" s="410">
        <v>155950</v>
      </c>
      <c r="C18" s="315">
        <v>112490</v>
      </c>
      <c r="D18" s="315">
        <v>36460</v>
      </c>
      <c r="E18" s="315">
        <v>42540</v>
      </c>
      <c r="F18" s="48">
        <v>106410</v>
      </c>
      <c r="G18" s="48">
        <v>42540</v>
      </c>
      <c r="H18" s="48">
        <v>106410</v>
      </c>
      <c r="I18" s="48" t="s">
        <v>134</v>
      </c>
      <c r="J18" s="48" t="s">
        <v>134</v>
      </c>
    </row>
    <row r="19" spans="1:10" ht="21" customHeight="1">
      <c r="A19" s="83" t="s">
        <v>3127</v>
      </c>
      <c r="B19" s="167">
        <v>650</v>
      </c>
      <c r="C19" s="169">
        <v>350</v>
      </c>
      <c r="D19" s="169">
        <v>30</v>
      </c>
      <c r="E19" s="169">
        <v>170</v>
      </c>
      <c r="F19" s="169">
        <v>210</v>
      </c>
      <c r="G19" s="169" t="s">
        <v>134</v>
      </c>
      <c r="H19" s="169" t="s">
        <v>134</v>
      </c>
      <c r="I19" s="169">
        <v>170</v>
      </c>
      <c r="J19" s="169">
        <v>210</v>
      </c>
    </row>
    <row r="20" spans="1:10" ht="21" customHeight="1">
      <c r="A20" s="69" t="s">
        <v>4422</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sheetPr>
    <pageSetUpPr fitToPage="1"/>
  </sheetPr>
  <dimension ref="A1:G9"/>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24"/>
  </cols>
  <sheetData>
    <row r="1" spans="1:7" ht="21" customHeight="1">
      <c r="A1" s="28" t="str">
        <f>HYPERLINK("#"&amp;"目次"&amp;"!a1","目次へ")</f>
        <v>目次へ</v>
      </c>
    </row>
    <row r="2" spans="1:7" ht="21" customHeight="1">
      <c r="A2" s="97" t="str">
        <f>"５３．"&amp;目次!E56</f>
        <v>５３．住宅の耐震化率の推計値（平成26年度末）</v>
      </c>
      <c r="G2" s="49" t="s">
        <v>4156</v>
      </c>
    </row>
    <row r="3" spans="1:7" ht="21" customHeight="1">
      <c r="A3" s="442" t="s">
        <v>2836</v>
      </c>
      <c r="B3" s="426" t="s">
        <v>2272</v>
      </c>
      <c r="C3" s="426" t="s">
        <v>2721</v>
      </c>
      <c r="D3" s="426" t="s">
        <v>2835</v>
      </c>
      <c r="E3" s="426" t="s">
        <v>703</v>
      </c>
      <c r="F3" s="387" t="s">
        <v>1325</v>
      </c>
      <c r="G3" s="387" t="s">
        <v>4157</v>
      </c>
    </row>
    <row r="4" spans="1:7" ht="21" customHeight="1">
      <c r="A4" s="198"/>
      <c r="B4" s="157" t="s">
        <v>2832</v>
      </c>
      <c r="C4" s="157" t="s">
        <v>1929</v>
      </c>
      <c r="D4" s="157" t="s">
        <v>1945</v>
      </c>
      <c r="E4" s="157" t="s">
        <v>974</v>
      </c>
      <c r="F4" s="153" t="s">
        <v>848</v>
      </c>
      <c r="G4" s="153" t="s">
        <v>1252</v>
      </c>
    </row>
    <row r="5" spans="1:7" ht="21" customHeight="1">
      <c r="A5" s="32" t="s">
        <v>2828</v>
      </c>
      <c r="B5" s="120">
        <v>21280</v>
      </c>
      <c r="C5" s="48">
        <v>46210</v>
      </c>
      <c r="D5" s="48">
        <v>67490</v>
      </c>
      <c r="E5" s="48">
        <v>52390</v>
      </c>
      <c r="F5" s="48">
        <v>15100</v>
      </c>
      <c r="G5" s="445">
        <v>0.77600000000000002</v>
      </c>
    </row>
    <row r="6" spans="1:7" ht="21" customHeight="1">
      <c r="A6" s="32" t="s">
        <v>1072</v>
      </c>
      <c r="B6" s="120">
        <v>26260</v>
      </c>
      <c r="C6" s="48">
        <v>91050</v>
      </c>
      <c r="D6" s="48">
        <v>117310</v>
      </c>
      <c r="E6" s="48">
        <v>103920</v>
      </c>
      <c r="F6" s="48">
        <v>13390</v>
      </c>
      <c r="G6" s="445">
        <v>0.88600000000000001</v>
      </c>
    </row>
    <row r="7" spans="1:7" ht="21" customHeight="1">
      <c r="A7" s="118" t="s">
        <v>1775</v>
      </c>
      <c r="B7" s="121">
        <v>47540</v>
      </c>
      <c r="C7" s="124">
        <v>137260</v>
      </c>
      <c r="D7" s="124">
        <v>184800</v>
      </c>
      <c r="E7" s="124">
        <v>156310</v>
      </c>
      <c r="F7" s="124">
        <v>28490</v>
      </c>
      <c r="G7" s="446">
        <v>0.84599999999999986</v>
      </c>
    </row>
    <row r="8" spans="1:7" ht="21" customHeight="1">
      <c r="A8" s="69" t="s">
        <v>4158</v>
      </c>
      <c r="B8" s="26"/>
      <c r="C8" s="26"/>
      <c r="D8" s="26"/>
      <c r="E8" s="26"/>
      <c r="F8" s="26"/>
      <c r="G8" s="26"/>
    </row>
    <row r="9" spans="1:7" ht="21" customHeight="1">
      <c r="A9" s="44" t="s">
        <v>2214</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sheetPr>
    <pageSetUpPr fitToPage="1"/>
  </sheetPr>
  <dimension ref="A1:O14"/>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4"/>
    <col min="2" max="15" width="11.125" style="24" customWidth="1"/>
    <col min="16" max="16384" width="18.625" style="24"/>
  </cols>
  <sheetData>
    <row r="1" spans="1:15" ht="21" customHeight="1">
      <c r="A1" s="28" t="str">
        <f>HYPERLINK("#"&amp;"目次"&amp;"!a1","目次へ")</f>
        <v>目次へ</v>
      </c>
    </row>
    <row r="2" spans="1:15" ht="21" customHeight="1">
      <c r="A2" s="97" t="str">
        <f>"５４．"&amp;目次!E57</f>
        <v>５４．構造別着工建築物（平成27～令和2年）</v>
      </c>
      <c r="B2" s="45"/>
      <c r="C2" s="45"/>
      <c r="D2" s="45"/>
      <c r="E2" s="45"/>
      <c r="F2" s="45"/>
      <c r="G2" s="45"/>
      <c r="H2" s="45"/>
      <c r="I2" s="45"/>
      <c r="J2" s="45"/>
      <c r="K2" s="45"/>
      <c r="L2" s="45"/>
    </row>
    <row r="3" spans="1:15" ht="21" customHeight="1">
      <c r="A3" s="126" t="s">
        <v>3394</v>
      </c>
      <c r="B3" s="83"/>
      <c r="C3" s="83"/>
    </row>
    <row r="4" spans="1:15" ht="21" customHeight="1">
      <c r="A4" s="143" t="s">
        <v>345</v>
      </c>
      <c r="B4" s="177" t="s">
        <v>308</v>
      </c>
      <c r="C4" s="177"/>
      <c r="D4" s="177" t="s">
        <v>2803</v>
      </c>
      <c r="E4" s="177"/>
      <c r="F4" s="177" t="s">
        <v>2820</v>
      </c>
      <c r="G4" s="106"/>
      <c r="H4" s="142" t="s">
        <v>2827</v>
      </c>
      <c r="I4" s="115"/>
      <c r="J4" s="142" t="s">
        <v>2824</v>
      </c>
      <c r="K4" s="115"/>
      <c r="L4" s="142" t="s">
        <v>2821</v>
      </c>
      <c r="M4" s="115"/>
      <c r="N4" s="106" t="s">
        <v>276</v>
      </c>
      <c r="O4" s="115"/>
    </row>
    <row r="5" spans="1:15" ht="21" customHeight="1">
      <c r="A5" s="144"/>
      <c r="B5" s="262" t="s">
        <v>2817</v>
      </c>
      <c r="C5" s="262" t="s">
        <v>1853</v>
      </c>
      <c r="D5" s="262" t="s">
        <v>2817</v>
      </c>
      <c r="E5" s="262" t="s">
        <v>1853</v>
      </c>
      <c r="F5" s="262" t="s">
        <v>2817</v>
      </c>
      <c r="G5" s="261" t="s">
        <v>1853</v>
      </c>
      <c r="H5" s="261" t="s">
        <v>2817</v>
      </c>
      <c r="I5" s="261" t="s">
        <v>1853</v>
      </c>
      <c r="J5" s="261" t="s">
        <v>2817</v>
      </c>
      <c r="K5" s="261" t="s">
        <v>1853</v>
      </c>
      <c r="L5" s="261" t="s">
        <v>2817</v>
      </c>
      <c r="M5" s="261" t="s">
        <v>1853</v>
      </c>
      <c r="N5" s="162" t="s">
        <v>2817</v>
      </c>
      <c r="O5" s="261" t="s">
        <v>1853</v>
      </c>
    </row>
    <row r="6" spans="1:15" ht="21" customHeight="1">
      <c r="A6" s="32" t="s">
        <v>4030</v>
      </c>
      <c r="B6" s="120">
        <v>1151</v>
      </c>
      <c r="C6" s="48">
        <v>239422</v>
      </c>
      <c r="D6" s="48">
        <v>823</v>
      </c>
      <c r="E6" s="48">
        <v>98288</v>
      </c>
      <c r="F6" s="48">
        <v>2</v>
      </c>
      <c r="G6" s="48">
        <v>370</v>
      </c>
      <c r="H6" s="48">
        <v>81</v>
      </c>
      <c r="I6" s="48">
        <v>86534</v>
      </c>
      <c r="J6" s="48">
        <v>243</v>
      </c>
      <c r="K6" s="48">
        <v>54100</v>
      </c>
      <c r="L6" s="48">
        <v>1</v>
      </c>
      <c r="M6" s="48">
        <v>100</v>
      </c>
      <c r="N6" s="48">
        <v>1</v>
      </c>
      <c r="O6" s="48">
        <v>30</v>
      </c>
    </row>
    <row r="7" spans="1:15" ht="21" customHeight="1">
      <c r="A7" s="32">
        <v>28</v>
      </c>
      <c r="B7" s="120">
        <v>1099</v>
      </c>
      <c r="C7" s="48">
        <v>318733</v>
      </c>
      <c r="D7" s="48">
        <v>732</v>
      </c>
      <c r="E7" s="48">
        <v>87380</v>
      </c>
      <c r="F7" s="48">
        <v>9</v>
      </c>
      <c r="G7" s="48">
        <v>11776</v>
      </c>
      <c r="H7" s="48">
        <v>94</v>
      </c>
      <c r="I7" s="48">
        <v>152739</v>
      </c>
      <c r="J7" s="48">
        <v>262</v>
      </c>
      <c r="K7" s="48">
        <v>66814</v>
      </c>
      <c r="L7" s="48" t="s">
        <v>134</v>
      </c>
      <c r="M7" s="48" t="s">
        <v>134</v>
      </c>
      <c r="N7" s="48">
        <v>2</v>
      </c>
      <c r="O7" s="48">
        <v>24</v>
      </c>
    </row>
    <row r="8" spans="1:15" s="25" customFormat="1" ht="21" customHeight="1">
      <c r="A8" s="32">
        <v>29</v>
      </c>
      <c r="B8" s="120">
        <v>1068</v>
      </c>
      <c r="C8" s="48">
        <v>278756</v>
      </c>
      <c r="D8" s="48">
        <v>737</v>
      </c>
      <c r="E8" s="48">
        <v>88980</v>
      </c>
      <c r="F8" s="48">
        <v>6</v>
      </c>
      <c r="G8" s="48">
        <v>14615</v>
      </c>
      <c r="H8" s="48">
        <v>88</v>
      </c>
      <c r="I8" s="48">
        <v>121978</v>
      </c>
      <c r="J8" s="48">
        <v>230</v>
      </c>
      <c r="K8" s="48">
        <v>52837</v>
      </c>
      <c r="L8" s="48" t="s">
        <v>134</v>
      </c>
      <c r="M8" s="48" t="s">
        <v>134</v>
      </c>
      <c r="N8" s="48">
        <v>7</v>
      </c>
      <c r="O8" s="48">
        <v>346</v>
      </c>
    </row>
    <row r="9" spans="1:15" s="25" customFormat="1" ht="21" customHeight="1">
      <c r="A9" s="34">
        <v>30</v>
      </c>
      <c r="B9" s="120">
        <v>1057</v>
      </c>
      <c r="C9" s="48">
        <v>233201</v>
      </c>
      <c r="D9" s="48">
        <v>733</v>
      </c>
      <c r="E9" s="48">
        <v>81856</v>
      </c>
      <c r="F9" s="48">
        <v>2</v>
      </c>
      <c r="G9" s="48">
        <v>5737</v>
      </c>
      <c r="H9" s="48">
        <v>102</v>
      </c>
      <c r="I9" s="48">
        <v>89421</v>
      </c>
      <c r="J9" s="48">
        <v>213</v>
      </c>
      <c r="K9" s="48">
        <v>56070</v>
      </c>
      <c r="L9" s="48" t="s">
        <v>134</v>
      </c>
      <c r="M9" s="48" t="s">
        <v>134</v>
      </c>
      <c r="N9" s="48">
        <v>7</v>
      </c>
      <c r="O9" s="48">
        <v>117</v>
      </c>
    </row>
    <row r="10" spans="1:15" s="25" customFormat="1" ht="21" customHeight="1">
      <c r="A10" s="34" t="s">
        <v>4318</v>
      </c>
      <c r="B10" s="120">
        <v>1097</v>
      </c>
      <c r="C10" s="49">
        <v>292521</v>
      </c>
      <c r="D10" s="49">
        <v>761</v>
      </c>
      <c r="E10" s="49">
        <v>86687</v>
      </c>
      <c r="F10" s="49">
        <v>3</v>
      </c>
      <c r="G10" s="49">
        <v>1258</v>
      </c>
      <c r="H10" s="49">
        <v>100</v>
      </c>
      <c r="I10" s="49">
        <v>132125</v>
      </c>
      <c r="J10" s="49">
        <v>226</v>
      </c>
      <c r="K10" s="49">
        <v>72015</v>
      </c>
      <c r="L10" s="49" t="s">
        <v>134</v>
      </c>
      <c r="M10" s="49" t="s">
        <v>134</v>
      </c>
      <c r="N10" s="49">
        <v>7</v>
      </c>
      <c r="O10" s="49">
        <v>436</v>
      </c>
    </row>
    <row r="11" spans="1:15" s="25" customFormat="1" ht="21" customHeight="1">
      <c r="A11" s="118">
        <v>2</v>
      </c>
      <c r="B11" s="121">
        <v>1002</v>
      </c>
      <c r="C11" s="124">
        <v>364412</v>
      </c>
      <c r="D11" s="124">
        <v>734</v>
      </c>
      <c r="E11" s="124">
        <v>84125</v>
      </c>
      <c r="F11" s="124" t="s">
        <v>134</v>
      </c>
      <c r="G11" s="124" t="s">
        <v>134</v>
      </c>
      <c r="H11" s="124">
        <v>101</v>
      </c>
      <c r="I11" s="124">
        <v>177165</v>
      </c>
      <c r="J11" s="124">
        <v>164</v>
      </c>
      <c r="K11" s="124">
        <v>103060</v>
      </c>
      <c r="L11" s="124" t="s">
        <v>134</v>
      </c>
      <c r="M11" s="124" t="s">
        <v>134</v>
      </c>
      <c r="N11" s="124">
        <v>3</v>
      </c>
      <c r="O11" s="124">
        <v>62</v>
      </c>
    </row>
    <row r="12" spans="1:15" ht="21" customHeight="1">
      <c r="A12" s="150" t="s">
        <v>3653</v>
      </c>
      <c r="B12" s="232"/>
      <c r="C12" s="232"/>
      <c r="D12" s="232"/>
      <c r="E12" s="232"/>
      <c r="F12" s="232"/>
      <c r="G12" s="232"/>
    </row>
    <row r="13" spans="1:15" ht="21" customHeight="1">
      <c r="A13" s="44" t="s">
        <v>1822</v>
      </c>
    </row>
    <row r="14" spans="1:15" ht="21" customHeight="1">
      <c r="A14" s="26"/>
      <c r="B14" s="26"/>
    </row>
  </sheetData>
  <phoneticPr fontId="30"/>
  <pageMargins left="0.23622047244094488" right="0.23622047244094488" top="0.15748031496062992" bottom="0.15748031496062992" header="0.31496062992125984" footer="0"/>
  <pageSetup paperSize="9" scale="83" fitToWidth="1" fitToHeight="1" orientation="landscape" usePrinterDefaults="1" r:id="rId1"/>
  <headerFooter>
    <oddHeader>&amp;C&amp;F</oddHeader>
  </headerFooter>
</worksheet>
</file>

<file path=xl/worksheets/sheet58.xml><?xml version="1.0" encoding="utf-8"?>
<worksheet xmlns="http://schemas.openxmlformats.org/spreadsheetml/2006/main" xmlns:r="http://schemas.openxmlformats.org/officeDocument/2006/relationships" xmlns:mc="http://schemas.openxmlformats.org/markup-compatibility/2006">
  <sheetPr>
    <pageSetUpPr fitToPage="1"/>
  </sheetPr>
  <dimension ref="A1:V17"/>
  <sheetViews>
    <sheetView zoomScaleSheetLayoutView="80" workbookViewId="0">
      <pane xSplit="1" ySplit="6" topLeftCell="B7" activePane="bottomRight" state="frozen"/>
      <selection pane="topRight"/>
      <selection pane="bottomLeft"/>
      <selection pane="bottomRight"/>
    </sheetView>
  </sheetViews>
  <sheetFormatPr defaultColWidth="18.625" defaultRowHeight="21" customHeight="1"/>
  <cols>
    <col min="1" max="1" width="18.625" style="24"/>
    <col min="2" max="22" width="11.125" style="24" customWidth="1"/>
    <col min="23" max="16384" width="18.625" style="24"/>
  </cols>
  <sheetData>
    <row r="1" spans="1:22" ht="21" customHeight="1">
      <c r="A1" s="28" t="str">
        <f>HYPERLINK("#"&amp;"目次"&amp;"!a1","目次へ")</f>
        <v>目次へ</v>
      </c>
    </row>
    <row r="2" spans="1:22" ht="21" customHeight="1">
      <c r="A2" s="97" t="str">
        <f>"５５．"&amp;目次!E58</f>
        <v>５５．工事別利用関係別着工住宅（平成27～令和2年）</v>
      </c>
      <c r="B2" s="45"/>
      <c r="C2" s="45"/>
      <c r="D2" s="45"/>
      <c r="E2" s="45"/>
      <c r="F2" s="45"/>
      <c r="G2" s="45"/>
      <c r="H2" s="45"/>
      <c r="I2" s="45"/>
      <c r="J2" s="45"/>
      <c r="K2" s="45"/>
      <c r="L2" s="45"/>
    </row>
    <row r="3" spans="1:22" ht="21" customHeight="1">
      <c r="A3" s="126" t="s">
        <v>3394</v>
      </c>
      <c r="B3" s="83"/>
      <c r="C3" s="83"/>
      <c r="D3" s="83"/>
    </row>
    <row r="4" spans="1:22" ht="21" customHeight="1">
      <c r="A4" s="202"/>
      <c r="B4" s="152" t="s">
        <v>308</v>
      </c>
      <c r="C4" s="142" t="s">
        <v>3273</v>
      </c>
      <c r="D4" s="115"/>
      <c r="E4" s="115"/>
      <c r="F4" s="115"/>
      <c r="G4" s="115"/>
      <c r="H4" s="115"/>
      <c r="I4" s="115"/>
      <c r="J4" s="115"/>
      <c r="K4" s="115"/>
      <c r="L4" s="115"/>
      <c r="M4" s="106" t="s">
        <v>276</v>
      </c>
      <c r="N4" s="115"/>
      <c r="O4" s="115"/>
      <c r="P4" s="115"/>
      <c r="Q4" s="115"/>
      <c r="R4" s="115"/>
      <c r="S4" s="115"/>
      <c r="T4" s="115"/>
      <c r="U4" s="115"/>
      <c r="V4" s="115"/>
    </row>
    <row r="5" spans="1:22" ht="21" customHeight="1">
      <c r="A5" s="127" t="s">
        <v>345</v>
      </c>
      <c r="B5" s="343" t="s">
        <v>1853</v>
      </c>
      <c r="C5" s="241" t="s">
        <v>308</v>
      </c>
      <c r="D5" s="339"/>
      <c r="E5" s="241" t="s">
        <v>84</v>
      </c>
      <c r="F5" s="339"/>
      <c r="G5" s="241" t="s">
        <v>2115</v>
      </c>
      <c r="H5" s="339"/>
      <c r="I5" s="241" t="s">
        <v>389</v>
      </c>
      <c r="J5" s="339"/>
      <c r="K5" s="241" t="s">
        <v>2445</v>
      </c>
      <c r="L5" s="339"/>
      <c r="M5" s="148" t="s">
        <v>308</v>
      </c>
      <c r="N5" s="258"/>
      <c r="O5" s="136" t="s">
        <v>84</v>
      </c>
      <c r="P5" s="136"/>
      <c r="Q5" s="136" t="s">
        <v>2115</v>
      </c>
      <c r="R5" s="136"/>
      <c r="S5" s="136" t="s">
        <v>389</v>
      </c>
      <c r="T5" s="136"/>
      <c r="U5" s="241" t="s">
        <v>2445</v>
      </c>
      <c r="V5" s="339"/>
    </row>
    <row r="6" spans="1:22" ht="21" customHeight="1">
      <c r="A6" s="128"/>
      <c r="B6" s="207"/>
      <c r="C6" s="262" t="s">
        <v>2816</v>
      </c>
      <c r="D6" s="261" t="s">
        <v>1853</v>
      </c>
      <c r="E6" s="262" t="s">
        <v>2816</v>
      </c>
      <c r="F6" s="261" t="s">
        <v>1853</v>
      </c>
      <c r="G6" s="262" t="s">
        <v>2816</v>
      </c>
      <c r="H6" s="261" t="s">
        <v>1853</v>
      </c>
      <c r="I6" s="262" t="s">
        <v>2816</v>
      </c>
      <c r="J6" s="261" t="s">
        <v>1853</v>
      </c>
      <c r="K6" s="262" t="s">
        <v>2816</v>
      </c>
      <c r="L6" s="261" t="s">
        <v>1853</v>
      </c>
      <c r="M6" s="262" t="s">
        <v>1109</v>
      </c>
      <c r="N6" s="262" t="s">
        <v>1853</v>
      </c>
      <c r="O6" s="397" t="s">
        <v>1109</v>
      </c>
      <c r="P6" s="262" t="s">
        <v>1853</v>
      </c>
      <c r="Q6" s="397" t="s">
        <v>1109</v>
      </c>
      <c r="R6" s="261" t="s">
        <v>1853</v>
      </c>
      <c r="S6" s="262" t="s">
        <v>1109</v>
      </c>
      <c r="T6" s="262" t="s">
        <v>1853</v>
      </c>
      <c r="U6" s="397" t="s">
        <v>1109</v>
      </c>
      <c r="V6" s="261" t="s">
        <v>1853</v>
      </c>
    </row>
    <row r="7" spans="1:22" ht="21" customHeight="1">
      <c r="A7" s="32" t="s">
        <v>4030</v>
      </c>
      <c r="B7" s="120">
        <v>209611</v>
      </c>
      <c r="C7" s="49">
        <v>4146</v>
      </c>
      <c r="D7" s="49">
        <v>208641</v>
      </c>
      <c r="E7" s="49">
        <v>393</v>
      </c>
      <c r="F7" s="49">
        <v>45914</v>
      </c>
      <c r="G7" s="49">
        <v>2784</v>
      </c>
      <c r="H7" s="49">
        <v>95911</v>
      </c>
      <c r="I7" s="49" t="s">
        <v>134</v>
      </c>
      <c r="J7" s="49" t="s">
        <v>134</v>
      </c>
      <c r="K7" s="49">
        <v>969</v>
      </c>
      <c r="L7" s="49">
        <v>66816</v>
      </c>
      <c r="M7" s="49">
        <v>24</v>
      </c>
      <c r="N7" s="49">
        <v>970</v>
      </c>
      <c r="O7" s="49">
        <v>6</v>
      </c>
      <c r="P7" s="49">
        <v>393</v>
      </c>
      <c r="Q7" s="49">
        <v>3</v>
      </c>
      <c r="R7" s="49">
        <v>41</v>
      </c>
      <c r="S7" s="49">
        <v>15</v>
      </c>
      <c r="T7" s="49">
        <v>536</v>
      </c>
      <c r="U7" s="49" t="s">
        <v>134</v>
      </c>
      <c r="V7" s="49" t="s">
        <v>134</v>
      </c>
    </row>
    <row r="8" spans="1:22" ht="21" customHeight="1">
      <c r="A8" s="32">
        <v>28</v>
      </c>
      <c r="B8" s="120">
        <v>273060</v>
      </c>
      <c r="C8" s="49">
        <v>5277</v>
      </c>
      <c r="D8" s="49">
        <v>269591</v>
      </c>
      <c r="E8" s="49">
        <v>331</v>
      </c>
      <c r="F8" s="49">
        <v>38124</v>
      </c>
      <c r="G8" s="49">
        <v>3265</v>
      </c>
      <c r="H8" s="49">
        <v>121278</v>
      </c>
      <c r="I8" s="49">
        <v>8</v>
      </c>
      <c r="J8" s="49">
        <v>405</v>
      </c>
      <c r="K8" s="49">
        <v>1673</v>
      </c>
      <c r="L8" s="49">
        <v>109784</v>
      </c>
      <c r="M8" s="49">
        <v>62</v>
      </c>
      <c r="N8" s="49">
        <v>3469</v>
      </c>
      <c r="O8" s="49">
        <v>7</v>
      </c>
      <c r="P8" s="49">
        <v>180</v>
      </c>
      <c r="Q8" s="49">
        <v>4</v>
      </c>
      <c r="R8" s="49">
        <v>61</v>
      </c>
      <c r="S8" s="49">
        <v>50</v>
      </c>
      <c r="T8" s="49">
        <v>3207</v>
      </c>
      <c r="U8" s="49">
        <v>1</v>
      </c>
      <c r="V8" s="49">
        <v>21</v>
      </c>
    </row>
    <row r="9" spans="1:22" s="25" customFormat="1" ht="21" customHeight="1">
      <c r="A9" s="32">
        <v>29</v>
      </c>
      <c r="B9" s="120">
        <v>220161</v>
      </c>
      <c r="C9" s="49">
        <v>4373</v>
      </c>
      <c r="D9" s="49">
        <v>219038</v>
      </c>
      <c r="E9" s="49">
        <v>314</v>
      </c>
      <c r="F9" s="49">
        <v>36032</v>
      </c>
      <c r="G9" s="49">
        <v>2784</v>
      </c>
      <c r="H9" s="49">
        <v>102767</v>
      </c>
      <c r="I9" s="49">
        <v>3</v>
      </c>
      <c r="J9" s="49">
        <v>115</v>
      </c>
      <c r="K9" s="49">
        <v>1272</v>
      </c>
      <c r="L9" s="49">
        <v>80124</v>
      </c>
      <c r="M9" s="49">
        <v>28</v>
      </c>
      <c r="N9" s="49">
        <v>1123</v>
      </c>
      <c r="O9" s="49">
        <v>2</v>
      </c>
      <c r="P9" s="49">
        <v>71</v>
      </c>
      <c r="Q9" s="49">
        <v>7</v>
      </c>
      <c r="R9" s="49">
        <v>132</v>
      </c>
      <c r="S9" s="49">
        <v>18</v>
      </c>
      <c r="T9" s="49">
        <v>837</v>
      </c>
      <c r="U9" s="49">
        <v>1</v>
      </c>
      <c r="V9" s="49">
        <v>83</v>
      </c>
    </row>
    <row r="10" spans="1:22" s="25" customFormat="1" ht="21" customHeight="1">
      <c r="A10" s="34">
        <v>30</v>
      </c>
      <c r="B10" s="120">
        <v>200089</v>
      </c>
      <c r="C10" s="48">
        <v>3993</v>
      </c>
      <c r="D10" s="48">
        <v>199384</v>
      </c>
      <c r="E10" s="48">
        <v>311</v>
      </c>
      <c r="F10" s="48">
        <v>36050</v>
      </c>
      <c r="G10" s="48">
        <v>2522</v>
      </c>
      <c r="H10" s="48">
        <v>84975</v>
      </c>
      <c r="I10" s="48">
        <v>1</v>
      </c>
      <c r="J10" s="48">
        <v>91</v>
      </c>
      <c r="K10" s="48">
        <v>1159</v>
      </c>
      <c r="L10" s="48">
        <v>78268</v>
      </c>
      <c r="M10" s="48">
        <v>22</v>
      </c>
      <c r="N10" s="48">
        <v>705</v>
      </c>
      <c r="O10" s="48">
        <v>3</v>
      </c>
      <c r="P10" s="48">
        <v>170</v>
      </c>
      <c r="Q10" s="48">
        <v>5</v>
      </c>
      <c r="R10" s="48">
        <v>88</v>
      </c>
      <c r="S10" s="48">
        <v>14</v>
      </c>
      <c r="T10" s="48">
        <v>447</v>
      </c>
      <c r="U10" s="48" t="s">
        <v>134</v>
      </c>
      <c r="V10" s="48" t="s">
        <v>134</v>
      </c>
    </row>
    <row r="11" spans="1:22" s="25" customFormat="1" ht="21" customHeight="1">
      <c r="A11" s="34" t="s">
        <v>4318</v>
      </c>
      <c r="B11" s="120">
        <v>220231</v>
      </c>
      <c r="C11" s="49">
        <v>4126</v>
      </c>
      <c r="D11" s="49">
        <v>219009</v>
      </c>
      <c r="E11" s="49">
        <v>345</v>
      </c>
      <c r="F11" s="49">
        <v>38682</v>
      </c>
      <c r="G11" s="49">
        <v>2611</v>
      </c>
      <c r="H11" s="49">
        <v>98024</v>
      </c>
      <c r="I11" s="49">
        <v>86</v>
      </c>
      <c r="J11" s="49">
        <v>7449</v>
      </c>
      <c r="K11" s="49">
        <v>1084</v>
      </c>
      <c r="L11" s="49">
        <v>74854</v>
      </c>
      <c r="M11" s="49">
        <v>27</v>
      </c>
      <c r="N11" s="49">
        <v>1222</v>
      </c>
      <c r="O11" s="49">
        <v>4</v>
      </c>
      <c r="P11" s="49">
        <v>318</v>
      </c>
      <c r="Q11" s="49">
        <v>4</v>
      </c>
      <c r="R11" s="49">
        <v>58</v>
      </c>
      <c r="S11" s="49">
        <v>19</v>
      </c>
      <c r="T11" s="49">
        <v>846</v>
      </c>
      <c r="U11" s="48" t="s">
        <v>134</v>
      </c>
      <c r="V11" s="48" t="s">
        <v>134</v>
      </c>
    </row>
    <row r="12" spans="1:22" s="25" customFormat="1" ht="21" customHeight="1">
      <c r="A12" s="118">
        <v>2</v>
      </c>
      <c r="B12" s="121">
        <v>248734</v>
      </c>
      <c r="C12" s="124">
        <v>4487</v>
      </c>
      <c r="D12" s="124">
        <v>248098</v>
      </c>
      <c r="E12" s="124">
        <v>339</v>
      </c>
      <c r="F12" s="124">
        <v>37488</v>
      </c>
      <c r="G12" s="124">
        <v>2874</v>
      </c>
      <c r="H12" s="124">
        <v>130747</v>
      </c>
      <c r="I12" s="124">
        <v>86</v>
      </c>
      <c r="J12" s="124">
        <v>4364</v>
      </c>
      <c r="K12" s="124">
        <v>1188</v>
      </c>
      <c r="L12" s="124">
        <v>75499</v>
      </c>
      <c r="M12" s="124">
        <v>22</v>
      </c>
      <c r="N12" s="124">
        <v>636</v>
      </c>
      <c r="O12" s="124" t="s">
        <v>134</v>
      </c>
      <c r="P12" s="124" t="s">
        <v>134</v>
      </c>
      <c r="Q12" s="124">
        <v>7</v>
      </c>
      <c r="R12" s="124">
        <v>218</v>
      </c>
      <c r="S12" s="124">
        <v>15</v>
      </c>
      <c r="T12" s="124">
        <v>418</v>
      </c>
      <c r="U12" s="124" t="s">
        <v>134</v>
      </c>
      <c r="V12" s="169" t="s">
        <v>134</v>
      </c>
    </row>
    <row r="13" spans="1:22" ht="21" customHeight="1">
      <c r="A13" s="69" t="s">
        <v>2881</v>
      </c>
      <c r="B13" s="26"/>
      <c r="C13" s="26"/>
      <c r="D13" s="26"/>
      <c r="E13" s="26"/>
      <c r="F13" s="26"/>
      <c r="G13" s="26"/>
      <c r="H13" s="26"/>
      <c r="I13" s="26"/>
      <c r="J13" s="26"/>
      <c r="K13" s="26"/>
      <c r="L13" s="26"/>
    </row>
    <row r="14" spans="1:22" ht="21" customHeight="1">
      <c r="A14" s="44" t="s">
        <v>1822</v>
      </c>
    </row>
    <row r="17" spans="1:2" ht="21" customHeight="1">
      <c r="A17" s="26"/>
      <c r="B17" s="26"/>
    </row>
  </sheetData>
  <mergeCells count="1">
    <mergeCell ref="M5:N5"/>
  </mergeCells>
  <phoneticPr fontId="30"/>
  <pageMargins left="0.23622047244094488" right="0.23622047244094488" top="0.15748031496062992" bottom="0.15748031496062992" header="0.31496062992125984" footer="0"/>
  <pageSetup paperSize="9" scale="57" fitToWidth="1" fitToHeight="1" orientation="landscape" usePrinterDefaults="1" r:id="rId1"/>
  <headerFooter>
    <oddHeader>&amp;C&amp;F</oddHeader>
  </headerFooter>
</worksheet>
</file>

<file path=xl/worksheets/sheet59.xml><?xml version="1.0" encoding="utf-8"?>
<worksheet xmlns="http://schemas.openxmlformats.org/spreadsheetml/2006/main" xmlns:r="http://schemas.openxmlformats.org/officeDocument/2006/relationships" xmlns:mc="http://schemas.openxmlformats.org/markup-compatibility/2006">
  <sheetPr>
    <pageSetUpPr fitToPage="1"/>
  </sheetPr>
  <dimension ref="A1:Y16"/>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4"/>
    <col min="2" max="25" width="10.125" style="24" customWidth="1"/>
    <col min="26" max="16384" width="18.625" style="24"/>
  </cols>
  <sheetData>
    <row r="1" spans="1:25" ht="21" customHeight="1">
      <c r="A1" s="28" t="str">
        <f>HYPERLINK("#"&amp;"目次"&amp;"!a1","目次へ")</f>
        <v>目次へ</v>
      </c>
    </row>
    <row r="2" spans="1:25" ht="21" customHeight="1">
      <c r="A2" s="97" t="str">
        <f>"５６．"&amp;目次!E59</f>
        <v>５６．4階以上及び地階を有する建築物数（平成27～令和2年）</v>
      </c>
      <c r="B2" s="209"/>
      <c r="C2" s="209"/>
      <c r="D2" s="209"/>
      <c r="E2" s="209"/>
      <c r="F2" s="209"/>
      <c r="G2" s="209"/>
      <c r="H2" s="209"/>
      <c r="I2" s="209"/>
      <c r="J2" s="209"/>
      <c r="K2" s="209"/>
      <c r="L2" s="209"/>
    </row>
    <row r="3" spans="1:25" ht="21" customHeight="1">
      <c r="A3" s="202" t="s">
        <v>345</v>
      </c>
      <c r="B3" s="142" t="s">
        <v>3692</v>
      </c>
      <c r="C3" s="115"/>
      <c r="D3" s="115"/>
      <c r="E3" s="115"/>
      <c r="F3" s="115"/>
      <c r="G3" s="115"/>
      <c r="H3" s="115"/>
      <c r="I3" s="115"/>
      <c r="J3" s="115"/>
      <c r="K3" s="115"/>
      <c r="L3" s="115"/>
      <c r="M3" s="115"/>
      <c r="N3" s="115"/>
      <c r="O3" s="115"/>
      <c r="P3" s="115"/>
      <c r="Q3" s="115"/>
      <c r="R3" s="115"/>
      <c r="S3" s="115"/>
      <c r="T3" s="115"/>
      <c r="U3" s="142" t="s">
        <v>407</v>
      </c>
      <c r="V3" s="115"/>
      <c r="W3" s="115"/>
      <c r="X3" s="115"/>
      <c r="Y3" s="115"/>
    </row>
    <row r="4" spans="1:25" ht="21" customHeight="1">
      <c r="A4" s="198"/>
      <c r="B4" s="137" t="s">
        <v>308</v>
      </c>
      <c r="C4" s="137" t="s">
        <v>2754</v>
      </c>
      <c r="D4" s="137" t="s">
        <v>3541</v>
      </c>
      <c r="E4" s="137" t="s">
        <v>3560</v>
      </c>
      <c r="F4" s="137" t="s">
        <v>3570</v>
      </c>
      <c r="G4" s="137" t="s">
        <v>461</v>
      </c>
      <c r="H4" s="137" t="s">
        <v>2009</v>
      </c>
      <c r="I4" s="137" t="s">
        <v>3485</v>
      </c>
      <c r="J4" s="137" t="s">
        <v>1119</v>
      </c>
      <c r="K4" s="137" t="s">
        <v>3459</v>
      </c>
      <c r="L4" s="148" t="s">
        <v>1213</v>
      </c>
      <c r="M4" s="262" t="s">
        <v>2211</v>
      </c>
      <c r="N4" s="262" t="s">
        <v>3542</v>
      </c>
      <c r="O4" s="262" t="s">
        <v>2788</v>
      </c>
      <c r="P4" s="262" t="s">
        <v>1931</v>
      </c>
      <c r="Q4" s="262" t="s">
        <v>3578</v>
      </c>
      <c r="R4" s="262" t="s">
        <v>3596</v>
      </c>
      <c r="S4" s="262" t="s">
        <v>3487</v>
      </c>
      <c r="T4" s="262" t="s">
        <v>3461</v>
      </c>
      <c r="U4" s="262" t="s">
        <v>308</v>
      </c>
      <c r="V4" s="261" t="s">
        <v>3423</v>
      </c>
      <c r="W4" s="261" t="s">
        <v>2082</v>
      </c>
      <c r="X4" s="261" t="s">
        <v>3469</v>
      </c>
      <c r="Y4" s="261" t="s">
        <v>429</v>
      </c>
    </row>
    <row r="5" spans="1:25" ht="21" customHeight="1">
      <c r="A5" s="32" t="s">
        <v>4030</v>
      </c>
      <c r="B5" s="120">
        <v>4191</v>
      </c>
      <c r="C5" s="48">
        <v>1774</v>
      </c>
      <c r="D5" s="48">
        <v>1025</v>
      </c>
      <c r="E5" s="48">
        <v>422</v>
      </c>
      <c r="F5" s="48">
        <v>322</v>
      </c>
      <c r="G5" s="48">
        <v>242</v>
      </c>
      <c r="H5" s="48">
        <v>135</v>
      </c>
      <c r="I5" s="48">
        <v>105</v>
      </c>
      <c r="J5" s="48">
        <v>71</v>
      </c>
      <c r="K5" s="48">
        <v>43</v>
      </c>
      <c r="L5" s="48">
        <v>16</v>
      </c>
      <c r="M5" s="48">
        <v>18</v>
      </c>
      <c r="N5" s="48">
        <v>5</v>
      </c>
      <c r="O5" s="48" t="s">
        <v>134</v>
      </c>
      <c r="P5" s="48" t="s">
        <v>134</v>
      </c>
      <c r="Q5" s="48">
        <v>3</v>
      </c>
      <c r="R5" s="48" t="s">
        <v>134</v>
      </c>
      <c r="S5" s="48" t="s">
        <v>134</v>
      </c>
      <c r="T5" s="48">
        <v>10</v>
      </c>
      <c r="U5" s="48">
        <v>1994</v>
      </c>
      <c r="V5" s="48">
        <v>1868</v>
      </c>
      <c r="W5" s="48">
        <v>109</v>
      </c>
      <c r="X5" s="48">
        <v>11</v>
      </c>
      <c r="Y5" s="48">
        <v>6</v>
      </c>
    </row>
    <row r="6" spans="1:25" ht="21" customHeight="1">
      <c r="A6" s="32">
        <v>28</v>
      </c>
      <c r="B6" s="120">
        <v>4258</v>
      </c>
      <c r="C6" s="48">
        <v>1806</v>
      </c>
      <c r="D6" s="48">
        <v>1043</v>
      </c>
      <c r="E6" s="48">
        <v>425</v>
      </c>
      <c r="F6" s="48">
        <v>324</v>
      </c>
      <c r="G6" s="48">
        <v>241</v>
      </c>
      <c r="H6" s="48">
        <v>139</v>
      </c>
      <c r="I6" s="48">
        <v>107</v>
      </c>
      <c r="J6" s="48">
        <v>74</v>
      </c>
      <c r="K6" s="48">
        <v>43</v>
      </c>
      <c r="L6" s="48">
        <v>19</v>
      </c>
      <c r="M6" s="48">
        <v>19</v>
      </c>
      <c r="N6" s="48">
        <v>5</v>
      </c>
      <c r="O6" s="48" t="s">
        <v>134</v>
      </c>
      <c r="P6" s="48" t="s">
        <v>134</v>
      </c>
      <c r="Q6" s="48">
        <v>3</v>
      </c>
      <c r="R6" s="48" t="s">
        <v>134</v>
      </c>
      <c r="S6" s="48" t="s">
        <v>134</v>
      </c>
      <c r="T6" s="48">
        <v>10</v>
      </c>
      <c r="U6" s="48">
        <v>1998</v>
      </c>
      <c r="V6" s="48">
        <v>1871</v>
      </c>
      <c r="W6" s="48">
        <v>111</v>
      </c>
      <c r="X6" s="48">
        <v>11</v>
      </c>
      <c r="Y6" s="48">
        <v>5</v>
      </c>
    </row>
    <row r="7" spans="1:25" ht="21" customHeight="1">
      <c r="A7" s="32">
        <v>29</v>
      </c>
      <c r="B7" s="120">
        <v>4331</v>
      </c>
      <c r="C7" s="48">
        <v>1839</v>
      </c>
      <c r="D7" s="48">
        <v>1051</v>
      </c>
      <c r="E7" s="48">
        <v>431</v>
      </c>
      <c r="F7" s="48">
        <v>324</v>
      </c>
      <c r="G7" s="48">
        <v>247</v>
      </c>
      <c r="H7" s="48">
        <v>146</v>
      </c>
      <c r="I7" s="48">
        <v>110</v>
      </c>
      <c r="J7" s="48">
        <v>75</v>
      </c>
      <c r="K7" s="48">
        <v>45</v>
      </c>
      <c r="L7" s="48">
        <v>21</v>
      </c>
      <c r="M7" s="48">
        <v>22</v>
      </c>
      <c r="N7" s="48">
        <v>6</v>
      </c>
      <c r="O7" s="48" t="s">
        <v>134</v>
      </c>
      <c r="P7" s="48" t="s">
        <v>134</v>
      </c>
      <c r="Q7" s="48">
        <v>3</v>
      </c>
      <c r="R7" s="48" t="s">
        <v>134</v>
      </c>
      <c r="S7" s="48" t="s">
        <v>134</v>
      </c>
      <c r="T7" s="48">
        <v>11</v>
      </c>
      <c r="U7" s="48">
        <v>2008</v>
      </c>
      <c r="V7" s="48">
        <v>1885</v>
      </c>
      <c r="W7" s="48">
        <v>106</v>
      </c>
      <c r="X7" s="48">
        <v>12</v>
      </c>
      <c r="Y7" s="48">
        <v>5</v>
      </c>
    </row>
    <row r="8" spans="1:25" ht="21" customHeight="1">
      <c r="A8" s="34">
        <v>30</v>
      </c>
      <c r="B8" s="120">
        <v>2833</v>
      </c>
      <c r="C8" s="48">
        <v>1108</v>
      </c>
      <c r="D8" s="48">
        <v>719</v>
      </c>
      <c r="E8" s="48">
        <v>258</v>
      </c>
      <c r="F8" s="48">
        <v>215</v>
      </c>
      <c r="G8" s="48">
        <v>165</v>
      </c>
      <c r="H8" s="48">
        <v>109</v>
      </c>
      <c r="I8" s="48">
        <v>98</v>
      </c>
      <c r="J8" s="48">
        <v>63</v>
      </c>
      <c r="K8" s="48">
        <v>41</v>
      </c>
      <c r="L8" s="48">
        <v>18</v>
      </c>
      <c r="M8" s="48">
        <v>20</v>
      </c>
      <c r="N8" s="48">
        <v>6</v>
      </c>
      <c r="O8" s="48" t="s">
        <v>134</v>
      </c>
      <c r="P8" s="48" t="s">
        <v>134</v>
      </c>
      <c r="Q8" s="48">
        <v>3</v>
      </c>
      <c r="R8" s="48" t="s">
        <v>134</v>
      </c>
      <c r="S8" s="48" t="s">
        <v>134</v>
      </c>
      <c r="T8" s="48">
        <v>10</v>
      </c>
      <c r="U8" s="48">
        <v>1271</v>
      </c>
      <c r="V8" s="48">
        <v>1174</v>
      </c>
      <c r="W8" s="48">
        <v>84</v>
      </c>
      <c r="X8" s="48">
        <v>10</v>
      </c>
      <c r="Y8" s="48">
        <v>3</v>
      </c>
    </row>
    <row r="9" spans="1:25" s="26" customFormat="1" ht="21" customHeight="1">
      <c r="A9" s="117" t="s">
        <v>4318</v>
      </c>
      <c r="B9" s="48">
        <v>4499</v>
      </c>
      <c r="C9" s="48">
        <v>1923</v>
      </c>
      <c r="D9" s="48">
        <v>1086</v>
      </c>
      <c r="E9" s="48">
        <v>435</v>
      </c>
      <c r="F9" s="48">
        <v>334</v>
      </c>
      <c r="G9" s="48">
        <v>255</v>
      </c>
      <c r="H9" s="48">
        <v>149</v>
      </c>
      <c r="I9" s="48">
        <v>119</v>
      </c>
      <c r="J9" s="48">
        <v>79</v>
      </c>
      <c r="K9" s="48">
        <v>48</v>
      </c>
      <c r="L9" s="48">
        <v>23</v>
      </c>
      <c r="M9" s="48">
        <v>27</v>
      </c>
      <c r="N9" s="48">
        <v>6</v>
      </c>
      <c r="O9" s="48" t="s">
        <v>134</v>
      </c>
      <c r="P9" s="48" t="s">
        <v>134</v>
      </c>
      <c r="Q9" s="48">
        <v>3</v>
      </c>
      <c r="R9" s="48" t="s">
        <v>134</v>
      </c>
      <c r="S9" s="48" t="s">
        <v>134</v>
      </c>
      <c r="T9" s="48">
        <v>12</v>
      </c>
      <c r="U9" s="48">
        <v>2045</v>
      </c>
      <c r="V9" s="48">
        <v>1919</v>
      </c>
      <c r="W9" s="48">
        <v>108</v>
      </c>
      <c r="X9" s="48">
        <v>12</v>
      </c>
      <c r="Y9" s="48">
        <v>6</v>
      </c>
    </row>
    <row r="10" spans="1:25" ht="21" customHeight="1">
      <c r="A10" s="118">
        <v>2</v>
      </c>
      <c r="B10" s="121">
        <v>4585</v>
      </c>
      <c r="C10" s="124">
        <v>1967</v>
      </c>
      <c r="D10" s="124">
        <v>1108</v>
      </c>
      <c r="E10" s="124">
        <v>436</v>
      </c>
      <c r="F10" s="124">
        <v>337</v>
      </c>
      <c r="G10" s="124">
        <v>260</v>
      </c>
      <c r="H10" s="124">
        <v>151</v>
      </c>
      <c r="I10" s="124">
        <v>123</v>
      </c>
      <c r="J10" s="124">
        <v>80</v>
      </c>
      <c r="K10" s="124">
        <v>50</v>
      </c>
      <c r="L10" s="124">
        <v>23</v>
      </c>
      <c r="M10" s="124">
        <v>29</v>
      </c>
      <c r="N10" s="124">
        <v>6</v>
      </c>
      <c r="O10" s="124" t="s">
        <v>134</v>
      </c>
      <c r="P10" s="124" t="s">
        <v>134</v>
      </c>
      <c r="Q10" s="124">
        <v>3</v>
      </c>
      <c r="R10" s="124" t="s">
        <v>134</v>
      </c>
      <c r="S10" s="124" t="s">
        <v>134</v>
      </c>
      <c r="T10" s="124">
        <v>12</v>
      </c>
      <c r="U10" s="124">
        <v>2063</v>
      </c>
      <c r="V10" s="124">
        <v>1934</v>
      </c>
      <c r="W10" s="124">
        <v>110</v>
      </c>
      <c r="X10" s="124">
        <v>13</v>
      </c>
      <c r="Y10" s="124">
        <v>6</v>
      </c>
    </row>
    <row r="11" spans="1:25" ht="21" customHeight="1">
      <c r="A11" s="69" t="s">
        <v>2379</v>
      </c>
      <c r="B11" s="26"/>
      <c r="C11" s="26"/>
      <c r="D11" s="26"/>
      <c r="E11" s="26"/>
      <c r="F11" s="26"/>
      <c r="G11" s="26"/>
      <c r="H11" s="26"/>
      <c r="I11" s="26"/>
      <c r="J11" s="26"/>
      <c r="K11" s="26"/>
      <c r="L11" s="26"/>
    </row>
    <row r="16" spans="1:25" ht="21" customHeight="1">
      <c r="A16" s="26"/>
      <c r="B16" s="26"/>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N19"/>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4"/>
    <col min="2" max="13" width="15.625" style="24" customWidth="1"/>
    <col min="14" max="16384" width="18.625" style="24"/>
  </cols>
  <sheetData>
    <row r="1" spans="1:14" ht="21" customHeight="1">
      <c r="A1" s="28" t="str">
        <f>HYPERLINK("#"&amp;"目次"&amp;"!a1","目次へ")</f>
        <v>目次へ</v>
      </c>
    </row>
    <row r="2" spans="1:14" ht="21" customHeight="1">
      <c r="A2" s="97" t="str">
        <f>"３．"&amp;目次!E6</f>
        <v>３．地目別土地面積の推移（平成21～令和2年）</v>
      </c>
    </row>
    <row r="3" spans="1:14" ht="21" customHeight="1">
      <c r="A3" s="126" t="s">
        <v>59</v>
      </c>
      <c r="B3" s="83"/>
      <c r="C3" s="83"/>
      <c r="D3" s="83"/>
      <c r="E3" s="83"/>
      <c r="F3" s="83"/>
      <c r="G3" s="83"/>
      <c r="H3" s="138"/>
      <c r="M3" s="138" t="s">
        <v>3408</v>
      </c>
    </row>
    <row r="4" spans="1:14" ht="21" customHeight="1">
      <c r="A4" s="127" t="s">
        <v>715</v>
      </c>
      <c r="B4" s="133" t="s">
        <v>308</v>
      </c>
      <c r="C4" s="134" t="s">
        <v>1118</v>
      </c>
      <c r="D4" s="134"/>
      <c r="E4" s="134"/>
      <c r="F4" s="134"/>
      <c r="G4" s="133" t="s">
        <v>758</v>
      </c>
      <c r="H4" s="139" t="s">
        <v>756</v>
      </c>
      <c r="I4" s="141" t="s">
        <v>531</v>
      </c>
      <c r="J4" s="141" t="s">
        <v>755</v>
      </c>
      <c r="K4" s="141" t="s">
        <v>753</v>
      </c>
      <c r="L4" s="141" t="s">
        <v>742</v>
      </c>
      <c r="M4" s="142" t="s">
        <v>3885</v>
      </c>
    </row>
    <row r="5" spans="1:14" ht="21" customHeight="1">
      <c r="A5" s="128"/>
      <c r="B5" s="134"/>
      <c r="C5" s="136" t="s">
        <v>744</v>
      </c>
      <c r="D5" s="136" t="s">
        <v>743</v>
      </c>
      <c r="E5" s="136" t="s">
        <v>740</v>
      </c>
      <c r="F5" s="137" t="s">
        <v>1120</v>
      </c>
      <c r="G5" s="134"/>
      <c r="H5" s="140"/>
      <c r="I5" s="134"/>
      <c r="J5" s="134"/>
      <c r="K5" s="134"/>
      <c r="L5" s="134"/>
      <c r="M5" s="140"/>
    </row>
    <row r="6" spans="1:14" ht="21" customHeight="1">
      <c r="A6" s="129" t="s">
        <v>3991</v>
      </c>
      <c r="B6" s="41">
        <v>1036.05</v>
      </c>
      <c r="C6" s="122">
        <v>1004.66</v>
      </c>
      <c r="D6" s="122">
        <v>14.76</v>
      </c>
      <c r="E6" s="122" t="s">
        <v>134</v>
      </c>
      <c r="F6" s="122">
        <v>989.9</v>
      </c>
      <c r="G6" s="122" t="s">
        <v>134</v>
      </c>
      <c r="H6" s="122">
        <v>4.79</v>
      </c>
      <c r="I6" s="122">
        <v>0.28999999999999998</v>
      </c>
      <c r="J6" s="122" t="s">
        <v>134</v>
      </c>
      <c r="K6" s="122" t="s">
        <v>134</v>
      </c>
      <c r="L6" s="122">
        <v>25.74</v>
      </c>
      <c r="M6" s="122">
        <v>0.56999999999999995</v>
      </c>
    </row>
    <row r="7" spans="1:14" ht="21" customHeight="1">
      <c r="A7" s="129">
        <v>22</v>
      </c>
      <c r="B7" s="41">
        <v>1033.42</v>
      </c>
      <c r="C7" s="122">
        <v>1001.62</v>
      </c>
      <c r="D7" s="122">
        <v>15.02</v>
      </c>
      <c r="E7" s="122" t="s">
        <v>134</v>
      </c>
      <c r="F7" s="122">
        <v>986.6</v>
      </c>
      <c r="G7" s="122" t="s">
        <v>134</v>
      </c>
      <c r="H7" s="122">
        <v>4.6100000000000003</v>
      </c>
      <c r="I7" s="122">
        <v>0.28999999999999998</v>
      </c>
      <c r="J7" s="122" t="s">
        <v>134</v>
      </c>
      <c r="K7" s="122" t="s">
        <v>134</v>
      </c>
      <c r="L7" s="122">
        <v>26.33</v>
      </c>
      <c r="M7" s="122">
        <v>0.56999999999999995</v>
      </c>
    </row>
    <row r="8" spans="1:14" ht="21" customHeight="1">
      <c r="A8" s="129">
        <v>23</v>
      </c>
      <c r="B8" s="41">
        <v>1036.21</v>
      </c>
      <c r="C8" s="122">
        <v>1005.26</v>
      </c>
      <c r="D8" s="122">
        <v>14.75</v>
      </c>
      <c r="E8" s="122" t="s">
        <v>134</v>
      </c>
      <c r="F8" s="122">
        <v>990.51</v>
      </c>
      <c r="G8" s="122" t="s">
        <v>134</v>
      </c>
      <c r="H8" s="122">
        <v>4.37</v>
      </c>
      <c r="I8" s="122">
        <v>0.28999999999999998</v>
      </c>
      <c r="J8" s="122" t="s">
        <v>134</v>
      </c>
      <c r="K8" s="122" t="s">
        <v>134</v>
      </c>
      <c r="L8" s="122">
        <v>25.7</v>
      </c>
      <c r="M8" s="122">
        <v>0.59</v>
      </c>
    </row>
    <row r="9" spans="1:14" ht="21" customHeight="1">
      <c r="A9" s="129">
        <v>24</v>
      </c>
      <c r="B9" s="41">
        <v>1036.92</v>
      </c>
      <c r="C9" s="122">
        <v>1006.09</v>
      </c>
      <c r="D9" s="122">
        <v>14.75</v>
      </c>
      <c r="E9" s="122" t="s">
        <v>134</v>
      </c>
      <c r="F9" s="122">
        <v>991.34</v>
      </c>
      <c r="G9" s="122" t="s">
        <v>134</v>
      </c>
      <c r="H9" s="122">
        <v>4.28</v>
      </c>
      <c r="I9" s="122">
        <v>0.28999999999999998</v>
      </c>
      <c r="J9" s="122" t="s">
        <v>134</v>
      </c>
      <c r="K9" s="122" t="s">
        <v>134</v>
      </c>
      <c r="L9" s="122">
        <v>25.67</v>
      </c>
      <c r="M9" s="122">
        <v>0.59</v>
      </c>
    </row>
    <row r="10" spans="1:14" ht="21" customHeight="1">
      <c r="A10" s="129">
        <v>25</v>
      </c>
      <c r="B10" s="41">
        <v>1036.72</v>
      </c>
      <c r="C10" s="122">
        <v>1005.93</v>
      </c>
      <c r="D10" s="122">
        <v>14.63</v>
      </c>
      <c r="E10" s="122" t="s">
        <v>134</v>
      </c>
      <c r="F10" s="122">
        <v>991.3</v>
      </c>
      <c r="G10" s="122" t="s">
        <v>134</v>
      </c>
      <c r="H10" s="122">
        <v>4.25</v>
      </c>
      <c r="I10" s="122">
        <v>0.28999999999999998</v>
      </c>
      <c r="J10" s="122" t="s">
        <v>134</v>
      </c>
      <c r="K10" s="122" t="s">
        <v>134</v>
      </c>
      <c r="L10" s="122">
        <v>25.67</v>
      </c>
      <c r="M10" s="122">
        <v>0.57999999999999996</v>
      </c>
    </row>
    <row r="11" spans="1:14" ht="21" customHeight="1">
      <c r="A11" s="129">
        <v>26</v>
      </c>
      <c r="B11" s="41">
        <v>1037.1600000000001</v>
      </c>
      <c r="C11" s="122">
        <v>1006.59</v>
      </c>
      <c r="D11" s="122">
        <v>14.75</v>
      </c>
      <c r="E11" s="122" t="s">
        <v>134</v>
      </c>
      <c r="F11" s="122">
        <v>991.84</v>
      </c>
      <c r="G11" s="122" t="s">
        <v>134</v>
      </c>
      <c r="H11" s="122">
        <v>4.1500000000000004</v>
      </c>
      <c r="I11" s="122">
        <v>0.16</v>
      </c>
      <c r="J11" s="122" t="s">
        <v>134</v>
      </c>
      <c r="K11" s="122" t="s">
        <v>134</v>
      </c>
      <c r="L11" s="122">
        <v>25.68</v>
      </c>
      <c r="M11" s="122">
        <v>0.57999999999999996</v>
      </c>
    </row>
    <row r="12" spans="1:14" ht="21" customHeight="1">
      <c r="A12" s="129">
        <v>27</v>
      </c>
      <c r="B12" s="41">
        <v>1035.99</v>
      </c>
      <c r="C12" s="122">
        <v>1005.48</v>
      </c>
      <c r="D12" s="122">
        <v>14.86</v>
      </c>
      <c r="E12" s="122" t="s">
        <v>134</v>
      </c>
      <c r="F12" s="122">
        <v>990.62</v>
      </c>
      <c r="G12" s="122" t="s">
        <v>134</v>
      </c>
      <c r="H12" s="122">
        <v>4.01</v>
      </c>
      <c r="I12" s="122">
        <v>0.16</v>
      </c>
      <c r="J12" s="122" t="s">
        <v>134</v>
      </c>
      <c r="K12" s="122" t="s">
        <v>134</v>
      </c>
      <c r="L12" s="122">
        <v>25.78</v>
      </c>
      <c r="M12" s="122">
        <v>0.56000000000000005</v>
      </c>
    </row>
    <row r="13" spans="1:14" ht="21" customHeight="1">
      <c r="A13" s="129">
        <v>28</v>
      </c>
      <c r="B13" s="41">
        <v>1036.6500000000001</v>
      </c>
      <c r="C13" s="122">
        <v>1006.14</v>
      </c>
      <c r="D13" s="122">
        <v>14.86</v>
      </c>
      <c r="E13" s="122" t="s">
        <v>134</v>
      </c>
      <c r="F13" s="122">
        <v>991.28</v>
      </c>
      <c r="G13" s="122" t="s">
        <v>134</v>
      </c>
      <c r="H13" s="122">
        <v>4.01</v>
      </c>
      <c r="I13" s="122">
        <v>0.15</v>
      </c>
      <c r="J13" s="122" t="s">
        <v>134</v>
      </c>
      <c r="K13" s="122" t="s">
        <v>134</v>
      </c>
      <c r="L13" s="122">
        <v>25.78</v>
      </c>
      <c r="M13" s="122">
        <v>0.56999999999999995</v>
      </c>
    </row>
    <row r="14" spans="1:14" ht="21" customHeight="1">
      <c r="A14" s="129">
        <v>29</v>
      </c>
      <c r="B14" s="41">
        <v>1036.54</v>
      </c>
      <c r="C14" s="122">
        <v>1005.95</v>
      </c>
      <c r="D14" s="122">
        <v>14.83</v>
      </c>
      <c r="E14" s="122" t="s">
        <v>134</v>
      </c>
      <c r="F14" s="122">
        <v>991.12</v>
      </c>
      <c r="G14" s="122" t="s">
        <v>134</v>
      </c>
      <c r="H14" s="122">
        <v>3.86</v>
      </c>
      <c r="I14" s="122">
        <v>0.14000000000000001</v>
      </c>
      <c r="J14" s="122" t="s">
        <v>134</v>
      </c>
      <c r="K14" s="122" t="s">
        <v>134</v>
      </c>
      <c r="L14" s="122">
        <v>26.02</v>
      </c>
      <c r="M14" s="122">
        <v>0.56999999999999995</v>
      </c>
    </row>
    <row r="15" spans="1:14" ht="21" customHeight="1">
      <c r="A15" s="130">
        <v>30</v>
      </c>
      <c r="B15" s="41">
        <v>1036.6099999999999</v>
      </c>
      <c r="C15" s="122">
        <v>1006.87</v>
      </c>
      <c r="D15" s="122">
        <v>17.7</v>
      </c>
      <c r="E15" s="122" t="s">
        <v>134</v>
      </c>
      <c r="F15" s="122">
        <v>989.17</v>
      </c>
      <c r="G15" s="122" t="s">
        <v>134</v>
      </c>
      <c r="H15" s="122">
        <v>2.73</v>
      </c>
      <c r="I15" s="122">
        <v>0.14000000000000001</v>
      </c>
      <c r="J15" s="122" t="s">
        <v>134</v>
      </c>
      <c r="K15" s="122" t="s">
        <v>134</v>
      </c>
      <c r="L15" s="122">
        <v>26.3</v>
      </c>
      <c r="M15" s="122">
        <v>0.56999999999999995</v>
      </c>
      <c r="N15" s="42"/>
    </row>
    <row r="16" spans="1:14" s="26" customFormat="1" ht="21" customHeight="1">
      <c r="A16" s="131">
        <v>31</v>
      </c>
      <c r="B16" s="122">
        <v>1036.6300000000001</v>
      </c>
      <c r="C16" s="122">
        <v>1007.09</v>
      </c>
      <c r="D16" s="122">
        <v>17.7</v>
      </c>
      <c r="E16" s="122" t="s">
        <v>134</v>
      </c>
      <c r="F16" s="122">
        <v>989.39</v>
      </c>
      <c r="G16" s="122" t="s">
        <v>134</v>
      </c>
      <c r="H16" s="122">
        <v>2.61</v>
      </c>
      <c r="I16" s="122">
        <v>0.14000000000000001</v>
      </c>
      <c r="J16" s="122" t="s">
        <v>134</v>
      </c>
      <c r="K16" s="122" t="s">
        <v>134</v>
      </c>
      <c r="L16" s="122">
        <v>26.13</v>
      </c>
      <c r="M16" s="122">
        <v>0.66</v>
      </c>
    </row>
    <row r="17" spans="1:13" ht="21" customHeight="1">
      <c r="A17" s="132" t="s">
        <v>4388</v>
      </c>
      <c r="B17" s="135">
        <v>1036.3399999999999</v>
      </c>
      <c r="C17" s="123">
        <v>1007.35</v>
      </c>
      <c r="D17" s="123">
        <v>17.600000000000001</v>
      </c>
      <c r="E17" s="123" t="s">
        <v>134</v>
      </c>
      <c r="F17" s="123">
        <v>989.75</v>
      </c>
      <c r="G17" s="123" t="s">
        <v>134</v>
      </c>
      <c r="H17" s="123">
        <v>2.19</v>
      </c>
      <c r="I17" s="123">
        <v>0.14000000000000001</v>
      </c>
      <c r="J17" s="123" t="s">
        <v>134</v>
      </c>
      <c r="K17" s="123" t="s">
        <v>134</v>
      </c>
      <c r="L17" s="123">
        <v>26.11</v>
      </c>
      <c r="M17" s="123">
        <v>0.55000000000000004</v>
      </c>
    </row>
    <row r="18" spans="1:13" ht="21" customHeight="1">
      <c r="A18" s="44" t="s">
        <v>3946</v>
      </c>
    </row>
    <row r="19" spans="1:13" ht="21" customHeight="1">
      <c r="A19" s="44" t="s">
        <v>3916</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sheetPr>
    <pageSetUpPr fitToPage="1"/>
  </sheetPr>
  <dimension ref="A1:B27"/>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4"/>
  </cols>
  <sheetData>
    <row r="1" spans="1:2" ht="21" customHeight="1">
      <c r="A1" s="28" t="str">
        <f>HYPERLINK("#"&amp;"目次"&amp;"!a1","目次へ")</f>
        <v>目次へ</v>
      </c>
    </row>
    <row r="2" spans="1:2" ht="21" customHeight="1">
      <c r="A2" s="97" t="str">
        <f>"５７．"&amp;目次!E60</f>
        <v>５７．区立小･中学校耐震化率（平成28年4月1日）</v>
      </c>
      <c r="B2" s="26"/>
    </row>
    <row r="3" spans="1:2" ht="21" customHeight="1">
      <c r="A3" s="208" t="s">
        <v>1602</v>
      </c>
      <c r="B3" s="106" t="s">
        <v>2385</v>
      </c>
    </row>
    <row r="4" spans="1:2" ht="21" customHeight="1">
      <c r="A4" s="101" t="s">
        <v>471</v>
      </c>
      <c r="B4" s="447">
        <v>1</v>
      </c>
    </row>
    <row r="5" spans="1:2" ht="21" customHeight="1">
      <c r="A5" s="101" t="s">
        <v>970</v>
      </c>
      <c r="B5" s="448">
        <v>1</v>
      </c>
    </row>
    <row r="6" spans="1:2" ht="21" customHeight="1">
      <c r="A6" s="101" t="s">
        <v>1211</v>
      </c>
      <c r="B6" s="448">
        <v>1</v>
      </c>
    </row>
    <row r="7" spans="1:2" ht="21" customHeight="1">
      <c r="A7" s="101" t="s">
        <v>312</v>
      </c>
      <c r="B7" s="448">
        <v>1</v>
      </c>
    </row>
    <row r="8" spans="1:2" ht="21" customHeight="1">
      <c r="A8" s="101" t="s">
        <v>1430</v>
      </c>
      <c r="B8" s="448">
        <v>1</v>
      </c>
    </row>
    <row r="9" spans="1:2" ht="21" customHeight="1">
      <c r="A9" s="101" t="s">
        <v>1751</v>
      </c>
      <c r="B9" s="448">
        <v>1</v>
      </c>
    </row>
    <row r="10" spans="1:2" ht="21" customHeight="1">
      <c r="A10" s="101" t="s">
        <v>1746</v>
      </c>
      <c r="B10" s="448">
        <v>0.97799999999999998</v>
      </c>
    </row>
    <row r="11" spans="1:2" ht="21" customHeight="1">
      <c r="A11" s="101" t="s">
        <v>1482</v>
      </c>
      <c r="B11" s="448">
        <v>1</v>
      </c>
    </row>
    <row r="12" spans="1:2" ht="21" customHeight="1">
      <c r="A12" s="101" t="s">
        <v>1745</v>
      </c>
      <c r="B12" s="448">
        <v>1</v>
      </c>
    </row>
    <row r="13" spans="1:2" ht="21" customHeight="1">
      <c r="A13" s="101" t="s">
        <v>560</v>
      </c>
      <c r="B13" s="448">
        <v>1</v>
      </c>
    </row>
    <row r="14" spans="1:2" ht="21" customHeight="1">
      <c r="A14" s="101" t="s">
        <v>1742</v>
      </c>
      <c r="B14" s="448">
        <v>1</v>
      </c>
    </row>
    <row r="15" spans="1:2" ht="21" customHeight="1">
      <c r="A15" s="101" t="s">
        <v>1308</v>
      </c>
      <c r="B15" s="448">
        <v>1</v>
      </c>
    </row>
    <row r="16" spans="1:2" ht="21" customHeight="1">
      <c r="A16" s="101" t="s">
        <v>1093</v>
      </c>
      <c r="B16" s="448">
        <v>1</v>
      </c>
    </row>
    <row r="17" spans="1:2" ht="21" customHeight="1">
      <c r="A17" s="170" t="s">
        <v>348</v>
      </c>
      <c r="B17" s="448">
        <v>1</v>
      </c>
    </row>
    <row r="18" spans="1:2" ht="21" customHeight="1">
      <c r="A18" s="101" t="s">
        <v>409</v>
      </c>
      <c r="B18" s="448">
        <v>1</v>
      </c>
    </row>
    <row r="19" spans="1:2" ht="21" customHeight="1">
      <c r="A19" s="101" t="s">
        <v>1090</v>
      </c>
      <c r="B19" s="448">
        <v>1</v>
      </c>
    </row>
    <row r="20" spans="1:2" ht="21" customHeight="1">
      <c r="A20" s="101" t="s">
        <v>1157</v>
      </c>
      <c r="B20" s="448">
        <v>1</v>
      </c>
    </row>
    <row r="21" spans="1:2" ht="21" customHeight="1">
      <c r="A21" s="101" t="s">
        <v>1738</v>
      </c>
      <c r="B21" s="448">
        <v>1</v>
      </c>
    </row>
    <row r="22" spans="1:2" ht="21" customHeight="1">
      <c r="A22" s="101" t="s">
        <v>1091</v>
      </c>
      <c r="B22" s="448">
        <v>1</v>
      </c>
    </row>
    <row r="23" spans="1:2" ht="21" customHeight="1">
      <c r="A23" s="101" t="s">
        <v>1086</v>
      </c>
      <c r="B23" s="448">
        <v>1</v>
      </c>
    </row>
    <row r="24" spans="1:2" ht="21" customHeight="1">
      <c r="A24" s="101" t="s">
        <v>1489</v>
      </c>
      <c r="B24" s="448">
        <v>1</v>
      </c>
    </row>
    <row r="25" spans="1:2" ht="21" customHeight="1">
      <c r="A25" s="101" t="s">
        <v>314</v>
      </c>
      <c r="B25" s="448">
        <v>1</v>
      </c>
    </row>
    <row r="26" spans="1:2" ht="21" customHeight="1">
      <c r="A26" s="171" t="s">
        <v>1734</v>
      </c>
      <c r="B26" s="449">
        <v>1</v>
      </c>
    </row>
    <row r="27" spans="1:2" ht="21" customHeight="1">
      <c r="A27" s="44" t="s">
        <v>3915</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61.xml><?xml version="1.0" encoding="utf-8"?>
<worksheet xmlns="http://schemas.openxmlformats.org/spreadsheetml/2006/main" xmlns:r="http://schemas.openxmlformats.org/officeDocument/2006/relationships" xmlns:mc="http://schemas.openxmlformats.org/markup-compatibility/2006">
  <sheetPr>
    <pageSetUpPr fitToPage="1"/>
  </sheetPr>
  <dimension ref="A1:M13"/>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4"/>
    <col min="2" max="13" width="11.625" style="24" customWidth="1"/>
    <col min="14" max="16384" width="18.625" style="24"/>
  </cols>
  <sheetData>
    <row r="1" spans="1:13" ht="21" customHeight="1">
      <c r="A1" s="28" t="str">
        <f>HYPERLINK("#"&amp;"目次"&amp;"!a1","目次へ")</f>
        <v>目次へ</v>
      </c>
    </row>
    <row r="2" spans="1:13" ht="21" customHeight="1">
      <c r="A2" s="97" t="str">
        <f>"５８．"&amp;目次!E61</f>
        <v>５８．土地利用の状況（平成23年，平成28年）</v>
      </c>
      <c r="B2" s="83"/>
      <c r="C2" s="83"/>
      <c r="D2" s="83"/>
      <c r="E2" s="83"/>
      <c r="F2" s="83"/>
      <c r="G2" s="83"/>
      <c r="H2" s="83"/>
      <c r="I2" s="83"/>
    </row>
    <row r="3" spans="1:13" ht="21" customHeight="1">
      <c r="A3" s="202"/>
      <c r="B3" s="106" t="s">
        <v>1240</v>
      </c>
      <c r="C3" s="178"/>
      <c r="D3" s="106" t="s">
        <v>2843</v>
      </c>
      <c r="E3" s="178"/>
      <c r="F3" s="106" t="s">
        <v>2842</v>
      </c>
      <c r="G3" s="178"/>
      <c r="H3" s="106" t="s">
        <v>2481</v>
      </c>
      <c r="I3" s="98"/>
      <c r="J3" s="106" t="s">
        <v>119</v>
      </c>
      <c r="K3" s="178"/>
      <c r="L3" s="106" t="s">
        <v>3108</v>
      </c>
      <c r="M3" s="98"/>
    </row>
    <row r="4" spans="1:13" ht="21" customHeight="1">
      <c r="A4" s="128"/>
      <c r="B4" s="137" t="s">
        <v>117</v>
      </c>
      <c r="C4" s="137" t="s">
        <v>4010</v>
      </c>
      <c r="D4" s="137" t="s">
        <v>117</v>
      </c>
      <c r="E4" s="137" t="s">
        <v>4010</v>
      </c>
      <c r="F4" s="137" t="s">
        <v>117</v>
      </c>
      <c r="G4" s="137" t="s">
        <v>4010</v>
      </c>
      <c r="H4" s="137" t="s">
        <v>117</v>
      </c>
      <c r="I4" s="148" t="s">
        <v>4010</v>
      </c>
      <c r="J4" s="137" t="s">
        <v>117</v>
      </c>
      <c r="K4" s="137" t="s">
        <v>4010</v>
      </c>
      <c r="L4" s="137" t="s">
        <v>117</v>
      </c>
      <c r="M4" s="148" t="s">
        <v>4010</v>
      </c>
    </row>
    <row r="5" spans="1:13" ht="21" customHeight="1">
      <c r="A5" s="199" t="s">
        <v>348</v>
      </c>
      <c r="B5" s="355">
        <v>62293</v>
      </c>
      <c r="C5" s="457">
        <v>64178</v>
      </c>
      <c r="D5" s="461">
        <v>179.5</v>
      </c>
      <c r="E5" s="461">
        <v>174.6</v>
      </c>
      <c r="F5" s="459">
        <v>0.189</v>
      </c>
      <c r="G5" s="459">
        <v>0.20200000000000001</v>
      </c>
      <c r="H5" s="461">
        <v>2.4</v>
      </c>
      <c r="I5" s="467">
        <v>2.4</v>
      </c>
      <c r="J5" s="459">
        <v>0.51100000000000001</v>
      </c>
      <c r="K5" s="459">
        <v>0.56499999999999995</v>
      </c>
      <c r="L5" s="459">
        <v>0.65900000000000003</v>
      </c>
      <c r="M5" s="466">
        <v>0.71299999999999997</v>
      </c>
    </row>
    <row r="6" spans="1:13" ht="21" customHeight="1">
      <c r="A6" s="200" t="s">
        <v>922</v>
      </c>
      <c r="B6" s="450">
        <v>71947.826086956527</v>
      </c>
      <c r="C6" s="450">
        <v>73122</v>
      </c>
      <c r="D6" s="462">
        <v>219.5</v>
      </c>
      <c r="E6" s="462">
        <v>218</v>
      </c>
      <c r="F6" s="460">
        <v>0.28999999999999998</v>
      </c>
      <c r="G6" s="460">
        <v>0.30099999999999999</v>
      </c>
      <c r="H6" s="462">
        <v>2.5</v>
      </c>
      <c r="I6" s="462">
        <v>2.6</v>
      </c>
      <c r="J6" s="469">
        <v>0.628</v>
      </c>
      <c r="K6" s="460">
        <v>0.65600000000000003</v>
      </c>
      <c r="L6" s="460">
        <v>0.79500000000000004</v>
      </c>
      <c r="M6" s="460">
        <v>0.82</v>
      </c>
    </row>
    <row r="7" spans="1:13" ht="21" customHeight="1">
      <c r="A7" s="32"/>
      <c r="B7" s="451"/>
      <c r="C7" s="451"/>
      <c r="D7" s="463"/>
      <c r="E7" s="463"/>
      <c r="F7" s="464"/>
      <c r="G7" s="464"/>
      <c r="H7" s="463"/>
      <c r="I7" s="463"/>
      <c r="J7" s="464"/>
      <c r="K7" s="464"/>
      <c r="L7" s="464"/>
      <c r="M7" s="464"/>
    </row>
    <row r="8" spans="1:13" ht="21" customHeight="1">
      <c r="A8" s="36"/>
      <c r="B8" s="452"/>
      <c r="C8" s="452"/>
      <c r="D8" s="452"/>
      <c r="E8" s="452"/>
      <c r="F8" s="452"/>
      <c r="G8" s="452"/>
      <c r="H8" s="452"/>
      <c r="I8" s="452"/>
      <c r="J8" s="285"/>
      <c r="K8" s="285"/>
      <c r="L8" s="285"/>
      <c r="M8" s="285"/>
    </row>
    <row r="9" spans="1:13" ht="21" customHeight="1">
      <c r="A9" s="202" t="s">
        <v>4281</v>
      </c>
      <c r="B9" s="453" t="s">
        <v>1968</v>
      </c>
      <c r="C9" s="458"/>
      <c r="D9" s="453" t="s">
        <v>2734</v>
      </c>
      <c r="E9" s="458"/>
      <c r="F9" s="453" t="s">
        <v>2841</v>
      </c>
      <c r="G9" s="465"/>
      <c r="H9" s="465"/>
      <c r="I9" s="465"/>
      <c r="J9" s="285"/>
      <c r="K9" s="285"/>
      <c r="L9" s="285"/>
      <c r="M9" s="285"/>
    </row>
    <row r="10" spans="1:13" ht="21" customHeight="1">
      <c r="A10" s="128"/>
      <c r="B10" s="454" t="s">
        <v>1205</v>
      </c>
      <c r="C10" s="454" t="s">
        <v>2325</v>
      </c>
      <c r="D10" s="454" t="s">
        <v>1205</v>
      </c>
      <c r="E10" s="454" t="s">
        <v>2325</v>
      </c>
      <c r="F10" s="454" t="s">
        <v>2840</v>
      </c>
      <c r="G10" s="454" t="s">
        <v>2838</v>
      </c>
      <c r="H10" s="454" t="s">
        <v>1833</v>
      </c>
      <c r="I10" s="468" t="s">
        <v>2828</v>
      </c>
      <c r="J10" s="285"/>
      <c r="K10" s="285"/>
      <c r="L10" s="285"/>
      <c r="M10" s="285"/>
    </row>
    <row r="11" spans="1:13" ht="21" customHeight="1">
      <c r="A11" s="203" t="s">
        <v>348</v>
      </c>
      <c r="B11" s="455">
        <v>0.39400000000000002</v>
      </c>
      <c r="C11" s="459">
        <v>0.54700000000000004</v>
      </c>
      <c r="D11" s="459">
        <v>1.1459999999999999</v>
      </c>
      <c r="E11" s="459">
        <v>1.5920000000000001</v>
      </c>
      <c r="F11" s="459">
        <v>0.39500000000000002</v>
      </c>
      <c r="G11" s="466">
        <v>0.17</v>
      </c>
      <c r="H11" s="466">
        <v>0.39200000000000002</v>
      </c>
      <c r="I11" s="466">
        <v>4.2999999999999997e-002</v>
      </c>
      <c r="J11" s="285"/>
      <c r="K11" s="285"/>
      <c r="L11" s="285"/>
      <c r="M11" s="285"/>
    </row>
    <row r="12" spans="1:13" ht="21" customHeight="1">
      <c r="A12" s="36" t="s">
        <v>922</v>
      </c>
      <c r="B12" s="456">
        <v>0.30299999999999999</v>
      </c>
      <c r="C12" s="460">
        <v>0.51400000000000001</v>
      </c>
      <c r="D12" s="460">
        <v>1.1200000000000001</v>
      </c>
      <c r="E12" s="460">
        <v>1.899</v>
      </c>
      <c r="F12" s="460">
        <v>0.48199999999999998</v>
      </c>
      <c r="G12" s="460">
        <v>0.17399999999999999</v>
      </c>
      <c r="H12" s="460">
        <v>0.311</v>
      </c>
      <c r="I12" s="460">
        <v>3.3000000000000002e-002</v>
      </c>
      <c r="J12" s="285"/>
      <c r="K12" s="285"/>
      <c r="L12" s="285"/>
      <c r="M12" s="285"/>
    </row>
    <row r="13" spans="1:13" ht="21" customHeight="1">
      <c r="A13" s="44" t="s">
        <v>4282</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62.xml><?xml version="1.0" encoding="utf-8"?>
<worksheet xmlns="http://schemas.openxmlformats.org/spreadsheetml/2006/main" xmlns:r="http://schemas.openxmlformats.org/officeDocument/2006/relationships" xmlns:mc="http://schemas.openxmlformats.org/markup-compatibility/2006">
  <sheetPr>
    <pageSetUpPr fitToPage="1"/>
  </sheetPr>
  <dimension ref="A1:G30"/>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4"/>
  </cols>
  <sheetData>
    <row r="1" spans="1:7" ht="21" customHeight="1">
      <c r="A1" s="28" t="str">
        <f>HYPERLINK("#"&amp;"目次"&amp;"!a1","目次へ")</f>
        <v>目次へ</v>
      </c>
      <c r="C1" s="25"/>
    </row>
    <row r="2" spans="1:7" ht="21" customHeight="1">
      <c r="A2" s="97" t="str">
        <f>"５９．"&amp;目次!E62</f>
        <v>５９．道路の種類別･幅員別延長及び面積（平成28～令和3年）</v>
      </c>
      <c r="B2" s="45"/>
      <c r="C2" s="45"/>
      <c r="D2" s="45"/>
      <c r="E2" s="45"/>
      <c r="F2" s="161" t="s">
        <v>2813</v>
      </c>
      <c r="G2" s="45"/>
    </row>
    <row r="3" spans="1:7" ht="21" customHeight="1">
      <c r="A3" s="265" t="s">
        <v>2705</v>
      </c>
      <c r="B3" s="283" t="s">
        <v>2850</v>
      </c>
      <c r="C3" s="283" t="s">
        <v>3981</v>
      </c>
      <c r="D3" s="283" t="s">
        <v>1854</v>
      </c>
      <c r="E3" s="283" t="s">
        <v>2848</v>
      </c>
      <c r="F3" s="283" t="s">
        <v>2846</v>
      </c>
      <c r="G3" s="26"/>
    </row>
    <row r="4" spans="1:7" ht="21" customHeight="1">
      <c r="A4" s="221" t="s">
        <v>4010</v>
      </c>
      <c r="B4" s="120">
        <v>26403</v>
      </c>
      <c r="C4" s="48">
        <v>2328</v>
      </c>
      <c r="D4" s="48">
        <v>339281</v>
      </c>
      <c r="E4" s="48">
        <v>30112</v>
      </c>
      <c r="F4" s="48">
        <v>398124</v>
      </c>
      <c r="G4" s="26"/>
    </row>
    <row r="5" spans="1:7" ht="21" customHeight="1">
      <c r="A5" s="33"/>
      <c r="B5" s="120">
        <v>487688</v>
      </c>
      <c r="C5" s="48">
        <v>82644</v>
      </c>
      <c r="D5" s="48">
        <v>1582569</v>
      </c>
      <c r="E5" s="48">
        <v>104168</v>
      </c>
      <c r="F5" s="48">
        <v>2257069</v>
      </c>
      <c r="G5" s="26"/>
    </row>
    <row r="6" spans="1:7" ht="21" customHeight="1">
      <c r="A6" s="221">
        <v>29</v>
      </c>
      <c r="B6" s="120">
        <v>26216</v>
      </c>
      <c r="C6" s="48">
        <v>2328</v>
      </c>
      <c r="D6" s="48">
        <v>339712</v>
      </c>
      <c r="E6" s="48">
        <v>30204</v>
      </c>
      <c r="F6" s="48">
        <v>398460</v>
      </c>
      <c r="G6" s="26"/>
    </row>
    <row r="7" spans="1:7" ht="21" customHeight="1">
      <c r="A7" s="33"/>
      <c r="B7" s="120">
        <v>486532</v>
      </c>
      <c r="C7" s="48">
        <v>82644</v>
      </c>
      <c r="D7" s="48">
        <v>1586011</v>
      </c>
      <c r="E7" s="48">
        <v>104468</v>
      </c>
      <c r="F7" s="48">
        <v>2259655</v>
      </c>
      <c r="G7" s="26"/>
    </row>
    <row r="8" spans="1:7" ht="21" customHeight="1">
      <c r="A8" s="221">
        <v>30</v>
      </c>
      <c r="B8" s="120">
        <v>26216</v>
      </c>
      <c r="C8" s="48">
        <v>2328</v>
      </c>
      <c r="D8" s="48">
        <v>339995</v>
      </c>
      <c r="E8" s="48">
        <v>30283</v>
      </c>
      <c r="F8" s="48">
        <v>398822</v>
      </c>
    </row>
    <row r="9" spans="1:7" ht="21" customHeight="1">
      <c r="A9" s="32"/>
      <c r="B9" s="120">
        <v>486532</v>
      </c>
      <c r="C9" s="48">
        <v>82644</v>
      </c>
      <c r="D9" s="48">
        <v>1587911</v>
      </c>
      <c r="E9" s="48">
        <v>104966</v>
      </c>
      <c r="F9" s="48">
        <v>2262053</v>
      </c>
    </row>
    <row r="10" spans="1:7" ht="21" customHeight="1">
      <c r="A10" s="221">
        <v>31</v>
      </c>
      <c r="B10" s="120">
        <v>26181</v>
      </c>
      <c r="C10" s="48">
        <v>2328</v>
      </c>
      <c r="D10" s="48">
        <v>340269</v>
      </c>
      <c r="E10" s="48">
        <v>30431</v>
      </c>
      <c r="F10" s="48">
        <v>399244</v>
      </c>
    </row>
    <row r="11" spans="1:7" ht="21" customHeight="1">
      <c r="A11" s="33"/>
      <c r="B11" s="120">
        <v>491089</v>
      </c>
      <c r="C11" s="49">
        <v>82644</v>
      </c>
      <c r="D11" s="49">
        <v>1590877</v>
      </c>
      <c r="E11" s="49">
        <v>105558</v>
      </c>
      <c r="F11" s="49">
        <v>2265539</v>
      </c>
    </row>
    <row r="12" spans="1:7" ht="21" customHeight="1">
      <c r="A12" s="34" t="s">
        <v>4388</v>
      </c>
      <c r="B12" s="120">
        <v>26181</v>
      </c>
      <c r="C12" s="49">
        <v>2328</v>
      </c>
      <c r="D12" s="49">
        <v>340269</v>
      </c>
      <c r="E12" s="49">
        <v>30431</v>
      </c>
      <c r="F12" s="49">
        <v>399209</v>
      </c>
    </row>
    <row r="13" spans="1:7" ht="21" customHeight="1">
      <c r="A13" s="34"/>
      <c r="B13" s="120">
        <v>491089</v>
      </c>
      <c r="C13" s="48">
        <v>82644</v>
      </c>
      <c r="D13" s="48">
        <v>1591538</v>
      </c>
      <c r="E13" s="48">
        <v>105595</v>
      </c>
      <c r="F13" s="48">
        <v>2270866</v>
      </c>
    </row>
    <row r="14" spans="1:7" ht="21" customHeight="1">
      <c r="A14" s="470">
        <v>3</v>
      </c>
      <c r="B14" s="40"/>
      <c r="C14" s="59"/>
      <c r="D14" s="59"/>
      <c r="E14" s="59"/>
      <c r="F14" s="59"/>
    </row>
    <row r="15" spans="1:7" ht="21" customHeight="1">
      <c r="A15" s="254" t="s">
        <v>3720</v>
      </c>
      <c r="B15" s="120" t="s">
        <v>4324</v>
      </c>
      <c r="C15" s="48" t="s">
        <v>4324</v>
      </c>
      <c r="D15" s="48">
        <v>155968</v>
      </c>
      <c r="E15" s="48" t="s">
        <v>4324</v>
      </c>
      <c r="F15" s="48">
        <v>155968</v>
      </c>
    </row>
    <row r="16" spans="1:7" ht="21" customHeight="1">
      <c r="A16" s="117"/>
      <c r="B16" s="120" t="s">
        <v>4324</v>
      </c>
      <c r="C16" s="48" t="s">
        <v>4324</v>
      </c>
      <c r="D16" s="48">
        <v>546820</v>
      </c>
      <c r="E16" s="48" t="s">
        <v>4324</v>
      </c>
      <c r="F16" s="48">
        <v>546820</v>
      </c>
    </row>
    <row r="17" spans="1:6" ht="21" customHeight="1">
      <c r="A17" s="117" t="s">
        <v>3521</v>
      </c>
      <c r="B17" s="120" t="s">
        <v>4324</v>
      </c>
      <c r="C17" s="48" t="s">
        <v>4324</v>
      </c>
      <c r="D17" s="48">
        <v>150009</v>
      </c>
      <c r="E17" s="48" t="s">
        <v>4324</v>
      </c>
      <c r="F17" s="48">
        <v>150009</v>
      </c>
    </row>
    <row r="18" spans="1:6" ht="21" customHeight="1">
      <c r="A18" s="117"/>
      <c r="B18" s="120" t="s">
        <v>4324</v>
      </c>
      <c r="C18" s="48" t="s">
        <v>4324</v>
      </c>
      <c r="D18" s="48">
        <v>695257</v>
      </c>
      <c r="E18" s="48" t="s">
        <v>4324</v>
      </c>
      <c r="F18" s="48">
        <v>695257</v>
      </c>
    </row>
    <row r="19" spans="1:6" ht="21" customHeight="1">
      <c r="A19" s="117" t="s">
        <v>4434</v>
      </c>
      <c r="B19" s="120" t="s">
        <v>4324</v>
      </c>
      <c r="C19" s="48" t="s">
        <v>4324</v>
      </c>
      <c r="D19" s="48">
        <v>34155</v>
      </c>
      <c r="E19" s="48" t="s">
        <v>4324</v>
      </c>
      <c r="F19" s="48">
        <v>34155</v>
      </c>
    </row>
    <row r="20" spans="1:6" ht="21" customHeight="1">
      <c r="A20" s="117"/>
      <c r="B20" s="120" t="s">
        <v>4324</v>
      </c>
      <c r="C20" s="48" t="s">
        <v>4324</v>
      </c>
      <c r="D20" s="48">
        <v>346749</v>
      </c>
      <c r="E20" s="48" t="s">
        <v>4324</v>
      </c>
      <c r="F20" s="48">
        <v>346749</v>
      </c>
    </row>
    <row r="21" spans="1:6" ht="21" customHeight="1">
      <c r="A21" s="117" t="s">
        <v>3003</v>
      </c>
      <c r="B21" s="120" t="s">
        <v>4324</v>
      </c>
      <c r="C21" s="48" t="s">
        <v>4324</v>
      </c>
      <c r="D21" s="48">
        <v>179</v>
      </c>
      <c r="E21" s="48" t="s">
        <v>4324</v>
      </c>
      <c r="F21" s="48">
        <v>179</v>
      </c>
    </row>
    <row r="22" spans="1:6" ht="21" customHeight="1">
      <c r="A22" s="117"/>
      <c r="B22" s="120" t="s">
        <v>4324</v>
      </c>
      <c r="C22" s="48" t="s">
        <v>4324</v>
      </c>
      <c r="D22" s="48">
        <v>3656</v>
      </c>
      <c r="E22" s="48" t="s">
        <v>4324</v>
      </c>
      <c r="F22" s="48">
        <v>3656</v>
      </c>
    </row>
    <row r="23" spans="1:6" ht="21" customHeight="1">
      <c r="A23" s="117" t="s">
        <v>4032</v>
      </c>
      <c r="B23" s="120" t="s">
        <v>4324</v>
      </c>
      <c r="C23" s="48" t="s">
        <v>4324</v>
      </c>
      <c r="D23" s="48" t="s">
        <v>4324</v>
      </c>
      <c r="E23" s="48" t="s">
        <v>4324</v>
      </c>
      <c r="F23" s="48" t="s">
        <v>4324</v>
      </c>
    </row>
    <row r="24" spans="1:6" ht="21" customHeight="1">
      <c r="A24" s="117"/>
      <c r="B24" s="120" t="s">
        <v>4324</v>
      </c>
      <c r="C24" s="48" t="s">
        <v>4324</v>
      </c>
      <c r="D24" s="48" t="s">
        <v>4324</v>
      </c>
      <c r="E24" s="48" t="s">
        <v>4324</v>
      </c>
      <c r="F24" s="48" t="s">
        <v>4324</v>
      </c>
    </row>
    <row r="25" spans="1:6" ht="21" customHeight="1">
      <c r="A25" s="117" t="s">
        <v>2297</v>
      </c>
      <c r="B25" s="120">
        <v>26350</v>
      </c>
      <c r="C25" s="48">
        <v>2328</v>
      </c>
      <c r="D25" s="48">
        <v>340311</v>
      </c>
      <c r="E25" s="48">
        <v>30662</v>
      </c>
      <c r="F25" s="48">
        <v>399651</v>
      </c>
    </row>
    <row r="26" spans="1:6" ht="21" customHeight="1">
      <c r="A26" s="199"/>
      <c r="B26" s="166">
        <v>494155</v>
      </c>
      <c r="C26" s="168">
        <v>82644</v>
      </c>
      <c r="D26" s="168">
        <v>1592482</v>
      </c>
      <c r="E26" s="168">
        <v>106527</v>
      </c>
      <c r="F26" s="168">
        <v>2275808</v>
      </c>
    </row>
    <row r="27" spans="1:6" ht="21" customHeight="1">
      <c r="A27" s="471"/>
      <c r="B27" s="121"/>
      <c r="C27" s="124"/>
      <c r="D27" s="124"/>
      <c r="E27" s="124"/>
      <c r="F27" s="124"/>
    </row>
    <row r="28" spans="1:6" ht="21" customHeight="1">
      <c r="A28" s="69" t="s">
        <v>2151</v>
      </c>
      <c r="D28" s="26"/>
    </row>
    <row r="29" spans="1:6" ht="21" customHeight="1">
      <c r="A29" s="44" t="s">
        <v>1036</v>
      </c>
    </row>
    <row r="30" spans="1:6" ht="21" customHeight="1">
      <c r="A30" s="44" t="s">
        <v>2342</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63.xml><?xml version="1.0" encoding="utf-8"?>
<worksheet xmlns="http://schemas.openxmlformats.org/spreadsheetml/2006/main" xmlns:r="http://schemas.openxmlformats.org/officeDocument/2006/relationships" xmlns:mc="http://schemas.openxmlformats.org/markup-compatibility/2006">
  <sheetPr>
    <pageSetUpPr fitToPage="1"/>
  </sheetPr>
  <dimension ref="A1:Y10"/>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4"/>
    <col min="2" max="25" width="11.125" style="24" customWidth="1"/>
    <col min="26" max="16384" width="18.625" style="24"/>
  </cols>
  <sheetData>
    <row r="1" spans="1:25" ht="21" customHeight="1">
      <c r="A1" s="28" t="str">
        <f>HYPERLINK("#"&amp;"目次"&amp;"!a1","目次へ")</f>
        <v>目次へ</v>
      </c>
    </row>
    <row r="2" spans="1:25" ht="21" customHeight="1">
      <c r="A2" s="97" t="str">
        <f>"６０．"&amp;目次!E63</f>
        <v>６０．区道改良率（平成30～令和3年）</v>
      </c>
      <c r="B2" s="26"/>
      <c r="C2" s="26"/>
      <c r="D2" s="26"/>
      <c r="E2" s="26"/>
      <c r="F2" s="26"/>
      <c r="G2" s="26"/>
    </row>
    <row r="3" spans="1:25" ht="21" customHeight="1">
      <c r="A3" s="143"/>
      <c r="B3" s="142" t="s">
        <v>1422</v>
      </c>
      <c r="C3" s="197"/>
      <c r="D3" s="142" t="s">
        <v>1775</v>
      </c>
      <c r="E3" s="197"/>
      <c r="F3" s="142" t="s">
        <v>2277</v>
      </c>
      <c r="G3" s="115"/>
      <c r="H3" s="399"/>
      <c r="I3" s="115"/>
      <c r="J3" s="399"/>
      <c r="K3" s="399"/>
      <c r="L3" s="399"/>
      <c r="M3" s="399"/>
      <c r="N3" s="98"/>
      <c r="O3" s="115"/>
      <c r="P3" s="142" t="s">
        <v>2845</v>
      </c>
      <c r="Q3" s="115"/>
      <c r="R3" s="333"/>
      <c r="S3" s="333"/>
      <c r="T3" s="98"/>
      <c r="U3" s="115"/>
      <c r="V3" s="333"/>
      <c r="W3" s="333"/>
      <c r="X3" s="333"/>
      <c r="Y3" s="333"/>
    </row>
    <row r="4" spans="1:25" ht="21" customHeight="1">
      <c r="A4" s="266" t="s">
        <v>345</v>
      </c>
      <c r="B4" s="207"/>
      <c r="C4" s="198"/>
      <c r="D4" s="207"/>
      <c r="E4" s="198"/>
      <c r="F4" s="207"/>
      <c r="G4" s="312"/>
      <c r="H4" s="136" t="s">
        <v>3890</v>
      </c>
      <c r="I4" s="136"/>
      <c r="J4" s="136" t="s">
        <v>1957</v>
      </c>
      <c r="K4" s="136"/>
      <c r="L4" s="136" t="s">
        <v>2418</v>
      </c>
      <c r="M4" s="119"/>
      <c r="N4" s="119" t="s">
        <v>939</v>
      </c>
      <c r="O4" s="233"/>
      <c r="P4" s="207"/>
      <c r="Q4" s="312"/>
      <c r="R4" s="119" t="s">
        <v>3891</v>
      </c>
      <c r="S4" s="234"/>
      <c r="T4" s="119" t="s">
        <v>3892</v>
      </c>
      <c r="U4" s="233"/>
      <c r="V4" s="119" t="s">
        <v>3893</v>
      </c>
      <c r="W4" s="233"/>
      <c r="X4" s="119" t="s">
        <v>3894</v>
      </c>
      <c r="Y4" s="234"/>
    </row>
    <row r="5" spans="1:25" ht="21" customHeight="1">
      <c r="A5" s="144"/>
      <c r="B5" s="271" t="s">
        <v>2110</v>
      </c>
      <c r="C5" s="336" t="s">
        <v>533</v>
      </c>
      <c r="D5" s="271" t="s">
        <v>2110</v>
      </c>
      <c r="E5" s="336" t="s">
        <v>533</v>
      </c>
      <c r="F5" s="336" t="s">
        <v>2110</v>
      </c>
      <c r="G5" s="271" t="s">
        <v>533</v>
      </c>
      <c r="H5" s="336" t="s">
        <v>2110</v>
      </c>
      <c r="I5" s="336" t="s">
        <v>533</v>
      </c>
      <c r="J5" s="336" t="s">
        <v>2110</v>
      </c>
      <c r="K5" s="336" t="s">
        <v>533</v>
      </c>
      <c r="L5" s="336" t="s">
        <v>2110</v>
      </c>
      <c r="M5" s="271" t="s">
        <v>533</v>
      </c>
      <c r="N5" s="336" t="s">
        <v>2110</v>
      </c>
      <c r="O5" s="336" t="s">
        <v>533</v>
      </c>
      <c r="P5" s="336" t="s">
        <v>2110</v>
      </c>
      <c r="Q5" s="336" t="s">
        <v>533</v>
      </c>
      <c r="R5" s="336" t="s">
        <v>2110</v>
      </c>
      <c r="S5" s="271" t="s">
        <v>533</v>
      </c>
      <c r="T5" s="336" t="s">
        <v>2110</v>
      </c>
      <c r="U5" s="336" t="s">
        <v>533</v>
      </c>
      <c r="V5" s="336" t="s">
        <v>2110</v>
      </c>
      <c r="W5" s="336" t="s">
        <v>533</v>
      </c>
      <c r="X5" s="336" t="s">
        <v>2110</v>
      </c>
      <c r="Y5" s="271" t="s">
        <v>533</v>
      </c>
    </row>
    <row r="6" spans="1:25" ht="21" customHeight="1">
      <c r="A6" s="32" t="s">
        <v>4390</v>
      </c>
      <c r="B6" s="472">
        <v>0.53799999999999992</v>
      </c>
      <c r="C6" s="475">
        <v>0.65300000000000002</v>
      </c>
      <c r="D6" s="59">
        <v>339995</v>
      </c>
      <c r="E6" s="59">
        <v>1587911</v>
      </c>
      <c r="F6" s="59">
        <v>183033</v>
      </c>
      <c r="G6" s="59">
        <v>1037308</v>
      </c>
      <c r="H6" s="59" t="s">
        <v>134</v>
      </c>
      <c r="I6" s="59" t="s">
        <v>134</v>
      </c>
      <c r="J6" s="59">
        <v>179</v>
      </c>
      <c r="K6" s="59">
        <v>3656</v>
      </c>
      <c r="L6" s="59">
        <v>33675</v>
      </c>
      <c r="M6" s="59">
        <v>343039</v>
      </c>
      <c r="N6" s="59">
        <v>149179</v>
      </c>
      <c r="O6" s="59">
        <v>690613</v>
      </c>
      <c r="P6" s="59">
        <v>156962</v>
      </c>
      <c r="Q6" s="59">
        <v>550603</v>
      </c>
      <c r="R6" s="59" t="s">
        <v>134</v>
      </c>
      <c r="S6" s="59" t="s">
        <v>134</v>
      </c>
      <c r="T6" s="59" t="s">
        <v>134</v>
      </c>
      <c r="U6" s="59" t="s">
        <v>134</v>
      </c>
      <c r="V6" s="59">
        <v>156962</v>
      </c>
      <c r="W6" s="59">
        <v>550603</v>
      </c>
      <c r="X6" s="59">
        <v>52</v>
      </c>
      <c r="Y6" s="59">
        <v>783</v>
      </c>
    </row>
    <row r="7" spans="1:25" ht="21" customHeight="1">
      <c r="A7" s="34" t="s">
        <v>4318</v>
      </c>
      <c r="B7" s="473">
        <v>0.54039598082693396</v>
      </c>
      <c r="C7" s="476">
        <v>0.65495383992602818</v>
      </c>
      <c r="D7" s="49">
        <v>340269</v>
      </c>
      <c r="E7" s="49">
        <v>1590877</v>
      </c>
      <c r="F7" s="49">
        <v>183880</v>
      </c>
      <c r="G7" s="49">
        <v>1041951</v>
      </c>
      <c r="H7" s="49" t="s">
        <v>134</v>
      </c>
      <c r="I7" s="49" t="s">
        <v>134</v>
      </c>
      <c r="J7" s="49">
        <v>179</v>
      </c>
      <c r="K7" s="49">
        <v>3656</v>
      </c>
      <c r="L7" s="49">
        <v>33709</v>
      </c>
      <c r="M7" s="49">
        <v>343265</v>
      </c>
      <c r="N7" s="49">
        <v>149992</v>
      </c>
      <c r="O7" s="49">
        <v>695030</v>
      </c>
      <c r="P7" s="49">
        <v>156389</v>
      </c>
      <c r="Q7" s="49">
        <v>548926</v>
      </c>
      <c r="R7" s="49" t="s">
        <v>134</v>
      </c>
      <c r="S7" s="49" t="s">
        <v>134</v>
      </c>
      <c r="T7" s="49" t="s">
        <v>134</v>
      </c>
      <c r="U7" s="49" t="s">
        <v>134</v>
      </c>
      <c r="V7" s="49">
        <v>156389</v>
      </c>
      <c r="W7" s="49">
        <v>548926</v>
      </c>
      <c r="X7" s="49">
        <v>52</v>
      </c>
      <c r="Y7" s="49">
        <v>783</v>
      </c>
    </row>
    <row r="8" spans="1:25" ht="21" customHeight="1">
      <c r="A8" s="34">
        <v>2</v>
      </c>
      <c r="B8" s="473">
        <v>0.54</v>
      </c>
      <c r="C8" s="476">
        <v>0.65599999999999992</v>
      </c>
      <c r="D8" s="49">
        <v>340269</v>
      </c>
      <c r="E8" s="49">
        <v>1591538</v>
      </c>
      <c r="F8" s="49">
        <v>183880</v>
      </c>
      <c r="G8" s="49">
        <v>1043484</v>
      </c>
      <c r="H8" s="49" t="s">
        <v>134</v>
      </c>
      <c r="I8" s="49" t="s">
        <v>134</v>
      </c>
      <c r="J8" s="49">
        <v>179</v>
      </c>
      <c r="K8" s="49">
        <v>3656</v>
      </c>
      <c r="L8" s="49">
        <v>33709</v>
      </c>
      <c r="M8" s="49">
        <v>343265</v>
      </c>
      <c r="N8" s="49">
        <v>149992</v>
      </c>
      <c r="O8" s="49">
        <v>696563</v>
      </c>
      <c r="P8" s="49">
        <v>156389</v>
      </c>
      <c r="Q8" s="49">
        <v>548054</v>
      </c>
      <c r="R8" s="49" t="s">
        <v>134</v>
      </c>
      <c r="S8" s="49" t="s">
        <v>134</v>
      </c>
      <c r="T8" s="49" t="s">
        <v>134</v>
      </c>
      <c r="U8" s="49" t="s">
        <v>134</v>
      </c>
      <c r="V8" s="49">
        <v>156389</v>
      </c>
      <c r="W8" s="49">
        <v>548054</v>
      </c>
      <c r="X8" s="49">
        <v>52</v>
      </c>
      <c r="Y8" s="49">
        <v>783</v>
      </c>
    </row>
    <row r="9" spans="1:25" s="25" customFormat="1" ht="21" customHeight="1">
      <c r="A9" s="118">
        <v>3</v>
      </c>
      <c r="B9" s="474">
        <v>0.54200000000000004</v>
      </c>
      <c r="C9" s="446">
        <v>0.65700000000000003</v>
      </c>
      <c r="D9" s="124">
        <v>340311</v>
      </c>
      <c r="E9" s="124">
        <v>1592482</v>
      </c>
      <c r="F9" s="124">
        <v>184398</v>
      </c>
      <c r="G9" s="124">
        <v>1045826</v>
      </c>
      <c r="H9" s="124" t="s">
        <v>134</v>
      </c>
      <c r="I9" s="124" t="s">
        <v>134</v>
      </c>
      <c r="J9" s="124">
        <v>179</v>
      </c>
      <c r="K9" s="124">
        <v>3656</v>
      </c>
      <c r="L9" s="124">
        <v>33850</v>
      </c>
      <c r="M9" s="124">
        <v>344133</v>
      </c>
      <c r="N9" s="124">
        <v>150369</v>
      </c>
      <c r="O9" s="124">
        <v>698037</v>
      </c>
      <c r="P9" s="124">
        <v>155913</v>
      </c>
      <c r="Q9" s="124">
        <v>546656</v>
      </c>
      <c r="R9" s="124" t="s">
        <v>134</v>
      </c>
      <c r="S9" s="124" t="s">
        <v>134</v>
      </c>
      <c r="T9" s="477" t="s">
        <v>134</v>
      </c>
      <c r="U9" s="124" t="s">
        <v>134</v>
      </c>
      <c r="V9" s="124">
        <v>155913</v>
      </c>
      <c r="W9" s="124">
        <v>546656</v>
      </c>
      <c r="X9" s="124">
        <v>52</v>
      </c>
      <c r="Y9" s="124">
        <v>783</v>
      </c>
    </row>
    <row r="10" spans="1:25" ht="21" customHeight="1">
      <c r="A10" s="44" t="s">
        <v>3579</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sheetPr>
    <pageSetUpPr fitToPage="1"/>
  </sheetPr>
  <dimension ref="A1:B9"/>
  <sheetViews>
    <sheetView zoomScaleSheetLayoutView="80" workbookViewId="0"/>
  </sheetViews>
  <sheetFormatPr defaultColWidth="18.625" defaultRowHeight="21" customHeight="1"/>
  <cols>
    <col min="1" max="16384" width="18.625" style="24"/>
  </cols>
  <sheetData>
    <row r="1" spans="1:2" ht="21" customHeight="1">
      <c r="A1" s="28" t="str">
        <f>HYPERLINK("#"&amp;"目次"&amp;"!a1","目次へ")</f>
        <v>目次へ</v>
      </c>
    </row>
    <row r="2" spans="1:2" ht="21" customHeight="1">
      <c r="A2" s="97" t="str">
        <f>"６１．"&amp;目次!E64</f>
        <v>６１．都市計画道路の整備率（平成28～令和2年）</v>
      </c>
    </row>
    <row r="3" spans="1:2" ht="21" customHeight="1">
      <c r="A3" s="208" t="s">
        <v>2705</v>
      </c>
      <c r="B3" s="106" t="s">
        <v>2819</v>
      </c>
    </row>
    <row r="4" spans="1:2" ht="21" customHeight="1">
      <c r="A4" s="32" t="s">
        <v>4010</v>
      </c>
      <c r="B4" s="448">
        <v>0.47299999999999998</v>
      </c>
    </row>
    <row r="5" spans="1:2" ht="21" customHeight="1">
      <c r="A5" s="32">
        <v>29</v>
      </c>
      <c r="B5" s="448">
        <v>0.47299999999999998</v>
      </c>
    </row>
    <row r="6" spans="1:2" ht="21" customHeight="1">
      <c r="A6" s="32">
        <v>30</v>
      </c>
      <c r="B6" s="448">
        <v>0.49</v>
      </c>
    </row>
    <row r="7" spans="1:2" ht="21" customHeight="1">
      <c r="A7" s="34" t="s">
        <v>4318</v>
      </c>
      <c r="B7" s="448">
        <v>0.49</v>
      </c>
    </row>
    <row r="8" spans="1:2" ht="21" customHeight="1">
      <c r="A8" s="118">
        <v>2</v>
      </c>
      <c r="B8" s="478">
        <v>0.42</v>
      </c>
    </row>
    <row r="9" spans="1:2" ht="21" customHeight="1">
      <c r="A9" s="44" t="s">
        <v>3266</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65.xml><?xml version="1.0" encoding="utf-8"?>
<worksheet xmlns="http://schemas.openxmlformats.org/spreadsheetml/2006/main" xmlns:r="http://schemas.openxmlformats.org/officeDocument/2006/relationships" xmlns:mc="http://schemas.openxmlformats.org/markup-compatibility/2006">
  <sheetPr>
    <pageSetUpPr fitToPage="1"/>
  </sheetPr>
  <dimension ref="A1:Q16"/>
  <sheetViews>
    <sheetView zoomScaleSheetLayoutView="80" workbookViewId="0">
      <pane xSplit="2" ySplit="4" topLeftCell="C5" activePane="bottomRight" state="frozen"/>
      <selection pane="topRight"/>
      <selection pane="bottomLeft"/>
      <selection pane="bottomRight"/>
    </sheetView>
  </sheetViews>
  <sheetFormatPr defaultColWidth="18.625" defaultRowHeight="21" customHeight="1"/>
  <cols>
    <col min="1" max="1" width="18.625" style="24"/>
    <col min="2" max="17" width="10.125" style="24" customWidth="1"/>
    <col min="18" max="16384" width="18.625" style="24"/>
  </cols>
  <sheetData>
    <row r="1" spans="1:17" ht="21" customHeight="1">
      <c r="A1" s="28" t="str">
        <f>HYPERLINK("#"&amp;"目次"&amp;"!a1","目次へ")</f>
        <v>目次へ</v>
      </c>
    </row>
    <row r="2" spans="1:17" ht="21" customHeight="1">
      <c r="A2" s="97" t="str">
        <f>"６２．"&amp;目次!E65</f>
        <v>６２．橋梁状況（令和元～令和3年）</v>
      </c>
      <c r="B2" s="45"/>
      <c r="C2" s="45"/>
      <c r="D2" s="45"/>
      <c r="E2" s="45"/>
      <c r="F2" s="45"/>
      <c r="I2" s="209"/>
      <c r="J2" s="209"/>
      <c r="K2" s="209"/>
      <c r="L2" s="209"/>
      <c r="M2" s="209"/>
    </row>
    <row r="3" spans="1:17" ht="21" customHeight="1">
      <c r="A3" s="143" t="s">
        <v>2705</v>
      </c>
      <c r="B3" s="141" t="s">
        <v>472</v>
      </c>
      <c r="C3" s="141" t="s">
        <v>3817</v>
      </c>
      <c r="D3" s="141"/>
      <c r="E3" s="142"/>
      <c r="F3" s="142" t="s">
        <v>89</v>
      </c>
      <c r="G3" s="115"/>
      <c r="H3" s="115"/>
      <c r="I3" s="142" t="s">
        <v>3818</v>
      </c>
      <c r="J3" s="115"/>
      <c r="K3" s="197"/>
      <c r="L3" s="142" t="s">
        <v>3819</v>
      </c>
      <c r="M3" s="115"/>
      <c r="N3" s="197"/>
      <c r="O3" s="115" t="s">
        <v>1847</v>
      </c>
      <c r="P3" s="115"/>
      <c r="Q3" s="115"/>
    </row>
    <row r="4" spans="1:17" ht="21" customHeight="1">
      <c r="A4" s="144"/>
      <c r="B4" s="157"/>
      <c r="C4" s="137" t="s">
        <v>3820</v>
      </c>
      <c r="D4" s="137" t="s">
        <v>1768</v>
      </c>
      <c r="E4" s="137" t="s">
        <v>2059</v>
      </c>
      <c r="F4" s="137" t="s">
        <v>3820</v>
      </c>
      <c r="G4" s="137" t="s">
        <v>901</v>
      </c>
      <c r="H4" s="148" t="s">
        <v>2059</v>
      </c>
      <c r="I4" s="137" t="s">
        <v>3820</v>
      </c>
      <c r="J4" s="137" t="s">
        <v>901</v>
      </c>
      <c r="K4" s="137" t="s">
        <v>2059</v>
      </c>
      <c r="L4" s="137" t="s">
        <v>3820</v>
      </c>
      <c r="M4" s="137" t="s">
        <v>901</v>
      </c>
      <c r="N4" s="137" t="s">
        <v>2059</v>
      </c>
      <c r="O4" s="137" t="s">
        <v>3820</v>
      </c>
      <c r="P4" s="137" t="s">
        <v>901</v>
      </c>
      <c r="Q4" s="148" t="s">
        <v>2059</v>
      </c>
    </row>
    <row r="5" spans="1:17" ht="21" customHeight="1">
      <c r="A5" s="117"/>
      <c r="B5" s="164" t="s">
        <v>4240</v>
      </c>
      <c r="C5" s="321">
        <v>113</v>
      </c>
      <c r="D5" s="228">
        <v>1601.405</v>
      </c>
      <c r="E5" s="228">
        <v>16148</v>
      </c>
      <c r="F5" s="228">
        <v>24</v>
      </c>
      <c r="G5" s="228">
        <v>518.48</v>
      </c>
      <c r="H5" s="228">
        <v>6595.5</v>
      </c>
      <c r="I5" s="228">
        <v>76</v>
      </c>
      <c r="J5" s="228">
        <v>835.82500000000005</v>
      </c>
      <c r="K5" s="228">
        <v>6750.1</v>
      </c>
      <c r="L5" s="228">
        <v>13</v>
      </c>
      <c r="M5" s="228">
        <v>247.1</v>
      </c>
      <c r="N5" s="228">
        <v>2802.4</v>
      </c>
      <c r="O5" s="228">
        <v>19</v>
      </c>
      <c r="P5" s="228" t="s">
        <v>134</v>
      </c>
      <c r="Q5" s="228" t="s">
        <v>134</v>
      </c>
    </row>
    <row r="6" spans="1:17" ht="21" customHeight="1">
      <c r="A6" s="117" t="s">
        <v>4318</v>
      </c>
      <c r="B6" s="38" t="s">
        <v>3340</v>
      </c>
      <c r="C6" s="120">
        <v>98</v>
      </c>
      <c r="D6" s="48">
        <v>1141.405</v>
      </c>
      <c r="E6" s="48">
        <v>8607</v>
      </c>
      <c r="F6" s="48">
        <v>18</v>
      </c>
      <c r="G6" s="48">
        <v>289.48</v>
      </c>
      <c r="H6" s="48">
        <v>2389.5</v>
      </c>
      <c r="I6" s="48">
        <v>71</v>
      </c>
      <c r="J6" s="48">
        <v>760.82500000000005</v>
      </c>
      <c r="K6" s="48">
        <v>5614.1</v>
      </c>
      <c r="L6" s="48">
        <v>9</v>
      </c>
      <c r="M6" s="48">
        <v>91.1</v>
      </c>
      <c r="N6" s="48">
        <v>603.4</v>
      </c>
      <c r="O6" s="48">
        <v>0</v>
      </c>
      <c r="P6" s="48" t="s">
        <v>134</v>
      </c>
      <c r="Q6" s="48" t="s">
        <v>134</v>
      </c>
    </row>
    <row r="7" spans="1:17" ht="21" customHeight="1">
      <c r="A7" s="480"/>
      <c r="B7" s="39" t="s">
        <v>4241</v>
      </c>
      <c r="C7" s="482">
        <v>15</v>
      </c>
      <c r="D7" s="483">
        <v>460</v>
      </c>
      <c r="E7" s="483">
        <v>7541</v>
      </c>
      <c r="F7" s="483">
        <v>6</v>
      </c>
      <c r="G7" s="483">
        <v>229</v>
      </c>
      <c r="H7" s="483">
        <v>4206</v>
      </c>
      <c r="I7" s="483">
        <v>5</v>
      </c>
      <c r="J7" s="483">
        <v>75</v>
      </c>
      <c r="K7" s="483">
        <v>1136</v>
      </c>
      <c r="L7" s="483">
        <v>4</v>
      </c>
      <c r="M7" s="483">
        <v>156</v>
      </c>
      <c r="N7" s="483">
        <v>2199</v>
      </c>
      <c r="O7" s="483">
        <v>19</v>
      </c>
      <c r="P7" s="483" t="s">
        <v>134</v>
      </c>
      <c r="Q7" s="483" t="s">
        <v>134</v>
      </c>
    </row>
    <row r="8" spans="1:17" s="479" customFormat="1" ht="21" customHeight="1">
      <c r="A8" s="199"/>
      <c r="B8" s="164" t="s">
        <v>308</v>
      </c>
      <c r="C8" s="166">
        <v>113</v>
      </c>
      <c r="D8" s="201">
        <v>1601</v>
      </c>
      <c r="E8" s="201">
        <v>16137</v>
      </c>
      <c r="F8" s="201">
        <v>24</v>
      </c>
      <c r="G8" s="201">
        <v>518</v>
      </c>
      <c r="H8" s="201">
        <v>6585</v>
      </c>
      <c r="I8" s="201">
        <v>76</v>
      </c>
      <c r="J8" s="201">
        <v>836</v>
      </c>
      <c r="K8" s="201">
        <v>6750</v>
      </c>
      <c r="L8" s="201">
        <v>13</v>
      </c>
      <c r="M8" s="201">
        <v>247</v>
      </c>
      <c r="N8" s="201">
        <v>2802</v>
      </c>
      <c r="O8" s="201">
        <v>19</v>
      </c>
      <c r="P8" s="201" t="s">
        <v>134</v>
      </c>
      <c r="Q8" s="201" t="s">
        <v>134</v>
      </c>
    </row>
    <row r="9" spans="1:17" ht="21" customHeight="1">
      <c r="A9" s="117" t="s">
        <v>4433</v>
      </c>
      <c r="B9" s="38" t="s">
        <v>441</v>
      </c>
      <c r="C9" s="120">
        <v>98</v>
      </c>
      <c r="D9" s="49">
        <v>1141</v>
      </c>
      <c r="E9" s="49">
        <v>8596</v>
      </c>
      <c r="F9" s="49">
        <v>18</v>
      </c>
      <c r="G9" s="49">
        <v>289</v>
      </c>
      <c r="H9" s="49">
        <v>2379</v>
      </c>
      <c r="I9" s="49">
        <v>71</v>
      </c>
      <c r="J9" s="49">
        <v>761</v>
      </c>
      <c r="K9" s="49">
        <v>5614</v>
      </c>
      <c r="L9" s="49">
        <v>9</v>
      </c>
      <c r="M9" s="49">
        <v>91</v>
      </c>
      <c r="N9" s="49">
        <v>603</v>
      </c>
      <c r="O9" s="49">
        <v>0</v>
      </c>
      <c r="P9" s="49" t="s">
        <v>134</v>
      </c>
      <c r="Q9" s="49" t="s">
        <v>134</v>
      </c>
    </row>
    <row r="10" spans="1:17" ht="21" customHeight="1">
      <c r="A10" s="117"/>
      <c r="B10" s="39" t="s">
        <v>1054</v>
      </c>
      <c r="C10" s="482">
        <v>15</v>
      </c>
      <c r="D10" s="483">
        <v>460</v>
      </c>
      <c r="E10" s="483">
        <v>7541</v>
      </c>
      <c r="F10" s="483">
        <v>6</v>
      </c>
      <c r="G10" s="483">
        <v>229</v>
      </c>
      <c r="H10" s="483">
        <v>4206</v>
      </c>
      <c r="I10" s="483">
        <v>5</v>
      </c>
      <c r="J10" s="483">
        <v>75</v>
      </c>
      <c r="K10" s="483">
        <v>1136</v>
      </c>
      <c r="L10" s="483">
        <v>4</v>
      </c>
      <c r="M10" s="483">
        <v>156</v>
      </c>
      <c r="N10" s="483">
        <v>2199</v>
      </c>
      <c r="O10" s="483">
        <v>19</v>
      </c>
      <c r="P10" s="483" t="s">
        <v>134</v>
      </c>
      <c r="Q10" s="483" t="s">
        <v>134</v>
      </c>
    </row>
    <row r="11" spans="1:17" ht="21" customHeight="1">
      <c r="A11" s="481"/>
      <c r="B11" s="164" t="s">
        <v>308</v>
      </c>
      <c r="C11" s="166">
        <v>113</v>
      </c>
      <c r="D11" s="168">
        <v>1601</v>
      </c>
      <c r="E11" s="168">
        <v>16137</v>
      </c>
      <c r="F11" s="168">
        <v>24</v>
      </c>
      <c r="G11" s="168">
        <v>518</v>
      </c>
      <c r="H11" s="168">
        <v>6585</v>
      </c>
      <c r="I11" s="168">
        <v>76</v>
      </c>
      <c r="J11" s="168">
        <v>836</v>
      </c>
      <c r="K11" s="168">
        <v>6750</v>
      </c>
      <c r="L11" s="168">
        <v>13</v>
      </c>
      <c r="M11" s="168">
        <v>247</v>
      </c>
      <c r="N11" s="168">
        <v>2802</v>
      </c>
      <c r="O11" s="168">
        <v>19</v>
      </c>
      <c r="P11" s="168" t="s">
        <v>134</v>
      </c>
      <c r="Q11" s="168" t="s">
        <v>134</v>
      </c>
    </row>
    <row r="12" spans="1:17" ht="21" customHeight="1">
      <c r="A12" s="117" t="s">
        <v>3135</v>
      </c>
      <c r="B12" s="38" t="s">
        <v>441</v>
      </c>
      <c r="C12" s="120">
        <v>98</v>
      </c>
      <c r="D12" s="48">
        <v>1141</v>
      </c>
      <c r="E12" s="48">
        <v>8596</v>
      </c>
      <c r="F12" s="48">
        <v>18</v>
      </c>
      <c r="G12" s="48">
        <v>289</v>
      </c>
      <c r="H12" s="48">
        <v>2379</v>
      </c>
      <c r="I12" s="48">
        <v>71</v>
      </c>
      <c r="J12" s="48">
        <v>761</v>
      </c>
      <c r="K12" s="48">
        <v>5614</v>
      </c>
      <c r="L12" s="48">
        <v>9</v>
      </c>
      <c r="M12" s="48">
        <v>91</v>
      </c>
      <c r="N12" s="48">
        <v>603</v>
      </c>
      <c r="O12" s="48">
        <v>0</v>
      </c>
      <c r="P12" s="48" t="s">
        <v>134</v>
      </c>
      <c r="Q12" s="48" t="s">
        <v>134</v>
      </c>
    </row>
    <row r="13" spans="1:17" ht="21" customHeight="1">
      <c r="A13" s="480"/>
      <c r="B13" s="39" t="s">
        <v>1054</v>
      </c>
      <c r="C13" s="482">
        <v>15</v>
      </c>
      <c r="D13" s="483">
        <v>460</v>
      </c>
      <c r="E13" s="483">
        <v>7541</v>
      </c>
      <c r="F13" s="483">
        <v>6</v>
      </c>
      <c r="G13" s="483">
        <v>229</v>
      </c>
      <c r="H13" s="483">
        <v>4206</v>
      </c>
      <c r="I13" s="483">
        <v>5</v>
      </c>
      <c r="J13" s="483">
        <v>75</v>
      </c>
      <c r="K13" s="483">
        <v>1136</v>
      </c>
      <c r="L13" s="483">
        <v>4</v>
      </c>
      <c r="M13" s="483">
        <v>156</v>
      </c>
      <c r="N13" s="483">
        <v>2199</v>
      </c>
      <c r="O13" s="483">
        <v>19</v>
      </c>
      <c r="P13" s="483" t="s">
        <v>134</v>
      </c>
      <c r="Q13" s="483" t="s">
        <v>134</v>
      </c>
    </row>
    <row r="14" spans="1:17" ht="21" customHeight="1">
      <c r="A14" s="44" t="s">
        <v>2360</v>
      </c>
      <c r="C14" s="26"/>
      <c r="D14" s="26"/>
      <c r="E14" s="26"/>
      <c r="F14" s="26"/>
      <c r="I14" s="26"/>
      <c r="K14" s="26"/>
      <c r="L14" s="26"/>
    </row>
    <row r="15" spans="1:17" ht="21" customHeight="1">
      <c r="A15" s="44" t="s">
        <v>1825</v>
      </c>
      <c r="C15" s="26"/>
      <c r="D15" s="26"/>
      <c r="E15" s="26"/>
      <c r="F15" s="26"/>
    </row>
    <row r="16" spans="1:17" ht="21" customHeight="1">
      <c r="A16" s="44" t="s">
        <v>4300</v>
      </c>
      <c r="C16" s="26"/>
      <c r="D16" s="26"/>
      <c r="F16" s="168"/>
      <c r="G16" s="168"/>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66.xml><?xml version="1.0" encoding="utf-8"?>
<worksheet xmlns="http://schemas.openxmlformats.org/spreadsheetml/2006/main" xmlns:r="http://schemas.openxmlformats.org/officeDocument/2006/relationships" xmlns:mc="http://schemas.openxmlformats.org/markup-compatibility/2006">
  <sheetPr>
    <pageSetUpPr fitToPage="1"/>
  </sheetPr>
  <dimension ref="A1:J15"/>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4"/>
    <col min="2" max="9" width="14.125" style="24" customWidth="1"/>
    <col min="10" max="16384" width="18.625" style="24"/>
  </cols>
  <sheetData>
    <row r="1" spans="1:10" ht="21" customHeight="1">
      <c r="A1" s="28" t="str">
        <f>HYPERLINK("#"&amp;"目次"&amp;"!a1","目次へ")</f>
        <v>目次へ</v>
      </c>
    </row>
    <row r="2" spans="1:10" ht="21" customHeight="1">
      <c r="A2" s="97" t="str">
        <f>"６３．"&amp;目次!E66</f>
        <v>６３．公園･児童遊園及び公衆便所の状況（平成28～令和3年）</v>
      </c>
      <c r="B2" s="45"/>
      <c r="C2" s="45"/>
      <c r="D2" s="45"/>
      <c r="E2" s="45"/>
      <c r="F2" s="45"/>
      <c r="H2" s="45"/>
      <c r="I2" s="138" t="s">
        <v>1187</v>
      </c>
      <c r="J2" s="45"/>
    </row>
    <row r="3" spans="1:10" ht="21" customHeight="1">
      <c r="A3" s="143"/>
      <c r="B3" s="106" t="s">
        <v>2862</v>
      </c>
      <c r="C3" s="98"/>
      <c r="D3" s="98"/>
      <c r="E3" s="178"/>
      <c r="F3" s="142" t="s">
        <v>2859</v>
      </c>
      <c r="G3" s="115"/>
      <c r="H3" s="142" t="s">
        <v>2857</v>
      </c>
      <c r="I3" s="115"/>
      <c r="J3" s="26"/>
    </row>
    <row r="4" spans="1:10" ht="21" customHeight="1">
      <c r="A4" s="266" t="s">
        <v>345</v>
      </c>
      <c r="B4" s="136" t="s">
        <v>308</v>
      </c>
      <c r="C4" s="136"/>
      <c r="D4" s="136" t="s">
        <v>4140</v>
      </c>
      <c r="E4" s="136"/>
      <c r="F4" s="264"/>
      <c r="G4" s="334"/>
      <c r="H4" s="264"/>
      <c r="I4" s="334"/>
      <c r="J4" s="26"/>
    </row>
    <row r="5" spans="1:10" ht="21" customHeight="1">
      <c r="A5" s="144"/>
      <c r="B5" s="137" t="s">
        <v>981</v>
      </c>
      <c r="C5" s="137" t="s">
        <v>289</v>
      </c>
      <c r="D5" s="137" t="s">
        <v>981</v>
      </c>
      <c r="E5" s="137" t="s">
        <v>289</v>
      </c>
      <c r="F5" s="148" t="s">
        <v>981</v>
      </c>
      <c r="G5" s="148" t="s">
        <v>289</v>
      </c>
      <c r="H5" s="137" t="s">
        <v>981</v>
      </c>
      <c r="I5" s="148" t="s">
        <v>289</v>
      </c>
      <c r="J5" s="26"/>
    </row>
    <row r="6" spans="1:10" ht="21" customHeight="1">
      <c r="A6" s="32" t="s">
        <v>4010</v>
      </c>
      <c r="B6" s="120">
        <v>169</v>
      </c>
      <c r="C6" s="48">
        <v>441715</v>
      </c>
      <c r="D6" s="48">
        <v>164</v>
      </c>
      <c r="E6" s="48">
        <v>436702</v>
      </c>
      <c r="F6" s="48">
        <v>9</v>
      </c>
      <c r="G6" s="48">
        <v>8970</v>
      </c>
      <c r="H6" s="48">
        <v>2</v>
      </c>
      <c r="I6" s="48">
        <v>39</v>
      </c>
      <c r="J6" s="26"/>
    </row>
    <row r="7" spans="1:10" ht="21" customHeight="1">
      <c r="A7" s="32">
        <v>29</v>
      </c>
      <c r="B7" s="120">
        <v>170</v>
      </c>
      <c r="C7" s="48">
        <v>448089</v>
      </c>
      <c r="D7" s="48">
        <v>165</v>
      </c>
      <c r="E7" s="48">
        <v>443076</v>
      </c>
      <c r="F7" s="48">
        <v>9</v>
      </c>
      <c r="G7" s="48">
        <v>8970</v>
      </c>
      <c r="H7" s="48">
        <v>2</v>
      </c>
      <c r="I7" s="48">
        <v>39</v>
      </c>
      <c r="J7" s="26"/>
    </row>
    <row r="8" spans="1:10" ht="21" customHeight="1">
      <c r="A8" s="32">
        <v>30</v>
      </c>
      <c r="B8" s="120">
        <v>170</v>
      </c>
      <c r="C8" s="48">
        <v>448056</v>
      </c>
      <c r="D8" s="48">
        <v>165</v>
      </c>
      <c r="E8" s="48">
        <v>443043</v>
      </c>
      <c r="F8" s="48">
        <v>9</v>
      </c>
      <c r="G8" s="48">
        <v>8970</v>
      </c>
      <c r="H8" s="48">
        <v>2</v>
      </c>
      <c r="I8" s="48">
        <v>39</v>
      </c>
      <c r="J8" s="26"/>
    </row>
    <row r="9" spans="1:10" ht="21" customHeight="1">
      <c r="A9" s="34">
        <v>31</v>
      </c>
      <c r="B9" s="120">
        <v>172</v>
      </c>
      <c r="C9" s="49">
        <v>458695</v>
      </c>
      <c r="D9" s="49">
        <v>167</v>
      </c>
      <c r="E9" s="49">
        <v>452295</v>
      </c>
      <c r="F9" s="49">
        <v>7</v>
      </c>
      <c r="G9" s="49">
        <v>7157</v>
      </c>
      <c r="H9" s="49">
        <v>2</v>
      </c>
      <c r="I9" s="49">
        <v>39</v>
      </c>
    </row>
    <row r="10" spans="1:10" ht="21" customHeight="1">
      <c r="A10" s="34" t="s">
        <v>4433</v>
      </c>
      <c r="B10" s="120">
        <v>173</v>
      </c>
      <c r="C10" s="49">
        <v>465337</v>
      </c>
      <c r="D10" s="49">
        <v>168</v>
      </c>
      <c r="E10" s="49">
        <v>458937</v>
      </c>
      <c r="F10" s="49">
        <v>7</v>
      </c>
      <c r="G10" s="49">
        <v>7157</v>
      </c>
      <c r="H10" s="49">
        <v>2</v>
      </c>
      <c r="I10" s="49">
        <v>39</v>
      </c>
    </row>
    <row r="11" spans="1:10" ht="21" customHeight="1">
      <c r="A11" s="118">
        <v>3</v>
      </c>
      <c r="B11" s="121">
        <v>174</v>
      </c>
      <c r="C11" s="124">
        <v>481101</v>
      </c>
      <c r="D11" s="124">
        <v>169</v>
      </c>
      <c r="E11" s="124">
        <v>474701</v>
      </c>
      <c r="F11" s="124">
        <v>7</v>
      </c>
      <c r="G11" s="124">
        <v>7156</v>
      </c>
      <c r="H11" s="124">
        <v>2</v>
      </c>
      <c r="I11" s="124">
        <v>39</v>
      </c>
      <c r="J11" s="26"/>
    </row>
    <row r="12" spans="1:10" ht="21" customHeight="1">
      <c r="A12" s="150" t="s">
        <v>3252</v>
      </c>
      <c r="B12" s="150"/>
      <c r="C12" s="150"/>
      <c r="D12" s="150"/>
      <c r="E12" s="150"/>
      <c r="F12" s="150"/>
      <c r="G12" s="150"/>
      <c r="H12" s="150"/>
      <c r="I12" s="26"/>
      <c r="J12" s="26"/>
    </row>
    <row r="13" spans="1:10" ht="21" customHeight="1">
      <c r="A13" s="44" t="s">
        <v>4201</v>
      </c>
    </row>
    <row r="14" spans="1:10" ht="21" customHeight="1">
      <c r="A14" s="44" t="s">
        <v>3308</v>
      </c>
    </row>
    <row r="15" spans="1:10" ht="21" customHeight="1">
      <c r="A15" s="24" t="s">
        <v>417</v>
      </c>
    </row>
  </sheetData>
  <mergeCells count="1">
    <mergeCell ref="A12:H12"/>
  </mergeCells>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67.xml><?xml version="1.0" encoding="utf-8"?>
<worksheet xmlns="http://schemas.openxmlformats.org/spreadsheetml/2006/main" xmlns:r="http://schemas.openxmlformats.org/officeDocument/2006/relationships" xmlns:mc="http://schemas.openxmlformats.org/markup-compatibility/2006">
  <sheetPr>
    <pageSetUpPr fitToPage="1"/>
  </sheetPr>
  <dimension ref="A1:F12"/>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24"/>
  </cols>
  <sheetData>
    <row r="1" spans="1:6" ht="21" customHeight="1">
      <c r="A1" s="28" t="str">
        <f>HYPERLINK("#"&amp;"目次"&amp;"!a1","目次へ")</f>
        <v>目次へ</v>
      </c>
    </row>
    <row r="2" spans="1:6" ht="21" customHeight="1">
      <c r="A2" s="97" t="str">
        <f>"６４．"&amp;目次!E67</f>
        <v>６４．街路灯の状況（平成28～令和3年）</v>
      </c>
      <c r="B2" s="45"/>
      <c r="C2" s="45"/>
      <c r="D2" s="45"/>
      <c r="E2" s="45"/>
      <c r="F2" s="219" t="s">
        <v>1187</v>
      </c>
    </row>
    <row r="3" spans="1:6" ht="21" customHeight="1">
      <c r="A3" s="143" t="s">
        <v>345</v>
      </c>
      <c r="B3" s="106" t="s">
        <v>2856</v>
      </c>
      <c r="C3" s="98"/>
      <c r="D3" s="98"/>
      <c r="E3" s="98"/>
      <c r="F3" s="98"/>
    </row>
    <row r="4" spans="1:6" ht="21" customHeight="1">
      <c r="A4" s="144"/>
      <c r="B4" s="136" t="s">
        <v>308</v>
      </c>
      <c r="C4" s="233" t="s">
        <v>814</v>
      </c>
      <c r="D4" s="233" t="s">
        <v>1274</v>
      </c>
      <c r="E4" s="233" t="s">
        <v>2854</v>
      </c>
      <c r="F4" s="119" t="s">
        <v>1627</v>
      </c>
    </row>
    <row r="5" spans="1:6" ht="21" customHeight="1">
      <c r="A5" s="32" t="s">
        <v>4010</v>
      </c>
      <c r="B5" s="120">
        <v>12314</v>
      </c>
      <c r="C5" s="48" t="s">
        <v>134</v>
      </c>
      <c r="D5" s="48" t="s">
        <v>134</v>
      </c>
      <c r="E5" s="48">
        <v>12314</v>
      </c>
      <c r="F5" s="484" t="s">
        <v>134</v>
      </c>
    </row>
    <row r="6" spans="1:6" ht="21" customHeight="1">
      <c r="A6" s="32">
        <v>29</v>
      </c>
      <c r="B6" s="120">
        <v>12329</v>
      </c>
      <c r="C6" s="48" t="s">
        <v>134</v>
      </c>
      <c r="D6" s="48" t="s">
        <v>134</v>
      </c>
      <c r="E6" s="48">
        <v>12329</v>
      </c>
      <c r="F6" s="484" t="s">
        <v>134</v>
      </c>
    </row>
    <row r="7" spans="1:6" ht="21" customHeight="1">
      <c r="A7" s="32">
        <v>30</v>
      </c>
      <c r="B7" s="120">
        <v>12305</v>
      </c>
      <c r="C7" s="48" t="s">
        <v>134</v>
      </c>
      <c r="D7" s="48" t="s">
        <v>134</v>
      </c>
      <c r="E7" s="48">
        <v>12305</v>
      </c>
      <c r="F7" s="484" t="s">
        <v>134</v>
      </c>
    </row>
    <row r="8" spans="1:6" ht="21" customHeight="1">
      <c r="A8" s="34">
        <v>31</v>
      </c>
      <c r="B8" s="120">
        <v>12318</v>
      </c>
      <c r="C8" s="49" t="s">
        <v>134</v>
      </c>
      <c r="D8" s="49" t="s">
        <v>134</v>
      </c>
      <c r="E8" s="49">
        <v>12318</v>
      </c>
      <c r="F8" s="485" t="s">
        <v>134</v>
      </c>
    </row>
    <row r="9" spans="1:6" ht="21" customHeight="1">
      <c r="A9" s="34" t="s">
        <v>4433</v>
      </c>
      <c r="B9" s="120">
        <v>12329</v>
      </c>
      <c r="C9" s="49" t="s">
        <v>134</v>
      </c>
      <c r="D9" s="49" t="s">
        <v>134</v>
      </c>
      <c r="E9" s="49">
        <v>12329</v>
      </c>
      <c r="F9" s="485" t="s">
        <v>134</v>
      </c>
    </row>
    <row r="10" spans="1:6" ht="21" customHeight="1">
      <c r="A10" s="118">
        <v>3</v>
      </c>
      <c r="B10" s="121">
        <v>12506</v>
      </c>
      <c r="C10" s="124" t="s">
        <v>134</v>
      </c>
      <c r="D10" s="124" t="s">
        <v>134</v>
      </c>
      <c r="E10" s="124">
        <v>12506</v>
      </c>
      <c r="F10" s="486" t="s">
        <v>134</v>
      </c>
    </row>
    <row r="11" spans="1:6" ht="21" customHeight="1">
      <c r="A11" s="44" t="s">
        <v>2497</v>
      </c>
      <c r="B11" s="27"/>
      <c r="C11" s="27"/>
      <c r="D11" s="26"/>
    </row>
    <row r="12" spans="1:6" ht="21" customHeight="1">
      <c r="A12" s="44" t="s">
        <v>2342</v>
      </c>
      <c r="B12" s="26"/>
      <c r="C12" s="26"/>
      <c r="D12" s="26"/>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68.xml><?xml version="1.0" encoding="utf-8"?>
<worksheet xmlns="http://schemas.openxmlformats.org/spreadsheetml/2006/main" xmlns:r="http://schemas.openxmlformats.org/officeDocument/2006/relationships" xmlns:mc="http://schemas.openxmlformats.org/markup-compatibility/2006">
  <sheetPr>
    <pageSetUpPr fitToPage="1"/>
  </sheetPr>
  <dimension ref="A1:M12"/>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4"/>
    <col min="2" max="13" width="11.125" style="24" customWidth="1"/>
    <col min="14" max="16384" width="18.625" style="24"/>
  </cols>
  <sheetData>
    <row r="1" spans="1:13" ht="21" customHeight="1">
      <c r="A1" s="28" t="str">
        <f>HYPERLINK("#"&amp;"目次"&amp;"!a1","目次へ")</f>
        <v>目次へ</v>
      </c>
    </row>
    <row r="2" spans="1:13" ht="21" customHeight="1">
      <c r="A2" s="97" t="str">
        <f>"６５．"&amp;目次!E68</f>
        <v>６５．警察署管内別交通事故件数（人身事故）（平成28～令和3年）</v>
      </c>
      <c r="B2" s="45"/>
      <c r="C2" s="45"/>
      <c r="D2" s="45"/>
      <c r="E2" s="45"/>
      <c r="F2" s="45"/>
      <c r="G2" s="45"/>
      <c r="H2" s="45"/>
      <c r="I2" s="45"/>
      <c r="J2" s="45"/>
      <c r="K2" s="45"/>
      <c r="L2" s="45"/>
      <c r="M2" s="45"/>
    </row>
    <row r="3" spans="1:13" ht="21" customHeight="1">
      <c r="A3" s="143"/>
      <c r="B3" s="106" t="s">
        <v>2876</v>
      </c>
      <c r="C3" s="98"/>
      <c r="D3" s="98"/>
      <c r="E3" s="98"/>
      <c r="F3" s="106" t="s">
        <v>2462</v>
      </c>
      <c r="G3" s="98"/>
      <c r="H3" s="98"/>
      <c r="I3" s="98"/>
      <c r="J3" s="106" t="s">
        <v>2300</v>
      </c>
      <c r="K3" s="98"/>
      <c r="L3" s="98"/>
      <c r="M3" s="98"/>
    </row>
    <row r="4" spans="1:13" ht="21" customHeight="1">
      <c r="A4" s="144" t="s">
        <v>345</v>
      </c>
      <c r="B4" s="261" t="s">
        <v>3967</v>
      </c>
      <c r="C4" s="261" t="s">
        <v>3761</v>
      </c>
      <c r="D4" s="261" t="s">
        <v>3056</v>
      </c>
      <c r="E4" s="261" t="s">
        <v>1296</v>
      </c>
      <c r="F4" s="261" t="s">
        <v>3967</v>
      </c>
      <c r="G4" s="261" t="s">
        <v>3761</v>
      </c>
      <c r="H4" s="261" t="s">
        <v>3056</v>
      </c>
      <c r="I4" s="261" t="s">
        <v>1296</v>
      </c>
      <c r="J4" s="261" t="s">
        <v>3967</v>
      </c>
      <c r="K4" s="261" t="s">
        <v>3761</v>
      </c>
      <c r="L4" s="261" t="s">
        <v>3056</v>
      </c>
      <c r="M4" s="261" t="s">
        <v>1296</v>
      </c>
    </row>
    <row r="5" spans="1:13" ht="21" customHeight="1">
      <c r="A5" s="32" t="s">
        <v>4010</v>
      </c>
      <c r="B5" s="120">
        <v>492</v>
      </c>
      <c r="C5" s="48">
        <v>2</v>
      </c>
      <c r="D5" s="48">
        <v>5</v>
      </c>
      <c r="E5" s="48">
        <v>485</v>
      </c>
      <c r="F5" s="48">
        <v>274</v>
      </c>
      <c r="G5" s="48">
        <v>1</v>
      </c>
      <c r="H5" s="48">
        <v>3</v>
      </c>
      <c r="I5" s="48">
        <v>270</v>
      </c>
      <c r="J5" s="48">
        <v>219</v>
      </c>
      <c r="K5" s="48">
        <v>1</v>
      </c>
      <c r="L5" s="48">
        <v>2</v>
      </c>
      <c r="M5" s="48">
        <v>216</v>
      </c>
    </row>
    <row r="6" spans="1:13" ht="21" customHeight="1">
      <c r="A6" s="32">
        <v>29</v>
      </c>
      <c r="B6" s="120">
        <v>530</v>
      </c>
      <c r="C6" s="48">
        <v>1</v>
      </c>
      <c r="D6" s="48">
        <v>11</v>
      </c>
      <c r="E6" s="48">
        <v>518</v>
      </c>
      <c r="F6" s="48">
        <v>270</v>
      </c>
      <c r="G6" s="48">
        <v>1</v>
      </c>
      <c r="H6" s="48">
        <v>4</v>
      </c>
      <c r="I6" s="48">
        <v>265</v>
      </c>
      <c r="J6" s="48">
        <v>260</v>
      </c>
      <c r="K6" s="48" t="s">
        <v>134</v>
      </c>
      <c r="L6" s="48">
        <v>8</v>
      </c>
      <c r="M6" s="48">
        <v>252</v>
      </c>
    </row>
    <row r="7" spans="1:13" s="25" customFormat="1" ht="21" customHeight="1">
      <c r="A7" s="32">
        <v>30</v>
      </c>
      <c r="B7" s="120">
        <v>533</v>
      </c>
      <c r="C7" s="48" t="s">
        <v>134</v>
      </c>
      <c r="D7" s="48">
        <v>23</v>
      </c>
      <c r="E7" s="48">
        <v>510</v>
      </c>
      <c r="F7" s="48">
        <v>256</v>
      </c>
      <c r="G7" s="48" t="s">
        <v>134</v>
      </c>
      <c r="H7" s="48">
        <v>7</v>
      </c>
      <c r="I7" s="48">
        <v>249</v>
      </c>
      <c r="J7" s="48">
        <v>276</v>
      </c>
      <c r="K7" s="48" t="s">
        <v>134</v>
      </c>
      <c r="L7" s="48">
        <v>16</v>
      </c>
      <c r="M7" s="48">
        <v>260</v>
      </c>
    </row>
    <row r="8" spans="1:13" s="25" customFormat="1" ht="21" customHeight="1">
      <c r="A8" s="34" t="s">
        <v>4318</v>
      </c>
      <c r="B8" s="120">
        <v>681</v>
      </c>
      <c r="C8" s="48">
        <v>1</v>
      </c>
      <c r="D8" s="48">
        <v>42</v>
      </c>
      <c r="E8" s="48">
        <v>638</v>
      </c>
      <c r="F8" s="48">
        <v>358</v>
      </c>
      <c r="G8" s="48">
        <v>1</v>
      </c>
      <c r="H8" s="48">
        <v>14</v>
      </c>
      <c r="I8" s="48">
        <v>343</v>
      </c>
      <c r="J8" s="48">
        <v>328</v>
      </c>
      <c r="K8" s="48" t="s">
        <v>134</v>
      </c>
      <c r="L8" s="48">
        <v>29</v>
      </c>
      <c r="M8" s="48">
        <v>299</v>
      </c>
    </row>
    <row r="9" spans="1:13" s="25" customFormat="1" ht="21" customHeight="1">
      <c r="A9" s="34">
        <v>2</v>
      </c>
      <c r="B9" s="120">
        <v>628</v>
      </c>
      <c r="C9" s="49">
        <v>3</v>
      </c>
      <c r="D9" s="49">
        <v>40</v>
      </c>
      <c r="E9" s="49">
        <v>585</v>
      </c>
      <c r="F9" s="49">
        <v>296</v>
      </c>
      <c r="G9" s="49">
        <v>2</v>
      </c>
      <c r="H9" s="49">
        <v>17</v>
      </c>
      <c r="I9" s="49">
        <v>277</v>
      </c>
      <c r="J9" s="49">
        <v>337</v>
      </c>
      <c r="K9" s="49">
        <v>1</v>
      </c>
      <c r="L9" s="49">
        <v>23</v>
      </c>
      <c r="M9" s="49">
        <v>313</v>
      </c>
    </row>
    <row r="10" spans="1:13" s="25" customFormat="1" ht="21" customHeight="1">
      <c r="A10" s="118">
        <v>3</v>
      </c>
      <c r="B10" s="121">
        <v>576</v>
      </c>
      <c r="C10" s="124">
        <v>3</v>
      </c>
      <c r="D10" s="124">
        <v>24</v>
      </c>
      <c r="E10" s="124">
        <v>549</v>
      </c>
      <c r="F10" s="124">
        <v>335</v>
      </c>
      <c r="G10" s="124">
        <v>2</v>
      </c>
      <c r="H10" s="124">
        <v>19</v>
      </c>
      <c r="I10" s="124">
        <v>314</v>
      </c>
      <c r="J10" s="124">
        <v>248</v>
      </c>
      <c r="K10" s="124">
        <v>1</v>
      </c>
      <c r="L10" s="124">
        <v>5</v>
      </c>
      <c r="M10" s="124">
        <v>242</v>
      </c>
    </row>
    <row r="11" spans="1:13" ht="21" customHeight="1">
      <c r="A11" s="44" t="s">
        <v>3357</v>
      </c>
    </row>
    <row r="12" spans="1:13" ht="21" customHeight="1">
      <c r="A12" s="44" t="s">
        <v>3358</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69.xml><?xml version="1.0" encoding="utf-8"?>
<worksheet xmlns="http://schemas.openxmlformats.org/spreadsheetml/2006/main" xmlns:r="http://schemas.openxmlformats.org/officeDocument/2006/relationships" xmlns:mc="http://schemas.openxmlformats.org/markup-compatibility/2006">
  <sheetPr>
    <pageSetUpPr fitToPage="1"/>
  </sheetPr>
  <dimension ref="A1:J9"/>
  <sheetViews>
    <sheetView zoomScaleSheetLayoutView="80" workbookViewId="0"/>
  </sheetViews>
  <sheetFormatPr defaultColWidth="18.625" defaultRowHeight="21" customHeight="1"/>
  <cols>
    <col min="1" max="16384" width="18.625" style="24"/>
  </cols>
  <sheetData>
    <row r="1" spans="1:10" ht="21" customHeight="1">
      <c r="A1" s="28" t="str">
        <f>HYPERLINK("#"&amp;"目次"&amp;"!a1","目次へ")</f>
        <v>目次へ</v>
      </c>
    </row>
    <row r="2" spans="1:10" ht="21" customHeight="1">
      <c r="A2" s="97" t="str">
        <f>"６６．"&amp;目次!E69</f>
        <v>６６．警察署管内別子どもの交通事故発生状況（人身事故）（令和3年）</v>
      </c>
      <c r="B2" s="45"/>
    </row>
    <row r="3" spans="1:10" ht="21" customHeight="1">
      <c r="A3" s="208" t="s">
        <v>1994</v>
      </c>
      <c r="B3" s="404" t="s">
        <v>2774</v>
      </c>
      <c r="C3" s="404" t="s">
        <v>2875</v>
      </c>
      <c r="D3" s="404" t="s">
        <v>2874</v>
      </c>
    </row>
    <row r="4" spans="1:10" ht="21" customHeight="1">
      <c r="A4" s="34" t="s">
        <v>704</v>
      </c>
      <c r="B4" s="120">
        <v>44</v>
      </c>
      <c r="C4" s="48" t="s">
        <v>134</v>
      </c>
      <c r="D4" s="48">
        <v>48</v>
      </c>
    </row>
    <row r="5" spans="1:10" ht="21" customHeight="1">
      <c r="A5" s="34" t="s">
        <v>2462</v>
      </c>
      <c r="B5" s="120">
        <v>27</v>
      </c>
      <c r="C5" s="48" t="s">
        <v>134</v>
      </c>
      <c r="D5" s="48">
        <v>31</v>
      </c>
    </row>
    <row r="6" spans="1:10" s="25" customFormat="1" ht="21" customHeight="1">
      <c r="A6" s="36" t="s">
        <v>2300</v>
      </c>
      <c r="B6" s="322">
        <v>17</v>
      </c>
      <c r="C6" s="169" t="s">
        <v>134</v>
      </c>
      <c r="D6" s="169">
        <v>17</v>
      </c>
    </row>
    <row r="7" spans="1:10" ht="21" customHeight="1">
      <c r="A7" s="69" t="s">
        <v>3968</v>
      </c>
      <c r="B7" s="26"/>
      <c r="C7" s="26"/>
      <c r="D7" s="26"/>
      <c r="E7" s="26"/>
      <c r="F7" s="26"/>
    </row>
    <row r="8" spans="1:10" ht="21" customHeight="1">
      <c r="A8" s="44" t="s">
        <v>3359</v>
      </c>
      <c r="J8" s="26"/>
    </row>
    <row r="9" spans="1:10" ht="21" customHeight="1">
      <c r="A9" s="44"/>
      <c r="F9" s="26"/>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N14"/>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4"/>
    <col min="2" max="14" width="10.125" style="24" customWidth="1"/>
    <col min="15" max="16384" width="18.625" style="24"/>
  </cols>
  <sheetData>
    <row r="1" spans="1:14" ht="21" customHeight="1">
      <c r="A1" s="28" t="str">
        <f>HYPERLINK("#"&amp;"目次"&amp;"!a1","目次へ")</f>
        <v>目次へ</v>
      </c>
    </row>
    <row r="2" spans="1:14" ht="21" customHeight="1">
      <c r="A2" s="97" t="str">
        <f>"４．"&amp;目次!E7</f>
        <v>４．周辺区地目別土地面積（令和3年1月1日）</v>
      </c>
    </row>
    <row r="3" spans="1:14" ht="21" customHeight="1">
      <c r="A3" s="69" t="s">
        <v>59</v>
      </c>
    </row>
    <row r="4" spans="1:14" ht="21" customHeight="1">
      <c r="A4" s="143" t="s">
        <v>12</v>
      </c>
      <c r="B4" s="142" t="s">
        <v>308</v>
      </c>
      <c r="C4" s="106" t="s">
        <v>1118</v>
      </c>
      <c r="D4" s="98"/>
      <c r="E4" s="98"/>
      <c r="F4" s="98"/>
      <c r="G4" s="115"/>
      <c r="H4" s="142" t="s">
        <v>758</v>
      </c>
      <c r="I4" s="142" t="s">
        <v>756</v>
      </c>
      <c r="J4" s="142" t="s">
        <v>531</v>
      </c>
      <c r="K4" s="142" t="s">
        <v>755</v>
      </c>
      <c r="L4" s="142" t="s">
        <v>753</v>
      </c>
      <c r="M4" s="142" t="s">
        <v>742</v>
      </c>
      <c r="N4" s="142" t="s">
        <v>3885</v>
      </c>
    </row>
    <row r="5" spans="1:14" ht="21" customHeight="1">
      <c r="A5" s="144"/>
      <c r="B5" s="140"/>
      <c r="C5" s="148" t="s">
        <v>744</v>
      </c>
      <c r="D5" s="148" t="s">
        <v>743</v>
      </c>
      <c r="E5" s="148" t="s">
        <v>740</v>
      </c>
      <c r="F5" s="148" t="s">
        <v>1120</v>
      </c>
      <c r="G5" s="137" t="s">
        <v>1713</v>
      </c>
      <c r="H5" s="140"/>
      <c r="I5" s="140"/>
      <c r="J5" s="140"/>
      <c r="K5" s="140"/>
      <c r="L5" s="140"/>
      <c r="M5" s="140"/>
      <c r="N5" s="140"/>
    </row>
    <row r="6" spans="1:14" ht="21" customHeight="1">
      <c r="A6" s="102" t="s">
        <v>348</v>
      </c>
      <c r="B6" s="42">
        <v>1035.74</v>
      </c>
      <c r="C6" s="42">
        <v>1006.69</v>
      </c>
      <c r="D6" s="42">
        <v>17.579999999999998</v>
      </c>
      <c r="E6" s="42" t="s">
        <v>134</v>
      </c>
      <c r="F6" s="42">
        <v>989.11</v>
      </c>
      <c r="G6" s="42" t="s">
        <v>134</v>
      </c>
      <c r="H6" s="42" t="s">
        <v>134</v>
      </c>
      <c r="I6" s="42">
        <v>2.1800000000000002</v>
      </c>
      <c r="J6" s="42">
        <v>0.14000000000000001</v>
      </c>
      <c r="K6" s="42" t="s">
        <v>134</v>
      </c>
      <c r="L6" s="42" t="s">
        <v>134</v>
      </c>
      <c r="M6" s="42">
        <v>26.18</v>
      </c>
      <c r="N6" s="42">
        <v>0.55000000000000004</v>
      </c>
    </row>
    <row r="7" spans="1:14" ht="21" customHeight="1">
      <c r="A7" s="145" t="s">
        <v>409</v>
      </c>
      <c r="B7" s="122">
        <v>2237.8000000000002</v>
      </c>
      <c r="C7" s="122">
        <v>2164.36</v>
      </c>
      <c r="D7" s="122">
        <v>17.489999999999998</v>
      </c>
      <c r="E7" s="122" t="s">
        <v>134</v>
      </c>
      <c r="F7" s="122">
        <v>2146.83</v>
      </c>
      <c r="G7" s="122">
        <v>4.e-002</v>
      </c>
      <c r="H7" s="122" t="s">
        <v>134</v>
      </c>
      <c r="I7" s="122">
        <v>34.53</v>
      </c>
      <c r="J7" s="122">
        <v>1.1599999999999999</v>
      </c>
      <c r="K7" s="122" t="s">
        <v>134</v>
      </c>
      <c r="L7" s="122">
        <v>0.16</v>
      </c>
      <c r="M7" s="122">
        <v>36.770000000000003</v>
      </c>
      <c r="N7" s="122">
        <v>0.82</v>
      </c>
    </row>
    <row r="8" spans="1:14" ht="21" customHeight="1">
      <c r="A8" s="145" t="s">
        <v>1086</v>
      </c>
      <c r="B8" s="122">
        <v>3101.83</v>
      </c>
      <c r="C8" s="122">
        <v>2852.31</v>
      </c>
      <c r="D8" s="122">
        <v>7.08</v>
      </c>
      <c r="E8" s="122">
        <v>0</v>
      </c>
      <c r="F8" s="122">
        <v>2844.77</v>
      </c>
      <c r="G8" s="122">
        <v>0.46</v>
      </c>
      <c r="H8" s="122" t="s">
        <v>134</v>
      </c>
      <c r="I8" s="122">
        <v>187.87</v>
      </c>
      <c r="J8" s="122">
        <v>3.02</v>
      </c>
      <c r="K8" s="122" t="s">
        <v>134</v>
      </c>
      <c r="L8" s="122" t="s">
        <v>134</v>
      </c>
      <c r="M8" s="122">
        <v>56.12</v>
      </c>
      <c r="N8" s="122">
        <v>2.5099999999999998</v>
      </c>
    </row>
    <row r="9" spans="1:14" ht="21" customHeight="1">
      <c r="A9" s="145" t="s">
        <v>1090</v>
      </c>
      <c r="B9" s="122">
        <v>816.99</v>
      </c>
      <c r="C9" s="122">
        <v>779.02</v>
      </c>
      <c r="D9" s="122">
        <v>91.7</v>
      </c>
      <c r="E9" s="122" t="s">
        <v>134</v>
      </c>
      <c r="F9" s="122">
        <v>687.32</v>
      </c>
      <c r="G9" s="122" t="s">
        <v>134</v>
      </c>
      <c r="H9" s="122" t="s">
        <v>134</v>
      </c>
      <c r="I9" s="122" t="s">
        <v>134</v>
      </c>
      <c r="J9" s="122" t="s">
        <v>134</v>
      </c>
      <c r="K9" s="122" t="s">
        <v>134</v>
      </c>
      <c r="L9" s="122" t="s">
        <v>134</v>
      </c>
      <c r="M9" s="122">
        <v>37.6</v>
      </c>
      <c r="N9" s="122">
        <v>0.37</v>
      </c>
    </row>
    <row r="10" spans="1:14" ht="21" customHeight="1">
      <c r="A10" s="145" t="s">
        <v>1091</v>
      </c>
      <c r="B10" s="122">
        <v>1848.42</v>
      </c>
      <c r="C10" s="122">
        <v>1806.39</v>
      </c>
      <c r="D10" s="122">
        <v>15.23</v>
      </c>
      <c r="E10" s="122">
        <v>132.04</v>
      </c>
      <c r="F10" s="122">
        <v>1659.07</v>
      </c>
      <c r="G10" s="122">
        <v>5.e-002</v>
      </c>
      <c r="H10" s="122" t="s">
        <v>134</v>
      </c>
      <c r="I10" s="122">
        <v>13.64</v>
      </c>
      <c r="J10" s="122">
        <v>2.1</v>
      </c>
      <c r="K10" s="122" t="s">
        <v>134</v>
      </c>
      <c r="L10" s="122" t="s">
        <v>134</v>
      </c>
      <c r="M10" s="122">
        <v>25.39</v>
      </c>
      <c r="N10" s="122">
        <v>0.9</v>
      </c>
    </row>
    <row r="11" spans="1:14" ht="21" customHeight="1">
      <c r="A11" s="145" t="s">
        <v>312</v>
      </c>
      <c r="B11" s="122">
        <v>1017.31</v>
      </c>
      <c r="C11" s="122">
        <v>986.81</v>
      </c>
      <c r="D11" s="122">
        <v>119.64</v>
      </c>
      <c r="E11" s="122">
        <v>0.68</v>
      </c>
      <c r="F11" s="122">
        <v>866.49</v>
      </c>
      <c r="G11" s="122" t="s">
        <v>134</v>
      </c>
      <c r="H11" s="122" t="s">
        <v>134</v>
      </c>
      <c r="I11" s="122" t="s">
        <v>134</v>
      </c>
      <c r="J11" s="122" t="s">
        <v>134</v>
      </c>
      <c r="K11" s="122" t="s">
        <v>134</v>
      </c>
      <c r="L11" s="122" t="s">
        <v>134</v>
      </c>
      <c r="M11" s="122">
        <v>30.29</v>
      </c>
      <c r="N11" s="122">
        <v>0.21</v>
      </c>
    </row>
    <row r="12" spans="1:14" ht="21" customHeight="1">
      <c r="A12" s="146" t="s">
        <v>1093</v>
      </c>
      <c r="B12" s="147">
        <v>848.3</v>
      </c>
      <c r="C12" s="147">
        <v>812.29</v>
      </c>
      <c r="D12" s="147">
        <v>126.75</v>
      </c>
      <c r="E12" s="147" t="s">
        <v>134</v>
      </c>
      <c r="F12" s="147">
        <v>685.54</v>
      </c>
      <c r="G12" s="147" t="s">
        <v>134</v>
      </c>
      <c r="H12" s="147" t="s">
        <v>134</v>
      </c>
      <c r="I12" s="147" t="s">
        <v>134</v>
      </c>
      <c r="J12" s="147" t="s">
        <v>134</v>
      </c>
      <c r="K12" s="147" t="s">
        <v>134</v>
      </c>
      <c r="L12" s="147" t="s">
        <v>134</v>
      </c>
      <c r="M12" s="147">
        <v>35.92</v>
      </c>
      <c r="N12" s="147">
        <v>9.e-002</v>
      </c>
    </row>
    <row r="13" spans="1:14" ht="21" customHeight="1">
      <c r="A13" s="44" t="s">
        <v>3946</v>
      </c>
    </row>
    <row r="14" spans="1:14" ht="21" customHeight="1">
      <c r="A14" s="44" t="s">
        <v>2357</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70.xml><?xml version="1.0" encoding="utf-8"?>
<worksheet xmlns="http://schemas.openxmlformats.org/spreadsheetml/2006/main" xmlns:r="http://schemas.openxmlformats.org/officeDocument/2006/relationships" xmlns:mc="http://schemas.openxmlformats.org/markup-compatibility/2006">
  <sheetPr>
    <pageSetUpPr fitToPage="1"/>
  </sheetPr>
  <dimension ref="A1:R13"/>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4"/>
    <col min="2" max="18" width="11.125" style="24" customWidth="1"/>
    <col min="19" max="16384" width="18.625" style="24"/>
  </cols>
  <sheetData>
    <row r="1" spans="1:18" ht="21" customHeight="1">
      <c r="A1" s="28" t="str">
        <f>HYPERLINK("#"&amp;"目次"&amp;"!a1","目次へ")</f>
        <v>目次へ</v>
      </c>
    </row>
    <row r="2" spans="1:18" ht="21" customHeight="1">
      <c r="A2" s="97" t="str">
        <f>"６７．"&amp;目次!E70</f>
        <v>６７．刑法犯の罪種別認知件数（平成27～令和2年）</v>
      </c>
      <c r="B2" s="45"/>
      <c r="C2" s="45"/>
      <c r="D2" s="45"/>
      <c r="E2" s="45"/>
      <c r="F2" s="45"/>
      <c r="G2" s="45"/>
      <c r="H2" s="45"/>
      <c r="I2" s="45"/>
      <c r="J2" s="45"/>
    </row>
    <row r="3" spans="1:18" ht="21" customHeight="1">
      <c r="A3" s="143"/>
      <c r="B3" s="152" t="s">
        <v>704</v>
      </c>
      <c r="C3" s="152" t="s">
        <v>2317</v>
      </c>
      <c r="D3" s="152" t="s">
        <v>2872</v>
      </c>
      <c r="E3" s="106" t="s">
        <v>2870</v>
      </c>
      <c r="F3" s="98"/>
      <c r="G3" s="98"/>
      <c r="H3" s="106" t="s">
        <v>2867</v>
      </c>
      <c r="I3" s="98"/>
      <c r="J3" s="98"/>
      <c r="K3" s="106" t="s">
        <v>2865</v>
      </c>
      <c r="L3" s="98"/>
      <c r="M3" s="106" t="s">
        <v>866</v>
      </c>
      <c r="N3" s="98"/>
      <c r="O3" s="98"/>
      <c r="P3" s="98"/>
      <c r="Q3" s="98"/>
      <c r="R3" s="98"/>
    </row>
    <row r="4" spans="1:18" ht="21" customHeight="1">
      <c r="A4" s="266" t="s">
        <v>345</v>
      </c>
      <c r="B4" s="264"/>
      <c r="C4" s="264"/>
      <c r="D4" s="264"/>
      <c r="E4" s="343" t="s">
        <v>3759</v>
      </c>
      <c r="F4" s="344" t="s">
        <v>515</v>
      </c>
      <c r="G4" s="234"/>
      <c r="H4" s="271" t="s">
        <v>994</v>
      </c>
      <c r="I4" s="271" t="s">
        <v>1911</v>
      </c>
      <c r="J4" s="336" t="s">
        <v>1713</v>
      </c>
      <c r="K4" s="271" t="s">
        <v>2863</v>
      </c>
      <c r="L4" s="271" t="s">
        <v>943</v>
      </c>
      <c r="M4" s="344" t="s">
        <v>3758</v>
      </c>
      <c r="N4" s="234"/>
      <c r="O4" s="343" t="s">
        <v>3028</v>
      </c>
      <c r="P4" s="343" t="s">
        <v>3584</v>
      </c>
      <c r="Q4" s="343" t="s">
        <v>3693</v>
      </c>
      <c r="R4" s="343" t="s">
        <v>1713</v>
      </c>
    </row>
    <row r="5" spans="1:18" ht="21" customHeight="1">
      <c r="A5" s="144"/>
      <c r="B5" s="207"/>
      <c r="C5" s="207"/>
      <c r="D5" s="207"/>
      <c r="E5" s="207"/>
      <c r="F5" s="207"/>
      <c r="G5" s="261" t="s">
        <v>3317</v>
      </c>
      <c r="H5" s="207"/>
      <c r="I5" s="207"/>
      <c r="J5" s="236"/>
      <c r="K5" s="207"/>
      <c r="L5" s="207"/>
      <c r="M5" s="207"/>
      <c r="N5" s="261" t="s">
        <v>435</v>
      </c>
      <c r="O5" s="207"/>
      <c r="P5" s="207"/>
      <c r="Q5" s="207"/>
      <c r="R5" s="207"/>
    </row>
    <row r="6" spans="1:18" ht="21" customHeight="1">
      <c r="A6" s="32" t="s">
        <v>4030</v>
      </c>
      <c r="B6" s="120">
        <v>3463</v>
      </c>
      <c r="C6" s="48">
        <v>17</v>
      </c>
      <c r="D6" s="48">
        <v>235</v>
      </c>
      <c r="E6" s="48">
        <v>174</v>
      </c>
      <c r="F6" s="48">
        <v>2304</v>
      </c>
      <c r="G6" s="48">
        <v>1459</v>
      </c>
      <c r="H6" s="48">
        <v>157</v>
      </c>
      <c r="I6" s="48">
        <v>5</v>
      </c>
      <c r="J6" s="48">
        <v>9</v>
      </c>
      <c r="K6" s="48">
        <v>0</v>
      </c>
      <c r="L6" s="48">
        <v>27</v>
      </c>
      <c r="M6" s="48">
        <v>105</v>
      </c>
      <c r="N6" s="48">
        <v>92</v>
      </c>
      <c r="O6" s="48">
        <v>16</v>
      </c>
      <c r="P6" s="48">
        <v>44</v>
      </c>
      <c r="Q6" s="48">
        <v>359</v>
      </c>
      <c r="R6" s="48">
        <v>11</v>
      </c>
    </row>
    <row r="7" spans="1:18" ht="21" customHeight="1">
      <c r="A7" s="32">
        <v>28</v>
      </c>
      <c r="B7" s="120">
        <v>2947</v>
      </c>
      <c r="C7" s="48">
        <v>27</v>
      </c>
      <c r="D7" s="48">
        <v>241</v>
      </c>
      <c r="E7" s="48">
        <v>133</v>
      </c>
      <c r="F7" s="48">
        <v>1806</v>
      </c>
      <c r="G7" s="48">
        <v>1128</v>
      </c>
      <c r="H7" s="48">
        <v>163</v>
      </c>
      <c r="I7" s="48">
        <v>17</v>
      </c>
      <c r="J7" s="48">
        <v>1</v>
      </c>
      <c r="K7" s="48" t="s">
        <v>134</v>
      </c>
      <c r="L7" s="48">
        <v>24</v>
      </c>
      <c r="M7" s="48">
        <v>106</v>
      </c>
      <c r="N7" s="48">
        <v>85</v>
      </c>
      <c r="O7" s="48">
        <v>17</v>
      </c>
      <c r="P7" s="48">
        <v>41</v>
      </c>
      <c r="Q7" s="48">
        <v>360</v>
      </c>
      <c r="R7" s="48">
        <v>11</v>
      </c>
    </row>
    <row r="8" spans="1:18" ht="21" customHeight="1">
      <c r="A8" s="32">
        <v>29</v>
      </c>
      <c r="B8" s="120">
        <v>2690</v>
      </c>
      <c r="C8" s="48">
        <v>16</v>
      </c>
      <c r="D8" s="48">
        <v>190</v>
      </c>
      <c r="E8" s="48">
        <v>111</v>
      </c>
      <c r="F8" s="48">
        <v>1711</v>
      </c>
      <c r="G8" s="48">
        <v>982</v>
      </c>
      <c r="H8" s="48">
        <v>189</v>
      </c>
      <c r="I8" s="48">
        <v>9</v>
      </c>
      <c r="J8" s="48">
        <v>3</v>
      </c>
      <c r="K8" s="48" t="s">
        <v>134</v>
      </c>
      <c r="L8" s="48">
        <v>21</v>
      </c>
      <c r="M8" s="48">
        <v>105</v>
      </c>
      <c r="N8" s="48">
        <v>89</v>
      </c>
      <c r="O8" s="48">
        <v>13</v>
      </c>
      <c r="P8" s="48">
        <v>37</v>
      </c>
      <c r="Q8" s="48">
        <v>273</v>
      </c>
      <c r="R8" s="48">
        <v>12</v>
      </c>
    </row>
    <row r="9" spans="1:18" ht="21" customHeight="1">
      <c r="A9" s="34">
        <v>30</v>
      </c>
      <c r="B9" s="120">
        <v>2560</v>
      </c>
      <c r="C9" s="48">
        <v>12</v>
      </c>
      <c r="D9" s="48">
        <v>196</v>
      </c>
      <c r="E9" s="48">
        <v>124</v>
      </c>
      <c r="F9" s="48">
        <v>1584</v>
      </c>
      <c r="G9" s="48">
        <v>869</v>
      </c>
      <c r="H9" s="48">
        <v>153</v>
      </c>
      <c r="I9" s="48">
        <v>7</v>
      </c>
      <c r="J9" s="48">
        <v>2</v>
      </c>
      <c r="K9" s="48" t="s">
        <v>134</v>
      </c>
      <c r="L9" s="48">
        <v>27</v>
      </c>
      <c r="M9" s="48">
        <v>125</v>
      </c>
      <c r="N9" s="48">
        <v>93</v>
      </c>
      <c r="O9" s="48">
        <v>9</v>
      </c>
      <c r="P9" s="48">
        <v>18</v>
      </c>
      <c r="Q9" s="48">
        <v>293</v>
      </c>
      <c r="R9" s="48">
        <v>9</v>
      </c>
    </row>
    <row r="10" spans="1:18" ht="21" customHeight="1">
      <c r="A10" s="117" t="s">
        <v>4318</v>
      </c>
      <c r="B10" s="48">
        <v>2342</v>
      </c>
      <c r="C10" s="48">
        <v>12</v>
      </c>
      <c r="D10" s="48">
        <v>180</v>
      </c>
      <c r="E10" s="48">
        <v>107</v>
      </c>
      <c r="F10" s="48">
        <v>1510</v>
      </c>
      <c r="G10" s="48">
        <v>784</v>
      </c>
      <c r="H10" s="48">
        <v>121</v>
      </c>
      <c r="I10" s="48">
        <v>4</v>
      </c>
      <c r="J10" s="48">
        <v>1</v>
      </c>
      <c r="K10" s="48">
        <v>1</v>
      </c>
      <c r="L10" s="48">
        <v>18</v>
      </c>
      <c r="M10" s="48">
        <v>71</v>
      </c>
      <c r="N10" s="48">
        <v>48</v>
      </c>
      <c r="O10" s="48">
        <v>9</v>
      </c>
      <c r="P10" s="48">
        <v>37</v>
      </c>
      <c r="Q10" s="48">
        <v>261</v>
      </c>
      <c r="R10" s="48">
        <v>10</v>
      </c>
    </row>
    <row r="11" spans="1:18" s="25" customFormat="1" ht="21" customHeight="1">
      <c r="A11" s="118">
        <v>2</v>
      </c>
      <c r="B11" s="121">
        <v>2061</v>
      </c>
      <c r="C11" s="124">
        <v>6</v>
      </c>
      <c r="D11" s="124">
        <v>164</v>
      </c>
      <c r="E11" s="124">
        <v>80</v>
      </c>
      <c r="F11" s="124">
        <v>1320</v>
      </c>
      <c r="G11" s="124">
        <v>754</v>
      </c>
      <c r="H11" s="124">
        <v>104</v>
      </c>
      <c r="I11" s="124">
        <v>11</v>
      </c>
      <c r="J11" s="124">
        <v>1</v>
      </c>
      <c r="K11" s="124" t="s">
        <v>134</v>
      </c>
      <c r="L11" s="124">
        <v>25</v>
      </c>
      <c r="M11" s="477">
        <v>55</v>
      </c>
      <c r="N11" s="124">
        <v>48</v>
      </c>
      <c r="O11" s="124">
        <v>8</v>
      </c>
      <c r="P11" s="124">
        <v>24</v>
      </c>
      <c r="Q11" s="124">
        <v>249</v>
      </c>
      <c r="R11" s="124">
        <v>14</v>
      </c>
    </row>
    <row r="12" spans="1:18" ht="21" customHeight="1">
      <c r="A12" s="44" t="s">
        <v>3361</v>
      </c>
      <c r="F12" s="26"/>
    </row>
    <row r="13" spans="1:18" ht="21" customHeight="1">
      <c r="A13" s="44"/>
      <c r="F13" s="26"/>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sheetPr>
    <pageSetUpPr fitToPage="1"/>
  </sheetPr>
  <dimension ref="A1:S14"/>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 width="18.625" style="24"/>
    <col min="2" max="19" width="11.125" style="24" customWidth="1"/>
    <col min="20" max="16384" width="18.625" style="24"/>
  </cols>
  <sheetData>
    <row r="1" spans="1:19" ht="21" customHeight="1">
      <c r="A1" s="28" t="str">
        <f>HYPERLINK("#"&amp;"目次"&amp;"!a1","目次へ")</f>
        <v>目次へ</v>
      </c>
    </row>
    <row r="2" spans="1:19" ht="21" customHeight="1">
      <c r="A2" s="97" t="str">
        <f>"６８．"&amp;目次!E71</f>
        <v>６８．種類別火災の発生件数（平成27～令和2年）</v>
      </c>
      <c r="B2" s="45"/>
      <c r="C2" s="45"/>
      <c r="D2" s="45"/>
      <c r="E2" s="45"/>
      <c r="F2" s="45"/>
      <c r="G2" s="45"/>
      <c r="H2" s="45"/>
      <c r="I2" s="45"/>
      <c r="J2" s="45"/>
      <c r="K2" s="26"/>
      <c r="L2" s="26"/>
      <c r="M2" s="26"/>
    </row>
    <row r="3" spans="1:19" ht="36" customHeight="1">
      <c r="A3" s="143" t="s">
        <v>345</v>
      </c>
      <c r="B3" s="283" t="s">
        <v>704</v>
      </c>
      <c r="C3" s="283" t="s">
        <v>2883</v>
      </c>
      <c r="D3" s="283" t="s">
        <v>573</v>
      </c>
      <c r="E3" s="283" t="s">
        <v>3969</v>
      </c>
      <c r="F3" s="283" t="s">
        <v>1793</v>
      </c>
      <c r="G3" s="282" t="s">
        <v>3694</v>
      </c>
      <c r="H3" s="283" t="s">
        <v>1316</v>
      </c>
      <c r="I3" s="283" t="s">
        <v>464</v>
      </c>
      <c r="J3" s="283" t="s">
        <v>2884</v>
      </c>
      <c r="K3" s="211" t="s">
        <v>2882</v>
      </c>
      <c r="L3" s="283" t="s">
        <v>2880</v>
      </c>
      <c r="M3" s="282" t="s">
        <v>3695</v>
      </c>
      <c r="N3" s="282" t="s">
        <v>1756</v>
      </c>
      <c r="O3" s="282" t="s">
        <v>2525</v>
      </c>
      <c r="P3" s="282" t="s">
        <v>2055</v>
      </c>
      <c r="Q3" s="283" t="s">
        <v>2879</v>
      </c>
      <c r="R3" s="282" t="s">
        <v>3658</v>
      </c>
      <c r="S3" s="283" t="s">
        <v>276</v>
      </c>
    </row>
    <row r="4" spans="1:19" ht="21" customHeight="1">
      <c r="A4" s="481" t="s">
        <v>4030</v>
      </c>
      <c r="B4" s="120">
        <v>103</v>
      </c>
      <c r="C4" s="48">
        <v>20</v>
      </c>
      <c r="D4" s="48">
        <v>8</v>
      </c>
      <c r="E4" s="48">
        <v>2</v>
      </c>
      <c r="F4" s="48">
        <v>3</v>
      </c>
      <c r="G4" s="48">
        <v>38</v>
      </c>
      <c r="H4" s="48" t="s">
        <v>134</v>
      </c>
      <c r="I4" s="48" t="s">
        <v>134</v>
      </c>
      <c r="J4" s="48" t="s">
        <v>134</v>
      </c>
      <c r="K4" s="48" t="s">
        <v>134</v>
      </c>
      <c r="L4" s="48" t="s">
        <v>134</v>
      </c>
      <c r="M4" s="48">
        <v>6</v>
      </c>
      <c r="N4" s="48" t="s">
        <v>134</v>
      </c>
      <c r="O4" s="48" t="s">
        <v>134</v>
      </c>
      <c r="P4" s="48" t="s">
        <v>134</v>
      </c>
      <c r="Q4" s="48" t="s">
        <v>134</v>
      </c>
      <c r="R4" s="48">
        <v>1</v>
      </c>
      <c r="S4" s="48">
        <v>25</v>
      </c>
    </row>
    <row r="5" spans="1:19" ht="21" customHeight="1">
      <c r="A5" s="32">
        <v>28</v>
      </c>
      <c r="B5" s="120">
        <v>91</v>
      </c>
      <c r="C5" s="48">
        <v>18</v>
      </c>
      <c r="D5" s="48">
        <v>5</v>
      </c>
      <c r="E5" s="48">
        <v>4</v>
      </c>
      <c r="F5" s="48">
        <v>10</v>
      </c>
      <c r="G5" s="48">
        <v>28</v>
      </c>
      <c r="H5" s="48" t="s">
        <v>134</v>
      </c>
      <c r="I5" s="48" t="s">
        <v>134</v>
      </c>
      <c r="J5" s="48" t="s">
        <v>134</v>
      </c>
      <c r="K5" s="48">
        <v>1</v>
      </c>
      <c r="L5" s="48" t="s">
        <v>134</v>
      </c>
      <c r="M5" s="48">
        <v>3</v>
      </c>
      <c r="N5" s="48" t="s">
        <v>134</v>
      </c>
      <c r="O5" s="48" t="s">
        <v>134</v>
      </c>
      <c r="P5" s="48" t="s">
        <v>134</v>
      </c>
      <c r="Q5" s="48" t="s">
        <v>134</v>
      </c>
      <c r="R5" s="48" t="s">
        <v>134</v>
      </c>
      <c r="S5" s="48">
        <v>22</v>
      </c>
    </row>
    <row r="6" spans="1:19" ht="21" customHeight="1">
      <c r="A6" s="32">
        <v>29</v>
      </c>
      <c r="B6" s="120">
        <v>109</v>
      </c>
      <c r="C6" s="48">
        <v>17</v>
      </c>
      <c r="D6" s="48">
        <v>4</v>
      </c>
      <c r="E6" s="48">
        <v>2</v>
      </c>
      <c r="F6" s="48">
        <v>2</v>
      </c>
      <c r="G6" s="48">
        <v>42</v>
      </c>
      <c r="H6" s="48" t="s">
        <v>134</v>
      </c>
      <c r="I6" s="48" t="s">
        <v>134</v>
      </c>
      <c r="J6" s="48" t="s">
        <v>134</v>
      </c>
      <c r="K6" s="48" t="s">
        <v>134</v>
      </c>
      <c r="L6" s="48" t="s">
        <v>134</v>
      </c>
      <c r="M6" s="48">
        <v>8</v>
      </c>
      <c r="N6" s="48" t="s">
        <v>134</v>
      </c>
      <c r="O6" s="48" t="s">
        <v>134</v>
      </c>
      <c r="P6" s="48" t="s">
        <v>134</v>
      </c>
      <c r="Q6" s="48" t="s">
        <v>134</v>
      </c>
      <c r="R6" s="48" t="s">
        <v>134</v>
      </c>
      <c r="S6" s="48">
        <v>34</v>
      </c>
    </row>
    <row r="7" spans="1:19" ht="21" customHeight="1">
      <c r="A7" s="34">
        <v>30</v>
      </c>
      <c r="B7" s="120">
        <v>86</v>
      </c>
      <c r="C7" s="49">
        <v>12</v>
      </c>
      <c r="D7" s="49">
        <v>6</v>
      </c>
      <c r="E7" s="49" t="s">
        <v>134</v>
      </c>
      <c r="F7" s="49">
        <v>3</v>
      </c>
      <c r="G7" s="49">
        <v>30</v>
      </c>
      <c r="H7" s="49">
        <v>1</v>
      </c>
      <c r="I7" s="49">
        <v>1</v>
      </c>
      <c r="J7" s="49" t="s">
        <v>134</v>
      </c>
      <c r="K7" s="49">
        <v>1</v>
      </c>
      <c r="L7" s="49" t="s">
        <v>134</v>
      </c>
      <c r="M7" s="49">
        <v>4</v>
      </c>
      <c r="N7" s="49" t="s">
        <v>134</v>
      </c>
      <c r="O7" s="49" t="s">
        <v>134</v>
      </c>
      <c r="P7" s="49" t="s">
        <v>134</v>
      </c>
      <c r="Q7" s="49" t="s">
        <v>134</v>
      </c>
      <c r="R7" s="49" t="s">
        <v>134</v>
      </c>
      <c r="S7" s="49">
        <v>28</v>
      </c>
    </row>
    <row r="8" spans="1:19" ht="21" customHeight="1">
      <c r="A8" s="34" t="s">
        <v>4318</v>
      </c>
      <c r="B8" s="120">
        <v>101</v>
      </c>
      <c r="C8" s="49">
        <v>8</v>
      </c>
      <c r="D8" s="49">
        <v>5</v>
      </c>
      <c r="E8" s="49">
        <v>3</v>
      </c>
      <c r="F8" s="49">
        <v>1</v>
      </c>
      <c r="G8" s="49">
        <v>47</v>
      </c>
      <c r="H8" s="49" t="s">
        <v>134</v>
      </c>
      <c r="I8" s="49">
        <v>1</v>
      </c>
      <c r="J8" s="49" t="s">
        <v>134</v>
      </c>
      <c r="K8" s="49" t="s">
        <v>134</v>
      </c>
      <c r="L8" s="49" t="s">
        <v>134</v>
      </c>
      <c r="M8" s="49">
        <v>2</v>
      </c>
      <c r="N8" s="49" t="s">
        <v>134</v>
      </c>
      <c r="O8" s="49" t="s">
        <v>134</v>
      </c>
      <c r="P8" s="49" t="s">
        <v>134</v>
      </c>
      <c r="Q8" s="49" t="s">
        <v>134</v>
      </c>
      <c r="R8" s="49" t="s">
        <v>134</v>
      </c>
      <c r="S8" s="49">
        <v>34</v>
      </c>
    </row>
    <row r="9" spans="1:19" s="25" customFormat="1" ht="21" customHeight="1">
      <c r="A9" s="118">
        <v>2</v>
      </c>
      <c r="B9" s="121">
        <v>92</v>
      </c>
      <c r="C9" s="124">
        <v>11</v>
      </c>
      <c r="D9" s="124">
        <v>6</v>
      </c>
      <c r="E9" s="124">
        <v>6</v>
      </c>
      <c r="F9" s="124">
        <v>3</v>
      </c>
      <c r="G9" s="124">
        <v>40</v>
      </c>
      <c r="H9" s="124" t="s">
        <v>134</v>
      </c>
      <c r="I9" s="124">
        <v>2</v>
      </c>
      <c r="J9" s="124">
        <v>1</v>
      </c>
      <c r="K9" s="124">
        <v>1</v>
      </c>
      <c r="L9" s="124" t="s">
        <v>134</v>
      </c>
      <c r="M9" s="477">
        <v>9</v>
      </c>
      <c r="N9" s="124" t="s">
        <v>134</v>
      </c>
      <c r="O9" s="124" t="s">
        <v>134</v>
      </c>
      <c r="P9" s="124" t="s">
        <v>134</v>
      </c>
      <c r="Q9" s="124" t="s">
        <v>134</v>
      </c>
      <c r="R9" s="124" t="s">
        <v>134</v>
      </c>
      <c r="S9" s="124">
        <v>13</v>
      </c>
    </row>
    <row r="10" spans="1:19" ht="21" customHeight="1">
      <c r="A10" s="44" t="s">
        <v>3917</v>
      </c>
      <c r="H10" s="26"/>
      <c r="I10" s="27"/>
      <c r="J10" s="26"/>
      <c r="K10" s="26"/>
      <c r="L10" s="26"/>
      <c r="M10" s="26"/>
    </row>
    <row r="11" spans="1:19" ht="21" customHeight="1">
      <c r="B11" s="487"/>
      <c r="C11" s="487"/>
      <c r="D11" s="487"/>
      <c r="E11" s="487"/>
      <c r="F11" s="487"/>
      <c r="G11" s="487"/>
      <c r="H11" s="487"/>
      <c r="I11" s="487"/>
      <c r="J11" s="487"/>
      <c r="K11" s="487"/>
      <c r="L11" s="487"/>
      <c r="M11" s="487"/>
      <c r="N11" s="487"/>
      <c r="O11" s="487"/>
      <c r="P11" s="487"/>
      <c r="Q11" s="487"/>
      <c r="R11" s="487"/>
      <c r="S11" s="487"/>
    </row>
    <row r="12" spans="1:19" ht="21" customHeight="1">
      <c r="B12" s="26"/>
      <c r="C12" s="26"/>
      <c r="D12" s="26"/>
      <c r="E12" s="26"/>
      <c r="F12" s="26"/>
      <c r="G12" s="26"/>
      <c r="H12" s="26"/>
      <c r="I12" s="26"/>
      <c r="J12" s="26"/>
      <c r="K12" s="26"/>
      <c r="L12" s="26"/>
      <c r="M12" s="26"/>
      <c r="N12" s="26"/>
      <c r="O12" s="26"/>
      <c r="P12" s="26"/>
      <c r="Q12" s="26"/>
      <c r="R12" s="26"/>
      <c r="S12" s="26"/>
    </row>
    <row r="14" spans="1:19" ht="21" customHeight="1">
      <c r="H14" s="26"/>
      <c r="I14" s="26"/>
      <c r="J14" s="26"/>
      <c r="K14" s="26"/>
      <c r="L14" s="26"/>
      <c r="M14" s="26"/>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sheetPr>
    <pageSetUpPr fitToPage="1"/>
  </sheetPr>
  <dimension ref="A1:J12"/>
  <sheetViews>
    <sheetView workbookViewId="0">
      <pane xSplit="1" ySplit="4" topLeftCell="B5" activePane="bottomRight" state="frozen"/>
      <selection pane="topRight"/>
      <selection pane="bottomLeft"/>
      <selection pane="bottomRight"/>
    </sheetView>
  </sheetViews>
  <sheetFormatPr defaultRowHeight="13.5"/>
  <cols>
    <col min="1" max="1" width="18.625" style="217" customWidth="1"/>
    <col min="2" max="5" width="14.125" style="217" customWidth="1"/>
    <col min="6" max="6" width="14.625" style="217" customWidth="1"/>
    <col min="7" max="10" width="14.125" style="217" customWidth="1"/>
    <col min="11" max="16384" width="9" style="217" customWidth="1"/>
  </cols>
  <sheetData>
    <row r="1" spans="1:10" ht="20.25" customHeight="1">
      <c r="A1" s="488" t="str">
        <f>HYPERLINK("#"&amp;"目次"&amp;"!a1","目次へ")</f>
        <v>目次へ</v>
      </c>
    </row>
    <row r="2" spans="1:10" ht="21.75" customHeight="1">
      <c r="A2" s="97" t="str">
        <f>"６９．"&amp;目次!E72</f>
        <v>６９．原因別火災の発生件数（平成27～令和2年）</v>
      </c>
      <c r="B2" s="45"/>
      <c r="C2" s="45"/>
      <c r="D2" s="45"/>
      <c r="E2" s="45"/>
      <c r="F2" s="45"/>
      <c r="G2" s="45"/>
      <c r="H2" s="45"/>
      <c r="I2" s="45"/>
      <c r="J2" s="45"/>
    </row>
    <row r="3" spans="1:10" ht="21" customHeight="1">
      <c r="A3" s="489" t="s">
        <v>345</v>
      </c>
      <c r="B3" s="494" t="s">
        <v>744</v>
      </c>
      <c r="C3" s="498" t="s">
        <v>4347</v>
      </c>
      <c r="D3" s="502"/>
      <c r="E3" s="502"/>
      <c r="F3" s="503"/>
      <c r="G3" s="489" t="s">
        <v>4344</v>
      </c>
      <c r="H3" s="494" t="s">
        <v>2877</v>
      </c>
      <c r="I3" s="505" t="s">
        <v>2167</v>
      </c>
      <c r="J3" s="494" t="s">
        <v>4346</v>
      </c>
    </row>
    <row r="4" spans="1:10" ht="21" customHeight="1">
      <c r="A4" s="490"/>
      <c r="B4" s="495"/>
      <c r="C4" s="499" t="s">
        <v>24</v>
      </c>
      <c r="D4" s="499" t="s">
        <v>1857</v>
      </c>
      <c r="E4" s="499" t="s">
        <v>4348</v>
      </c>
      <c r="F4" s="504" t="s">
        <v>1236</v>
      </c>
      <c r="G4" s="490"/>
      <c r="H4" s="495"/>
      <c r="I4" s="506"/>
      <c r="J4" s="495"/>
    </row>
    <row r="5" spans="1:10" ht="21" customHeight="1">
      <c r="A5" s="491" t="s">
        <v>4401</v>
      </c>
      <c r="B5" s="496">
        <v>103</v>
      </c>
      <c r="C5" s="500">
        <v>15</v>
      </c>
      <c r="D5" s="500">
        <v>22</v>
      </c>
      <c r="E5" s="500">
        <v>2</v>
      </c>
      <c r="F5" s="500">
        <v>32</v>
      </c>
      <c r="G5" s="500" t="s">
        <v>134</v>
      </c>
      <c r="H5" s="500" t="s">
        <v>134</v>
      </c>
      <c r="I5" s="500">
        <v>21</v>
      </c>
      <c r="J5" s="500">
        <v>11</v>
      </c>
    </row>
    <row r="6" spans="1:10" ht="21" customHeight="1">
      <c r="A6" s="491">
        <v>28</v>
      </c>
      <c r="B6" s="496">
        <v>101</v>
      </c>
      <c r="C6" s="500">
        <v>20</v>
      </c>
      <c r="D6" s="500">
        <v>11</v>
      </c>
      <c r="E6" s="500">
        <v>1</v>
      </c>
      <c r="F6" s="500">
        <v>32</v>
      </c>
      <c r="G6" s="500" t="s">
        <v>134</v>
      </c>
      <c r="H6" s="500" t="s">
        <v>134</v>
      </c>
      <c r="I6" s="500">
        <v>23</v>
      </c>
      <c r="J6" s="500">
        <v>14</v>
      </c>
    </row>
    <row r="7" spans="1:10" ht="21" customHeight="1">
      <c r="A7" s="491">
        <v>29</v>
      </c>
      <c r="B7" s="496">
        <v>109</v>
      </c>
      <c r="C7" s="500">
        <v>20</v>
      </c>
      <c r="D7" s="500">
        <v>18</v>
      </c>
      <c r="E7" s="500">
        <v>1</v>
      </c>
      <c r="F7" s="500">
        <v>36</v>
      </c>
      <c r="G7" s="500" t="s">
        <v>134</v>
      </c>
      <c r="H7" s="500" t="s">
        <v>134</v>
      </c>
      <c r="I7" s="500">
        <v>24</v>
      </c>
      <c r="J7" s="500">
        <v>10</v>
      </c>
    </row>
    <row r="8" spans="1:10" ht="21" customHeight="1">
      <c r="A8" s="492">
        <v>30</v>
      </c>
      <c r="B8" s="496">
        <v>86</v>
      </c>
      <c r="C8" s="501">
        <v>16</v>
      </c>
      <c r="D8" s="501">
        <v>9</v>
      </c>
      <c r="E8" s="501" t="s">
        <v>134</v>
      </c>
      <c r="F8" s="501">
        <v>37</v>
      </c>
      <c r="G8" s="501">
        <v>8</v>
      </c>
      <c r="H8" s="501" t="s">
        <v>134</v>
      </c>
      <c r="I8" s="501">
        <v>10</v>
      </c>
      <c r="J8" s="501">
        <v>6</v>
      </c>
    </row>
    <row r="9" spans="1:10" ht="21" customHeight="1">
      <c r="A9" s="492" t="s">
        <v>4402</v>
      </c>
      <c r="B9" s="496">
        <v>101</v>
      </c>
      <c r="C9" s="501">
        <v>22</v>
      </c>
      <c r="D9" s="501">
        <v>8</v>
      </c>
      <c r="E9" s="501">
        <v>2</v>
      </c>
      <c r="F9" s="501">
        <v>53</v>
      </c>
      <c r="G9" s="501" t="s">
        <v>134</v>
      </c>
      <c r="H9" s="501" t="s">
        <v>134</v>
      </c>
      <c r="I9" s="501">
        <v>12</v>
      </c>
      <c r="J9" s="501">
        <v>4</v>
      </c>
    </row>
    <row r="10" spans="1:10" ht="21.75" customHeight="1">
      <c r="A10" s="493">
        <v>2</v>
      </c>
      <c r="B10" s="497">
        <v>92</v>
      </c>
      <c r="C10" s="477">
        <v>17</v>
      </c>
      <c r="D10" s="477">
        <v>17</v>
      </c>
      <c r="E10" s="477">
        <v>1</v>
      </c>
      <c r="F10" s="477">
        <v>44</v>
      </c>
      <c r="G10" s="477" t="s">
        <v>134</v>
      </c>
      <c r="H10" s="477" t="s">
        <v>134</v>
      </c>
      <c r="I10" s="477">
        <v>8</v>
      </c>
      <c r="J10" s="477">
        <v>5</v>
      </c>
    </row>
    <row r="11" spans="1:10">
      <c r="A11" s="69" t="s">
        <v>3379</v>
      </c>
      <c r="B11" s="26"/>
      <c r="C11" s="26"/>
      <c r="D11" s="26"/>
      <c r="E11" s="26"/>
      <c r="F11" s="24"/>
      <c r="G11" s="24"/>
      <c r="H11" s="24"/>
      <c r="I11" s="24"/>
      <c r="J11" s="24"/>
    </row>
    <row r="12" spans="1:10">
      <c r="A12" s="44" t="s">
        <v>3917</v>
      </c>
      <c r="B12" s="24"/>
      <c r="C12" s="24"/>
      <c r="D12" s="24"/>
      <c r="E12" s="24"/>
      <c r="F12" s="24"/>
      <c r="G12" s="24"/>
      <c r="H12" s="24"/>
      <c r="I12" s="24"/>
      <c r="J12" s="24"/>
    </row>
  </sheetData>
  <phoneticPr fontId="50" type="Hiragana"/>
  <hyperlinks>
    <hyperlink ref="A1" location="目次!A1"/>
  </hyperlinks>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sheetPr>
    <pageSetUpPr fitToPage="1"/>
  </sheetPr>
  <dimension ref="A1:G12"/>
  <sheetViews>
    <sheetView workbookViewId="0">
      <pane xSplit="1" ySplit="3" topLeftCell="B4" activePane="bottomRight" state="frozen"/>
      <selection pane="topRight"/>
      <selection pane="bottomLeft"/>
      <selection pane="bottomRight"/>
    </sheetView>
  </sheetViews>
  <sheetFormatPr defaultRowHeight="13.5"/>
  <cols>
    <col min="1" max="1" width="17.875" style="217" customWidth="1"/>
    <col min="2" max="7" width="18.625" style="217" customWidth="1"/>
    <col min="8" max="16384" width="9" style="217" customWidth="1"/>
  </cols>
  <sheetData>
    <row r="1" spans="1:7" ht="21" customHeight="1">
      <c r="A1" s="488" t="str">
        <f>HYPERLINK("#"&amp;"目次"&amp;"!a1","目次へ")</f>
        <v>目次へ</v>
      </c>
    </row>
    <row r="2" spans="1:7" ht="21" customHeight="1">
      <c r="A2" s="507" t="str">
        <f>"７０．"&amp;目次!E73</f>
        <v>７０．救急出動状況（平成27～令和2年）</v>
      </c>
      <c r="B2" s="511"/>
      <c r="C2" s="511"/>
      <c r="D2" s="511"/>
      <c r="E2" s="511"/>
      <c r="F2" s="511"/>
    </row>
    <row r="3" spans="1:7" ht="21" customHeight="1">
      <c r="A3" s="508" t="s">
        <v>345</v>
      </c>
      <c r="B3" s="512" t="s">
        <v>744</v>
      </c>
      <c r="C3" s="512" t="s">
        <v>142</v>
      </c>
      <c r="D3" s="512" t="s">
        <v>1227</v>
      </c>
      <c r="E3" s="512" t="s">
        <v>2996</v>
      </c>
      <c r="F3" s="512" t="s">
        <v>4350</v>
      </c>
      <c r="G3" s="512" t="s">
        <v>1713</v>
      </c>
    </row>
    <row r="4" spans="1:7" ht="21" customHeight="1">
      <c r="A4" s="491" t="s">
        <v>4401</v>
      </c>
      <c r="B4" s="496">
        <v>17090</v>
      </c>
      <c r="C4" s="500">
        <v>103</v>
      </c>
      <c r="D4" s="500">
        <v>952</v>
      </c>
      <c r="E4" s="500">
        <v>2975</v>
      </c>
      <c r="F4" s="500">
        <v>11574</v>
      </c>
      <c r="G4" s="500">
        <v>1486</v>
      </c>
    </row>
    <row r="5" spans="1:7" ht="21" customHeight="1">
      <c r="A5" s="491">
        <v>28</v>
      </c>
      <c r="B5" s="496">
        <v>17427</v>
      </c>
      <c r="C5" s="500">
        <v>86</v>
      </c>
      <c r="D5" s="500">
        <v>944</v>
      </c>
      <c r="E5" s="500">
        <v>3055</v>
      </c>
      <c r="F5" s="500">
        <v>11856</v>
      </c>
      <c r="G5" s="500">
        <v>1486</v>
      </c>
    </row>
    <row r="6" spans="1:7" ht="21" customHeight="1">
      <c r="A6" s="491">
        <v>29</v>
      </c>
      <c r="B6" s="496">
        <v>17865</v>
      </c>
      <c r="C6" s="500">
        <v>92</v>
      </c>
      <c r="D6" s="500">
        <v>895</v>
      </c>
      <c r="E6" s="500">
        <v>3101</v>
      </c>
      <c r="F6" s="500">
        <v>12208</v>
      </c>
      <c r="G6" s="500">
        <v>1569</v>
      </c>
    </row>
    <row r="7" spans="1:7" ht="21" customHeight="1">
      <c r="A7" s="492">
        <v>30</v>
      </c>
      <c r="B7" s="496">
        <v>18572</v>
      </c>
      <c r="C7" s="501">
        <v>74</v>
      </c>
      <c r="D7" s="501">
        <v>886</v>
      </c>
      <c r="E7" s="501">
        <v>3279</v>
      </c>
      <c r="F7" s="501">
        <v>12816</v>
      </c>
      <c r="G7" s="501">
        <v>1517</v>
      </c>
    </row>
    <row r="8" spans="1:7" ht="21" customHeight="1">
      <c r="A8" s="492" t="s">
        <v>4402</v>
      </c>
      <c r="B8" s="496">
        <v>21580</v>
      </c>
      <c r="C8" s="501">
        <v>122</v>
      </c>
      <c r="D8" s="501">
        <v>1306</v>
      </c>
      <c r="E8" s="501">
        <v>5107</v>
      </c>
      <c r="F8" s="501">
        <v>19823</v>
      </c>
      <c r="G8" s="501">
        <v>2222</v>
      </c>
    </row>
    <row r="9" spans="1:7" ht="21" customHeight="1">
      <c r="A9" s="493">
        <v>2</v>
      </c>
      <c r="B9" s="121">
        <v>17651</v>
      </c>
      <c r="C9" s="124">
        <v>87</v>
      </c>
      <c r="D9" s="124">
        <v>774</v>
      </c>
      <c r="E9" s="124">
        <v>3222</v>
      </c>
      <c r="F9" s="124">
        <v>12092</v>
      </c>
      <c r="G9" s="124">
        <v>1476</v>
      </c>
    </row>
    <row r="10" spans="1:7">
      <c r="A10" s="509" t="s">
        <v>4349</v>
      </c>
      <c r="B10" s="513"/>
      <c r="C10" s="513"/>
      <c r="D10" s="513"/>
      <c r="E10" s="513"/>
      <c r="F10" s="513"/>
    </row>
    <row r="11" spans="1:7">
      <c r="A11" s="510" t="s">
        <v>876</v>
      </c>
      <c r="B11" s="513"/>
      <c r="C11" s="513"/>
      <c r="D11" s="513"/>
      <c r="E11" s="513"/>
      <c r="F11" s="513"/>
    </row>
    <row r="12" spans="1:7">
      <c r="A12" s="510" t="s">
        <v>3917</v>
      </c>
      <c r="B12" s="514"/>
      <c r="C12" s="514"/>
      <c r="D12" s="514"/>
      <c r="E12" s="514"/>
      <c r="F12" s="514"/>
    </row>
  </sheetData>
  <phoneticPr fontId="50" type="Hiragana"/>
  <hyperlinks>
    <hyperlink ref="A1" location="目次!A1"/>
  </hyperlinks>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sheetPr>
    <pageSetUpPr fitToPage="1"/>
  </sheetPr>
  <dimension ref="A1:B10"/>
  <sheetViews>
    <sheetView workbookViewId="0">
      <pane xSplit="1" ySplit="3" topLeftCell="B4" activePane="bottomRight" state="frozen"/>
      <selection pane="topRight"/>
      <selection pane="bottomLeft"/>
      <selection pane="bottomRight"/>
    </sheetView>
  </sheetViews>
  <sheetFormatPr defaultRowHeight="13.5"/>
  <cols>
    <col min="1" max="97" width="18.625" style="217" customWidth="1"/>
    <col min="98" max="16384" width="9" style="217" customWidth="1"/>
  </cols>
  <sheetData>
    <row r="1" spans="1:2" ht="21" customHeight="1">
      <c r="A1" s="488" t="str">
        <f>HYPERLINK("#"&amp;"目次"&amp;"!a1","目次へ")</f>
        <v>目次へ</v>
      </c>
    </row>
    <row r="2" spans="1:2" ht="21" customHeight="1">
      <c r="A2" s="507" t="str">
        <f>"７１．"&amp;目次!E74</f>
        <v>７１．消費生活相談件数の推移（平成27～令和2年）</v>
      </c>
      <c r="B2" s="511"/>
    </row>
    <row r="3" spans="1:2" ht="21" customHeight="1">
      <c r="A3" s="508" t="s">
        <v>345</v>
      </c>
      <c r="B3" s="498" t="s">
        <v>4677</v>
      </c>
    </row>
    <row r="4" spans="1:2" ht="21" customHeight="1">
      <c r="A4" s="491" t="s">
        <v>4401</v>
      </c>
      <c r="B4" s="517">
        <v>2440</v>
      </c>
    </row>
    <row r="5" spans="1:2" ht="21" customHeight="1">
      <c r="A5" s="491">
        <v>28</v>
      </c>
      <c r="B5" s="517">
        <v>2389</v>
      </c>
    </row>
    <row r="6" spans="1:2" ht="21" customHeight="1">
      <c r="A6" s="491">
        <v>29</v>
      </c>
      <c r="B6" s="517">
        <v>2247</v>
      </c>
    </row>
    <row r="7" spans="1:2" ht="21" customHeight="1">
      <c r="A7" s="492">
        <v>30</v>
      </c>
      <c r="B7" s="517">
        <v>2664</v>
      </c>
    </row>
    <row r="8" spans="1:2" ht="21" customHeight="1">
      <c r="A8" s="515" t="s">
        <v>4402</v>
      </c>
      <c r="B8" s="518">
        <v>2968</v>
      </c>
    </row>
    <row r="9" spans="1:2" ht="21" customHeight="1">
      <c r="A9" s="516">
        <v>2</v>
      </c>
      <c r="B9" s="519">
        <v>3191</v>
      </c>
    </row>
    <row r="10" spans="1:2" ht="21" customHeight="1">
      <c r="A10" s="510" t="s">
        <v>4023</v>
      </c>
      <c r="B10" s="514"/>
    </row>
    <row r="11" spans="1:2" ht="21" customHeight="1"/>
    <row r="12" spans="1:2" ht="21" customHeight="1"/>
    <row r="13" spans="1:2" ht="21" customHeight="1"/>
    <row r="14" spans="1:2" ht="21" customHeight="1"/>
    <row r="15" spans="1:2" ht="21" customHeight="1"/>
    <row r="16" spans="1:2" ht="21" customHeight="1"/>
    <row r="17" ht="21" customHeight="1"/>
    <row r="18" ht="21" customHeight="1"/>
    <row r="19" ht="21" customHeight="1"/>
    <row r="20" ht="21" customHeight="1"/>
    <row r="21" ht="21" customHeight="1"/>
    <row r="22" ht="21" customHeight="1"/>
    <row r="23" ht="21" customHeight="1"/>
    <row r="24" ht="21" customHeight="1"/>
    <row r="25" ht="21" customHeight="1"/>
    <row r="26" ht="21" customHeight="1"/>
    <row r="27" ht="21" customHeight="1"/>
    <row r="28" ht="21" customHeight="1"/>
    <row r="29" ht="21" customHeight="1"/>
    <row r="30" ht="21" customHeight="1"/>
    <row r="31" ht="21" customHeight="1"/>
    <row r="32" ht="21" customHeight="1"/>
    <row r="33" ht="21" customHeight="1"/>
    <row r="34" ht="21" customHeight="1"/>
    <row r="35" ht="21" customHeight="1"/>
    <row r="36" ht="21" customHeight="1"/>
    <row r="37" ht="21" customHeight="1"/>
    <row r="38" ht="21" customHeight="1"/>
    <row r="39" ht="21" customHeight="1"/>
    <row r="40" ht="21" customHeight="1"/>
    <row r="41" ht="21" customHeight="1"/>
    <row r="42" ht="21" customHeight="1"/>
    <row r="43" ht="21" customHeight="1"/>
    <row r="44" ht="21" customHeight="1"/>
    <row r="45" ht="21" customHeight="1"/>
    <row r="46" ht="21" customHeight="1"/>
    <row r="47" ht="21" customHeight="1"/>
    <row r="48"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row r="356" ht="21" customHeight="1"/>
    <row r="357" ht="21" customHeight="1"/>
    <row r="358" ht="21" customHeight="1"/>
    <row r="359" ht="21" customHeight="1"/>
    <row r="360" ht="21" customHeight="1"/>
    <row r="361" ht="21" customHeight="1"/>
    <row r="362" ht="21" customHeight="1"/>
    <row r="363" ht="21" customHeight="1"/>
    <row r="364" ht="21" customHeight="1"/>
    <row r="365" ht="21" customHeight="1"/>
    <row r="366" ht="21" customHeight="1"/>
    <row r="367" ht="21" customHeight="1"/>
    <row r="368" ht="21" customHeight="1"/>
    <row r="369" ht="21" customHeight="1"/>
    <row r="370" ht="21" customHeight="1"/>
    <row r="371" ht="21" customHeight="1"/>
    <row r="372" ht="21" customHeight="1"/>
    <row r="373" ht="21" customHeight="1"/>
    <row r="374" ht="21" customHeight="1"/>
    <row r="375" ht="21" customHeight="1"/>
    <row r="376" ht="21" customHeight="1"/>
    <row r="377" ht="21" customHeight="1"/>
    <row r="378" ht="21" customHeight="1"/>
    <row r="379" ht="21" customHeight="1"/>
    <row r="380" ht="21" customHeight="1"/>
    <row r="381" ht="21" customHeight="1"/>
    <row r="382" ht="21" customHeight="1"/>
    <row r="383" ht="21" customHeight="1"/>
    <row r="384" ht="21" customHeight="1"/>
    <row r="385" ht="21" customHeight="1"/>
    <row r="386" ht="21" customHeight="1"/>
    <row r="387" ht="21" customHeight="1"/>
    <row r="388" ht="21" customHeight="1"/>
    <row r="389" ht="21" customHeight="1"/>
    <row r="390" ht="21" customHeight="1"/>
    <row r="391" ht="21" customHeight="1"/>
    <row r="392" ht="21" customHeight="1"/>
    <row r="393" ht="21" customHeight="1"/>
    <row r="394" ht="21" customHeight="1"/>
    <row r="395" ht="21" customHeight="1"/>
    <row r="396" ht="21" customHeight="1"/>
    <row r="397" ht="21" customHeight="1"/>
    <row r="398" ht="21" customHeight="1"/>
    <row r="399" ht="21" customHeight="1"/>
    <row r="400" ht="21" customHeight="1"/>
    <row r="401" ht="21" customHeight="1"/>
    <row r="402" ht="21" customHeight="1"/>
    <row r="403" ht="21" customHeight="1"/>
    <row r="404" ht="21" customHeight="1"/>
    <row r="405" ht="21" customHeight="1"/>
    <row r="406" ht="21" customHeight="1"/>
    <row r="407" ht="21" customHeight="1"/>
    <row r="408" ht="21" customHeight="1"/>
    <row r="409" ht="21" customHeight="1"/>
    <row r="410" ht="21" customHeight="1"/>
    <row r="411" ht="21" customHeight="1"/>
    <row r="412" ht="21" customHeight="1"/>
    <row r="413" ht="21" customHeight="1"/>
    <row r="414" ht="21" customHeight="1"/>
    <row r="415" ht="21" customHeight="1"/>
    <row r="416" ht="21" customHeight="1"/>
    <row r="417" ht="21" customHeight="1"/>
    <row r="418" ht="21" customHeight="1"/>
    <row r="419" ht="21" customHeight="1"/>
    <row r="420" ht="21" customHeight="1"/>
    <row r="421" ht="21" customHeight="1"/>
    <row r="422" ht="21" customHeight="1"/>
    <row r="423" ht="21" customHeight="1"/>
    <row r="424" ht="21" customHeight="1"/>
    <row r="425" ht="21" customHeight="1"/>
    <row r="426" ht="21" customHeight="1"/>
    <row r="427" ht="21" customHeight="1"/>
    <row r="428" ht="21" customHeight="1"/>
    <row r="429" ht="21" customHeight="1"/>
    <row r="430" ht="21" customHeight="1"/>
    <row r="431" ht="21" customHeight="1"/>
    <row r="432" ht="21" customHeight="1"/>
    <row r="433" ht="21" customHeight="1"/>
    <row r="434" ht="21" customHeight="1"/>
    <row r="435" ht="21" customHeight="1"/>
    <row r="436" ht="21" customHeight="1"/>
    <row r="437" ht="21" customHeight="1"/>
    <row r="438" ht="21" customHeight="1"/>
    <row r="439" ht="21" customHeight="1"/>
    <row r="440" ht="21" customHeight="1"/>
    <row r="441" ht="21" customHeight="1"/>
    <row r="442" ht="21" customHeight="1"/>
    <row r="443" ht="21" customHeight="1"/>
    <row r="444" ht="21" customHeight="1"/>
    <row r="445" ht="21" customHeight="1"/>
    <row r="446" ht="21" customHeight="1"/>
    <row r="447" ht="21" customHeight="1"/>
    <row r="448" ht="21" customHeight="1"/>
    <row r="449" ht="21" customHeight="1"/>
    <row r="450" ht="21" customHeight="1"/>
    <row r="451" ht="21" customHeight="1"/>
    <row r="452" ht="21" customHeight="1"/>
    <row r="453" ht="21" customHeight="1"/>
    <row r="454" ht="21" customHeight="1"/>
    <row r="455" ht="21" customHeight="1"/>
    <row r="456" ht="21" customHeight="1"/>
    <row r="457" ht="21" customHeight="1"/>
    <row r="458" ht="21" customHeight="1"/>
    <row r="459" ht="21" customHeight="1"/>
    <row r="460" ht="21" customHeight="1"/>
    <row r="461" ht="21" customHeight="1"/>
    <row r="462" ht="21" customHeight="1"/>
    <row r="463" ht="21" customHeight="1"/>
    <row r="464" ht="21" customHeight="1"/>
    <row r="465" ht="21" customHeight="1"/>
    <row r="466" ht="21" customHeight="1"/>
    <row r="467" ht="21" customHeight="1"/>
    <row r="468" ht="21" customHeight="1"/>
    <row r="469" ht="21" customHeight="1"/>
    <row r="470" ht="21" customHeight="1"/>
    <row r="471" ht="21" customHeight="1"/>
    <row r="472" ht="21" customHeight="1"/>
    <row r="473" ht="21" customHeight="1"/>
    <row r="474" ht="21" customHeight="1"/>
    <row r="475" ht="21" customHeight="1"/>
    <row r="476" ht="21" customHeight="1"/>
    <row r="477" ht="21" customHeight="1"/>
    <row r="478" ht="21" customHeight="1"/>
    <row r="479" ht="21" customHeight="1"/>
    <row r="480" ht="21" customHeight="1"/>
    <row r="481" ht="21" customHeight="1"/>
    <row r="482" ht="21" customHeight="1"/>
    <row r="483" ht="21" customHeight="1"/>
    <row r="484" ht="21" customHeight="1"/>
    <row r="485" ht="21" customHeight="1"/>
    <row r="486" ht="21" customHeight="1"/>
    <row r="487" ht="21" customHeight="1"/>
    <row r="488" ht="21" customHeight="1"/>
    <row r="489" ht="21" customHeight="1"/>
    <row r="490" ht="21" customHeight="1"/>
    <row r="491" ht="21" customHeight="1"/>
    <row r="492" ht="21" customHeight="1"/>
    <row r="493" ht="21" customHeight="1"/>
    <row r="494" ht="21" customHeight="1"/>
    <row r="495" ht="21" customHeight="1"/>
    <row r="496" ht="21" customHeight="1"/>
    <row r="497" ht="21" customHeight="1"/>
    <row r="498" ht="21" customHeight="1"/>
    <row r="499" ht="21" customHeight="1"/>
    <row r="500" ht="21" customHeight="1"/>
    <row r="501" ht="21" customHeight="1"/>
    <row r="502" ht="21" customHeight="1"/>
    <row r="503" ht="21" customHeight="1"/>
    <row r="504" ht="21" customHeight="1"/>
    <row r="505" ht="21" customHeight="1"/>
    <row r="506" ht="21" customHeight="1"/>
    <row r="507" ht="21" customHeight="1"/>
    <row r="508" ht="21" customHeight="1"/>
    <row r="509" ht="21" customHeight="1"/>
    <row r="510" ht="21" customHeight="1"/>
    <row r="511" ht="21" customHeight="1"/>
    <row r="512" ht="21" customHeight="1"/>
    <row r="513" ht="21" customHeight="1"/>
    <row r="514" ht="21" customHeight="1"/>
    <row r="515" ht="21" customHeight="1"/>
    <row r="516" ht="21" customHeight="1"/>
    <row r="517" ht="21" customHeight="1"/>
    <row r="518" ht="21" customHeight="1"/>
    <row r="519" ht="21" customHeight="1"/>
    <row r="520" ht="21" customHeight="1"/>
    <row r="521" ht="21" customHeight="1"/>
    <row r="522" ht="21" customHeight="1"/>
    <row r="523" ht="21" customHeight="1"/>
    <row r="524" ht="21" customHeight="1"/>
    <row r="525" ht="21" customHeight="1"/>
    <row r="526" ht="21" customHeight="1"/>
    <row r="527" ht="21" customHeight="1"/>
    <row r="528" ht="21" customHeight="1"/>
    <row r="529" ht="21" customHeight="1"/>
    <row r="530" ht="21" customHeight="1"/>
    <row r="531" ht="21" customHeight="1"/>
    <row r="532" ht="21" customHeight="1"/>
    <row r="533" ht="21" customHeight="1"/>
    <row r="534" ht="21" customHeight="1"/>
    <row r="535" ht="21" customHeight="1"/>
    <row r="536" ht="21" customHeight="1"/>
    <row r="537" ht="21" customHeight="1"/>
    <row r="538" ht="21" customHeight="1"/>
    <row r="539" ht="21" customHeight="1"/>
    <row r="540" ht="21" customHeight="1"/>
    <row r="541" ht="21" customHeight="1"/>
    <row r="542" ht="21" customHeight="1"/>
    <row r="543" ht="21" customHeight="1"/>
    <row r="544" ht="21" customHeight="1"/>
    <row r="545" ht="21" customHeight="1"/>
    <row r="546" ht="21" customHeight="1"/>
    <row r="547" ht="21" customHeight="1"/>
    <row r="548" ht="21" customHeight="1"/>
    <row r="549" ht="21" customHeight="1"/>
    <row r="550" ht="21" customHeight="1"/>
    <row r="551" ht="21" customHeight="1"/>
    <row r="552" ht="21" customHeight="1"/>
    <row r="553" ht="21" customHeight="1"/>
  </sheetData>
  <phoneticPr fontId="50" type="Hiragana"/>
  <hyperlinks>
    <hyperlink ref="A1" location="目次!A1"/>
  </hyperlinks>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sheetPr>
    <pageSetUpPr fitToPage="1"/>
  </sheetPr>
  <dimension ref="A1:H90"/>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4"/>
  </cols>
  <sheetData>
    <row r="1" spans="1:4" ht="21" customHeight="1">
      <c r="A1" s="28" t="str">
        <f>HYPERLINK("#"&amp;"目次"&amp;"!a1","目次へ")</f>
        <v>目次へ</v>
      </c>
    </row>
    <row r="2" spans="1:4" ht="21" customHeight="1">
      <c r="A2" s="97" t="str">
        <f>"７２．"&amp;目次!E75</f>
        <v>７２．町丁別倒壊危険度，火災危険度，総合危険度（平成30年2月公表値）</v>
      </c>
    </row>
    <row r="3" spans="1:4" ht="21" customHeight="1">
      <c r="A3" s="520" t="s">
        <v>2890</v>
      </c>
      <c r="B3" s="523" t="s">
        <v>1819</v>
      </c>
      <c r="C3" s="523" t="s">
        <v>1424</v>
      </c>
      <c r="D3" s="525" t="s">
        <v>2888</v>
      </c>
    </row>
    <row r="4" spans="1:4" ht="21" customHeight="1">
      <c r="A4" s="101" t="s">
        <v>3426</v>
      </c>
      <c r="B4" s="524">
        <v>2</v>
      </c>
      <c r="C4" s="26">
        <v>3</v>
      </c>
      <c r="D4" s="222">
        <v>3</v>
      </c>
    </row>
    <row r="5" spans="1:4" ht="21" customHeight="1">
      <c r="A5" s="101" t="s">
        <v>3462</v>
      </c>
      <c r="B5" s="524">
        <v>3</v>
      </c>
      <c r="C5" s="26">
        <v>4</v>
      </c>
      <c r="D5" s="26">
        <v>4</v>
      </c>
    </row>
    <row r="6" spans="1:4" ht="21" customHeight="1">
      <c r="A6" s="101" t="s">
        <v>3494</v>
      </c>
      <c r="B6" s="524">
        <v>2</v>
      </c>
      <c r="C6" s="26">
        <v>3</v>
      </c>
      <c r="D6" s="26">
        <v>3</v>
      </c>
    </row>
    <row r="7" spans="1:4" ht="21" customHeight="1">
      <c r="A7" s="101" t="s">
        <v>3523</v>
      </c>
      <c r="B7" s="524">
        <v>3</v>
      </c>
      <c r="C7" s="26">
        <v>4</v>
      </c>
      <c r="D7" s="26">
        <v>4</v>
      </c>
    </row>
    <row r="8" spans="1:4" ht="21" customHeight="1">
      <c r="A8" s="101" t="s">
        <v>2356</v>
      </c>
      <c r="B8" s="524">
        <v>2</v>
      </c>
      <c r="C8" s="26">
        <v>3</v>
      </c>
      <c r="D8" s="26">
        <v>3</v>
      </c>
    </row>
    <row r="9" spans="1:4" ht="21" customHeight="1">
      <c r="A9" s="101" t="s">
        <v>67</v>
      </c>
      <c r="B9" s="524">
        <v>2</v>
      </c>
      <c r="C9" s="26">
        <v>3</v>
      </c>
      <c r="D9" s="26">
        <v>3</v>
      </c>
    </row>
    <row r="10" spans="1:4" ht="21" customHeight="1">
      <c r="A10" s="101" t="s">
        <v>3463</v>
      </c>
      <c r="B10" s="524">
        <v>2</v>
      </c>
      <c r="C10" s="26">
        <v>3</v>
      </c>
      <c r="D10" s="26">
        <v>2</v>
      </c>
    </row>
    <row r="11" spans="1:4" ht="21" customHeight="1">
      <c r="A11" s="101" t="s">
        <v>3498</v>
      </c>
      <c r="B11" s="524">
        <v>3</v>
      </c>
      <c r="C11" s="26">
        <v>3</v>
      </c>
      <c r="D11" s="26">
        <v>4</v>
      </c>
    </row>
    <row r="12" spans="1:4" ht="21" customHeight="1">
      <c r="A12" s="101" t="s">
        <v>1376</v>
      </c>
      <c r="B12" s="524">
        <v>2</v>
      </c>
      <c r="C12" s="26">
        <v>2</v>
      </c>
      <c r="D12" s="26">
        <v>2</v>
      </c>
    </row>
    <row r="13" spans="1:4" ht="21" customHeight="1">
      <c r="A13" s="101" t="s">
        <v>2411</v>
      </c>
      <c r="B13" s="524">
        <v>1</v>
      </c>
      <c r="C13" s="26">
        <v>2</v>
      </c>
      <c r="D13" s="26">
        <v>2</v>
      </c>
    </row>
    <row r="14" spans="1:4" ht="21" customHeight="1">
      <c r="A14" s="101" t="s">
        <v>3563</v>
      </c>
      <c r="B14" s="524">
        <v>1</v>
      </c>
      <c r="C14" s="26">
        <v>2</v>
      </c>
      <c r="D14" s="26">
        <v>2</v>
      </c>
    </row>
    <row r="15" spans="1:4" ht="21" customHeight="1">
      <c r="A15" s="101" t="s">
        <v>3432</v>
      </c>
      <c r="B15" s="524">
        <v>2</v>
      </c>
      <c r="C15" s="26">
        <v>3</v>
      </c>
      <c r="D15" s="26">
        <v>3</v>
      </c>
    </row>
    <row r="16" spans="1:4" ht="21" customHeight="1">
      <c r="A16" s="101" t="s">
        <v>3465</v>
      </c>
      <c r="B16" s="524">
        <v>2</v>
      </c>
      <c r="C16" s="26">
        <v>3</v>
      </c>
      <c r="D16" s="26">
        <v>4</v>
      </c>
    </row>
    <row r="17" spans="1:4" ht="21" customHeight="1">
      <c r="A17" s="101" t="s">
        <v>3500</v>
      </c>
      <c r="B17" s="524">
        <v>2</v>
      </c>
      <c r="C17" s="26">
        <v>2</v>
      </c>
      <c r="D17" s="26">
        <v>3</v>
      </c>
    </row>
    <row r="18" spans="1:4" ht="21" customHeight="1">
      <c r="A18" s="101" t="s">
        <v>3528</v>
      </c>
      <c r="B18" s="524">
        <v>2</v>
      </c>
      <c r="C18" s="26">
        <v>3</v>
      </c>
      <c r="D18" s="26">
        <v>3</v>
      </c>
    </row>
    <row r="19" spans="1:4" ht="21" customHeight="1">
      <c r="A19" s="101" t="s">
        <v>3543</v>
      </c>
      <c r="B19" s="524">
        <v>2</v>
      </c>
      <c r="C19" s="26">
        <v>3</v>
      </c>
      <c r="D19" s="26">
        <v>3</v>
      </c>
    </row>
    <row r="20" spans="1:4" ht="21" customHeight="1">
      <c r="A20" s="101" t="s">
        <v>3564</v>
      </c>
      <c r="B20" s="524">
        <v>3</v>
      </c>
      <c r="C20" s="26">
        <v>4</v>
      </c>
      <c r="D20" s="26">
        <v>4</v>
      </c>
    </row>
    <row r="21" spans="1:4" ht="21" customHeight="1">
      <c r="A21" s="101" t="s">
        <v>3435</v>
      </c>
      <c r="B21" s="524">
        <v>2</v>
      </c>
      <c r="C21" s="26">
        <v>2</v>
      </c>
      <c r="D21" s="26">
        <v>2</v>
      </c>
    </row>
    <row r="22" spans="1:4" ht="21" customHeight="1">
      <c r="A22" s="101" t="s">
        <v>1671</v>
      </c>
      <c r="B22" s="524">
        <v>2</v>
      </c>
      <c r="C22" s="26">
        <v>3</v>
      </c>
      <c r="D22" s="26">
        <v>3</v>
      </c>
    </row>
    <row r="23" spans="1:4" ht="21" customHeight="1">
      <c r="A23" s="101" t="s">
        <v>3201</v>
      </c>
      <c r="B23" s="524">
        <v>2</v>
      </c>
      <c r="C23" s="26">
        <v>3</v>
      </c>
      <c r="D23" s="26">
        <v>3</v>
      </c>
    </row>
    <row r="24" spans="1:4" ht="21" customHeight="1">
      <c r="A24" s="101" t="s">
        <v>255</v>
      </c>
      <c r="B24" s="524">
        <v>3</v>
      </c>
      <c r="C24" s="26">
        <v>4</v>
      </c>
      <c r="D24" s="26">
        <v>4</v>
      </c>
    </row>
    <row r="25" spans="1:4" ht="21" customHeight="1">
      <c r="A25" s="101" t="s">
        <v>1150</v>
      </c>
      <c r="B25" s="524">
        <v>2</v>
      </c>
      <c r="C25" s="26">
        <v>3</v>
      </c>
      <c r="D25" s="26">
        <v>3</v>
      </c>
    </row>
    <row r="26" spans="1:4" ht="21" customHeight="1">
      <c r="A26" s="101" t="s">
        <v>2076</v>
      </c>
      <c r="B26" s="524">
        <v>2</v>
      </c>
      <c r="C26" s="26">
        <v>2</v>
      </c>
      <c r="D26" s="26">
        <v>3</v>
      </c>
    </row>
    <row r="27" spans="1:4" ht="21" customHeight="1">
      <c r="A27" s="101" t="s">
        <v>3470</v>
      </c>
      <c r="B27" s="524">
        <v>2</v>
      </c>
      <c r="C27" s="26">
        <v>3</v>
      </c>
      <c r="D27" s="26">
        <v>3</v>
      </c>
    </row>
    <row r="28" spans="1:4" ht="21" customHeight="1">
      <c r="A28" s="101" t="s">
        <v>1613</v>
      </c>
      <c r="B28" s="524">
        <v>2</v>
      </c>
      <c r="C28" s="26">
        <v>3</v>
      </c>
      <c r="D28" s="26">
        <v>3</v>
      </c>
    </row>
    <row r="29" spans="1:4" ht="21" customHeight="1">
      <c r="A29" s="101" t="s">
        <v>1018</v>
      </c>
      <c r="B29" s="524">
        <v>2</v>
      </c>
      <c r="C29" s="26">
        <v>3</v>
      </c>
      <c r="D29" s="26">
        <v>3</v>
      </c>
    </row>
    <row r="30" spans="1:4" ht="21" customHeight="1">
      <c r="A30" s="101" t="s">
        <v>3547</v>
      </c>
      <c r="B30" s="524">
        <v>2</v>
      </c>
      <c r="C30" s="26">
        <v>1</v>
      </c>
      <c r="D30" s="26">
        <v>2</v>
      </c>
    </row>
    <row r="31" spans="1:4" ht="21" customHeight="1">
      <c r="A31" s="101" t="s">
        <v>2933</v>
      </c>
      <c r="B31" s="524">
        <v>3</v>
      </c>
      <c r="C31" s="26">
        <v>4</v>
      </c>
      <c r="D31" s="26">
        <v>4</v>
      </c>
    </row>
    <row r="32" spans="1:4" ht="21" customHeight="1">
      <c r="A32" s="101" t="s">
        <v>3472</v>
      </c>
      <c r="B32" s="524">
        <v>1</v>
      </c>
      <c r="C32" s="26">
        <v>1</v>
      </c>
      <c r="D32" s="26">
        <v>2</v>
      </c>
    </row>
    <row r="33" spans="1:8" ht="21" customHeight="1">
      <c r="A33" s="101" t="s">
        <v>3502</v>
      </c>
      <c r="B33" s="524">
        <v>2</v>
      </c>
      <c r="C33" s="26">
        <v>2</v>
      </c>
      <c r="D33" s="26">
        <v>3</v>
      </c>
    </row>
    <row r="34" spans="1:8" ht="21" customHeight="1">
      <c r="A34" s="101" t="s">
        <v>3530</v>
      </c>
      <c r="B34" s="524">
        <v>1</v>
      </c>
      <c r="C34" s="26">
        <v>1</v>
      </c>
      <c r="D34" s="26">
        <v>1</v>
      </c>
    </row>
    <row r="35" spans="1:8" ht="21" customHeight="1">
      <c r="A35" s="101" t="s">
        <v>3548</v>
      </c>
      <c r="B35" s="524">
        <v>2</v>
      </c>
      <c r="C35" s="26">
        <v>3</v>
      </c>
      <c r="D35" s="26">
        <v>4</v>
      </c>
    </row>
    <row r="36" spans="1:8" ht="21" customHeight="1">
      <c r="A36" s="101" t="s">
        <v>3565</v>
      </c>
      <c r="B36" s="524">
        <v>2</v>
      </c>
      <c r="C36" s="26">
        <v>3</v>
      </c>
      <c r="D36" s="26">
        <v>3</v>
      </c>
    </row>
    <row r="37" spans="1:8" ht="21" customHeight="1">
      <c r="A37" s="101" t="s">
        <v>3444</v>
      </c>
      <c r="B37" s="524">
        <v>2</v>
      </c>
      <c r="C37" s="26">
        <v>4</v>
      </c>
      <c r="D37" s="26">
        <v>4</v>
      </c>
    </row>
    <row r="38" spans="1:8" ht="21" customHeight="1">
      <c r="A38" s="101" t="s">
        <v>3476</v>
      </c>
      <c r="B38" s="524">
        <v>3</v>
      </c>
      <c r="C38" s="26">
        <v>4</v>
      </c>
      <c r="D38" s="26">
        <v>4</v>
      </c>
    </row>
    <row r="39" spans="1:8" ht="21" customHeight="1">
      <c r="A39" s="101" t="s">
        <v>2984</v>
      </c>
      <c r="B39" s="524">
        <v>2</v>
      </c>
      <c r="C39" s="26">
        <v>4</v>
      </c>
      <c r="D39" s="26">
        <v>3</v>
      </c>
    </row>
    <row r="40" spans="1:8" ht="21" customHeight="1">
      <c r="A40" s="101" t="s">
        <v>1771</v>
      </c>
      <c r="B40" s="524">
        <v>2</v>
      </c>
      <c r="C40" s="26">
        <v>3</v>
      </c>
      <c r="D40" s="26">
        <v>2</v>
      </c>
    </row>
    <row r="41" spans="1:8" ht="21" customHeight="1">
      <c r="A41" s="101" t="s">
        <v>3550</v>
      </c>
      <c r="B41" s="524">
        <v>2</v>
      </c>
      <c r="C41" s="26">
        <v>2</v>
      </c>
      <c r="D41" s="26">
        <v>2</v>
      </c>
    </row>
    <row r="42" spans="1:8" ht="21" customHeight="1">
      <c r="A42" s="101" t="s">
        <v>3446</v>
      </c>
      <c r="B42" s="524">
        <v>3</v>
      </c>
      <c r="C42" s="26">
        <v>3</v>
      </c>
      <c r="D42" s="26">
        <v>3</v>
      </c>
    </row>
    <row r="43" spans="1:8" ht="21" customHeight="1">
      <c r="A43" s="101" t="s">
        <v>1752</v>
      </c>
      <c r="B43" s="524">
        <v>2</v>
      </c>
      <c r="C43" s="26">
        <v>2</v>
      </c>
      <c r="D43" s="26">
        <v>2</v>
      </c>
    </row>
    <row r="44" spans="1:8" ht="21" customHeight="1">
      <c r="A44" s="101" t="s">
        <v>3505</v>
      </c>
      <c r="B44" s="524">
        <v>2</v>
      </c>
      <c r="C44" s="26">
        <v>3</v>
      </c>
      <c r="D44" s="26">
        <v>3</v>
      </c>
    </row>
    <row r="45" spans="1:8" ht="21" customHeight="1">
      <c r="A45" s="101" t="s">
        <v>2757</v>
      </c>
      <c r="B45" s="524">
        <v>2</v>
      </c>
      <c r="C45" s="26">
        <v>1</v>
      </c>
      <c r="D45" s="26">
        <v>1</v>
      </c>
    </row>
    <row r="46" spans="1:8" ht="21" customHeight="1">
      <c r="A46" s="101" t="s">
        <v>2696</v>
      </c>
      <c r="B46" s="524">
        <v>2</v>
      </c>
      <c r="C46" s="26">
        <v>3</v>
      </c>
      <c r="D46" s="26">
        <v>1</v>
      </c>
    </row>
    <row r="47" spans="1:8" ht="21" customHeight="1">
      <c r="A47" s="521" t="s">
        <v>3427</v>
      </c>
      <c r="B47" s="524">
        <v>3</v>
      </c>
      <c r="C47" s="26">
        <v>3</v>
      </c>
      <c r="D47" s="26">
        <v>3</v>
      </c>
      <c r="E47" s="26"/>
      <c r="F47" s="26"/>
      <c r="G47" s="26"/>
      <c r="H47" s="26"/>
    </row>
    <row r="48" spans="1:8" ht="21" customHeight="1">
      <c r="A48" s="521" t="s">
        <v>1990</v>
      </c>
      <c r="B48" s="524">
        <v>2</v>
      </c>
      <c r="C48" s="26">
        <v>3</v>
      </c>
      <c r="D48" s="26">
        <v>3</v>
      </c>
    </row>
    <row r="49" spans="1:4" ht="21" customHeight="1">
      <c r="A49" s="521" t="s">
        <v>3497</v>
      </c>
      <c r="B49" s="524">
        <v>3</v>
      </c>
      <c r="C49" s="26">
        <v>3</v>
      </c>
      <c r="D49" s="26">
        <v>4</v>
      </c>
    </row>
    <row r="50" spans="1:4" ht="21" customHeight="1">
      <c r="A50" s="521" t="s">
        <v>3526</v>
      </c>
      <c r="B50" s="524">
        <v>2</v>
      </c>
      <c r="C50" s="26">
        <v>4</v>
      </c>
      <c r="D50" s="26">
        <v>4</v>
      </c>
    </row>
    <row r="51" spans="1:4" ht="21" customHeight="1">
      <c r="A51" s="521" t="s">
        <v>3428</v>
      </c>
      <c r="B51" s="524">
        <v>2</v>
      </c>
      <c r="C51" s="26">
        <v>3</v>
      </c>
      <c r="D51" s="26">
        <v>2</v>
      </c>
    </row>
    <row r="52" spans="1:4" ht="21" customHeight="1">
      <c r="A52" s="521" t="s">
        <v>2542</v>
      </c>
      <c r="B52" s="524">
        <v>2</v>
      </c>
      <c r="C52" s="26">
        <v>2</v>
      </c>
      <c r="D52" s="26">
        <v>2</v>
      </c>
    </row>
    <row r="53" spans="1:4" ht="21" customHeight="1">
      <c r="A53" s="521" t="s">
        <v>283</v>
      </c>
      <c r="B53" s="524">
        <v>1</v>
      </c>
      <c r="C53" s="26">
        <v>2</v>
      </c>
      <c r="D53" s="26">
        <v>1</v>
      </c>
    </row>
    <row r="54" spans="1:4" ht="21" customHeight="1">
      <c r="A54" s="521" t="s">
        <v>955</v>
      </c>
      <c r="B54" s="524">
        <v>2</v>
      </c>
      <c r="C54" s="26">
        <v>2</v>
      </c>
      <c r="D54" s="26">
        <v>1</v>
      </c>
    </row>
    <row r="55" spans="1:4" ht="21" customHeight="1">
      <c r="A55" s="521" t="s">
        <v>2886</v>
      </c>
      <c r="B55" s="524">
        <v>2</v>
      </c>
      <c r="C55" s="26">
        <v>2</v>
      </c>
      <c r="D55" s="26">
        <v>2</v>
      </c>
    </row>
    <row r="56" spans="1:4" ht="21" customHeight="1">
      <c r="A56" s="521" t="s">
        <v>3431</v>
      </c>
      <c r="B56" s="524">
        <v>2</v>
      </c>
      <c r="C56" s="26">
        <v>2</v>
      </c>
      <c r="D56" s="26">
        <v>1</v>
      </c>
    </row>
    <row r="57" spans="1:4" ht="21" customHeight="1">
      <c r="A57" s="521" t="s">
        <v>3464</v>
      </c>
      <c r="B57" s="524">
        <v>2</v>
      </c>
      <c r="C57" s="26">
        <v>2</v>
      </c>
      <c r="D57" s="26">
        <v>2</v>
      </c>
    </row>
    <row r="58" spans="1:4" ht="21" customHeight="1">
      <c r="A58" s="521" t="s">
        <v>3499</v>
      </c>
      <c r="B58" s="524">
        <v>1</v>
      </c>
      <c r="C58" s="26">
        <v>1</v>
      </c>
      <c r="D58" s="26">
        <v>1</v>
      </c>
    </row>
    <row r="59" spans="1:4" ht="21" customHeight="1">
      <c r="A59" s="521" t="s">
        <v>162</v>
      </c>
      <c r="B59" s="524">
        <v>2</v>
      </c>
      <c r="C59" s="26">
        <v>2</v>
      </c>
      <c r="D59" s="26">
        <v>1</v>
      </c>
    </row>
    <row r="60" spans="1:4" ht="21" customHeight="1">
      <c r="A60" s="521" t="s">
        <v>3433</v>
      </c>
      <c r="B60" s="524">
        <v>2</v>
      </c>
      <c r="C60" s="26">
        <v>2</v>
      </c>
      <c r="D60" s="26">
        <v>1</v>
      </c>
    </row>
    <row r="61" spans="1:4" ht="21" customHeight="1">
      <c r="A61" s="521" t="s">
        <v>3468</v>
      </c>
      <c r="B61" s="524">
        <v>2</v>
      </c>
      <c r="C61" s="26">
        <v>2</v>
      </c>
      <c r="D61" s="26">
        <v>1</v>
      </c>
    </row>
    <row r="62" spans="1:4" ht="21" customHeight="1">
      <c r="A62" s="521" t="s">
        <v>3434</v>
      </c>
      <c r="B62" s="524">
        <v>3</v>
      </c>
      <c r="C62" s="26">
        <v>4</v>
      </c>
      <c r="D62" s="26">
        <v>4</v>
      </c>
    </row>
    <row r="63" spans="1:4" ht="21" customHeight="1">
      <c r="A63" s="521" t="s">
        <v>2443</v>
      </c>
      <c r="B63" s="524">
        <v>3</v>
      </c>
      <c r="C63" s="26">
        <v>5</v>
      </c>
      <c r="D63" s="26">
        <v>5</v>
      </c>
    </row>
    <row r="64" spans="1:4" ht="21" customHeight="1">
      <c r="A64" s="521" t="s">
        <v>3327</v>
      </c>
      <c r="B64" s="524">
        <v>3</v>
      </c>
      <c r="C64" s="26">
        <v>3</v>
      </c>
      <c r="D64" s="26">
        <v>4</v>
      </c>
    </row>
    <row r="65" spans="1:4" ht="21" customHeight="1">
      <c r="A65" s="521" t="s">
        <v>851</v>
      </c>
      <c r="B65" s="524">
        <v>2</v>
      </c>
      <c r="C65" s="26">
        <v>3</v>
      </c>
      <c r="D65" s="26">
        <v>3</v>
      </c>
    </row>
    <row r="66" spans="1:4" ht="21" customHeight="1">
      <c r="A66" s="521" t="s">
        <v>3545</v>
      </c>
      <c r="B66" s="524">
        <v>2</v>
      </c>
      <c r="C66" s="26">
        <v>3</v>
      </c>
      <c r="D66" s="26">
        <v>3</v>
      </c>
    </row>
    <row r="67" spans="1:4" ht="21" customHeight="1">
      <c r="A67" s="521" t="s">
        <v>3524</v>
      </c>
      <c r="B67" s="524">
        <v>2</v>
      </c>
      <c r="C67" s="26">
        <v>3</v>
      </c>
      <c r="D67" s="26">
        <v>3</v>
      </c>
    </row>
    <row r="68" spans="1:4" ht="21" customHeight="1">
      <c r="A68" s="521" t="s">
        <v>3437</v>
      </c>
      <c r="B68" s="524">
        <v>3</v>
      </c>
      <c r="C68" s="26">
        <v>4</v>
      </c>
      <c r="D68" s="26">
        <v>4</v>
      </c>
    </row>
    <row r="69" spans="1:4" ht="21" customHeight="1">
      <c r="A69" s="521" t="s">
        <v>3001</v>
      </c>
      <c r="B69" s="524">
        <v>2</v>
      </c>
      <c r="C69" s="26">
        <v>5</v>
      </c>
      <c r="D69" s="26">
        <v>5</v>
      </c>
    </row>
    <row r="70" spans="1:4" ht="21" customHeight="1">
      <c r="A70" s="521" t="s">
        <v>2131</v>
      </c>
      <c r="B70" s="524">
        <v>3</v>
      </c>
      <c r="C70" s="26">
        <v>5</v>
      </c>
      <c r="D70" s="26">
        <v>4</v>
      </c>
    </row>
    <row r="71" spans="1:4" ht="21" customHeight="1">
      <c r="A71" s="521" t="s">
        <v>3529</v>
      </c>
      <c r="B71" s="524">
        <v>3</v>
      </c>
      <c r="C71" s="26">
        <v>4</v>
      </c>
      <c r="D71" s="26">
        <v>5</v>
      </c>
    </row>
    <row r="72" spans="1:4" ht="21" customHeight="1">
      <c r="A72" s="521" t="s">
        <v>3439</v>
      </c>
      <c r="B72" s="524">
        <v>2</v>
      </c>
      <c r="C72" s="26">
        <v>5</v>
      </c>
      <c r="D72" s="26">
        <v>5</v>
      </c>
    </row>
    <row r="73" spans="1:4" ht="21" customHeight="1">
      <c r="A73" s="521" t="s">
        <v>3471</v>
      </c>
      <c r="B73" s="524">
        <v>2</v>
      </c>
      <c r="C73" s="26">
        <v>4</v>
      </c>
      <c r="D73" s="26">
        <v>4</v>
      </c>
    </row>
    <row r="74" spans="1:4" ht="21" customHeight="1">
      <c r="A74" s="521" t="s">
        <v>3110</v>
      </c>
      <c r="B74" s="524">
        <v>2</v>
      </c>
      <c r="C74" s="26">
        <v>4</v>
      </c>
      <c r="D74" s="26">
        <v>4</v>
      </c>
    </row>
    <row r="75" spans="1:4" ht="21" customHeight="1">
      <c r="A75" s="521" t="s">
        <v>3440</v>
      </c>
      <c r="B75" s="524">
        <v>1</v>
      </c>
      <c r="C75" s="26">
        <v>2</v>
      </c>
      <c r="D75" s="26">
        <v>2</v>
      </c>
    </row>
    <row r="76" spans="1:4" ht="21" customHeight="1">
      <c r="A76" s="521" t="s">
        <v>3473</v>
      </c>
      <c r="B76" s="524">
        <v>2</v>
      </c>
      <c r="C76" s="26">
        <v>2</v>
      </c>
      <c r="D76" s="26">
        <v>2</v>
      </c>
    </row>
    <row r="77" spans="1:4" ht="21" customHeight="1">
      <c r="A77" s="521" t="s">
        <v>3503</v>
      </c>
      <c r="B77" s="524">
        <v>2</v>
      </c>
      <c r="C77" s="26">
        <v>2</v>
      </c>
      <c r="D77" s="26">
        <v>3</v>
      </c>
    </row>
    <row r="78" spans="1:4" ht="21" customHeight="1">
      <c r="A78" s="521" t="s">
        <v>3442</v>
      </c>
      <c r="B78" s="524">
        <v>2</v>
      </c>
      <c r="C78" s="26">
        <v>4</v>
      </c>
      <c r="D78" s="26">
        <v>3</v>
      </c>
    </row>
    <row r="79" spans="1:4" ht="21" customHeight="1">
      <c r="A79" s="521" t="s">
        <v>3475</v>
      </c>
      <c r="B79" s="524">
        <v>2</v>
      </c>
      <c r="C79" s="26">
        <v>2</v>
      </c>
      <c r="D79" s="26">
        <v>1</v>
      </c>
    </row>
    <row r="80" spans="1:4" ht="21" customHeight="1">
      <c r="A80" s="521" t="s">
        <v>3338</v>
      </c>
      <c r="B80" s="524">
        <v>2</v>
      </c>
      <c r="C80" s="26">
        <v>3</v>
      </c>
      <c r="D80" s="26">
        <v>3</v>
      </c>
    </row>
    <row r="81" spans="1:4" ht="21" customHeight="1">
      <c r="A81" s="521" t="s">
        <v>3531</v>
      </c>
      <c r="B81" s="524">
        <v>2</v>
      </c>
      <c r="C81" s="26">
        <v>3</v>
      </c>
      <c r="D81" s="26">
        <v>3</v>
      </c>
    </row>
    <row r="82" spans="1:4" ht="21" customHeight="1">
      <c r="A82" s="521" t="s">
        <v>3549</v>
      </c>
      <c r="B82" s="524">
        <v>2</v>
      </c>
      <c r="C82" s="26">
        <v>3</v>
      </c>
      <c r="D82" s="26">
        <v>3</v>
      </c>
    </row>
    <row r="83" spans="1:4" ht="21" customHeight="1">
      <c r="A83" s="521" t="s">
        <v>2527</v>
      </c>
      <c r="B83" s="524">
        <v>2</v>
      </c>
      <c r="C83" s="26">
        <v>3</v>
      </c>
      <c r="D83" s="26">
        <v>3</v>
      </c>
    </row>
    <row r="84" spans="1:4" ht="21" customHeight="1">
      <c r="A84" s="521" t="s">
        <v>3445</v>
      </c>
      <c r="B84" s="524">
        <v>1</v>
      </c>
      <c r="C84" s="26">
        <v>2</v>
      </c>
      <c r="D84" s="26">
        <v>2</v>
      </c>
    </row>
    <row r="85" spans="1:4" ht="21" customHeight="1">
      <c r="A85" s="521" t="s">
        <v>1491</v>
      </c>
      <c r="B85" s="524">
        <v>1</v>
      </c>
      <c r="C85" s="26">
        <v>2</v>
      </c>
      <c r="D85" s="26">
        <v>2</v>
      </c>
    </row>
    <row r="86" spans="1:4" ht="21" customHeight="1">
      <c r="A86" s="521" t="s">
        <v>2839</v>
      </c>
      <c r="B86" s="524">
        <v>1</v>
      </c>
      <c r="C86" s="26">
        <v>2</v>
      </c>
      <c r="D86" s="26">
        <v>2</v>
      </c>
    </row>
    <row r="87" spans="1:4" ht="21" customHeight="1">
      <c r="A87" s="521" t="s">
        <v>3533</v>
      </c>
      <c r="B87" s="524">
        <v>2</v>
      </c>
      <c r="C87" s="26">
        <v>2</v>
      </c>
      <c r="D87" s="26">
        <v>2</v>
      </c>
    </row>
    <row r="88" spans="1:4" ht="21" customHeight="1">
      <c r="A88" s="521" t="s">
        <v>3551</v>
      </c>
      <c r="B88" s="524">
        <v>2</v>
      </c>
      <c r="C88" s="26">
        <v>3</v>
      </c>
      <c r="D88" s="26">
        <v>3</v>
      </c>
    </row>
    <row r="89" spans="1:4" ht="21" customHeight="1">
      <c r="A89" s="150" t="s">
        <v>705</v>
      </c>
      <c r="B89" s="232"/>
      <c r="C89" s="232"/>
      <c r="D89" s="232"/>
    </row>
    <row r="90" spans="1:4" ht="21" customHeight="1">
      <c r="A90" s="522" t="s">
        <v>4243</v>
      </c>
      <c r="B90" s="26"/>
      <c r="C90" s="26"/>
      <c r="D90" s="26"/>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76.xml><?xml version="1.0" encoding="utf-8"?>
<worksheet xmlns="http://schemas.openxmlformats.org/spreadsheetml/2006/main" xmlns:r="http://schemas.openxmlformats.org/officeDocument/2006/relationships" xmlns:mc="http://schemas.openxmlformats.org/markup-compatibility/2006">
  <sheetPr>
    <pageSetUpPr fitToPage="1"/>
  </sheetPr>
  <dimension ref="A1:P13"/>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4"/>
    <col min="2" max="16" width="10.125" style="24" customWidth="1"/>
    <col min="17" max="16384" width="18.625" style="24"/>
  </cols>
  <sheetData>
    <row r="1" spans="1:16" ht="21" customHeight="1">
      <c r="A1" s="28" t="str">
        <f>HYPERLINK("#"&amp;"目次"&amp;"!a1","目次へ")</f>
        <v>目次へ</v>
      </c>
    </row>
    <row r="2" spans="1:16" ht="21" customHeight="1">
      <c r="A2" s="97" t="str">
        <f>"７３．"&amp;目次!E76</f>
        <v>７３．路線別駅周辺自転車駐車台数（平成28～令和3年）</v>
      </c>
      <c r="B2" s="209"/>
      <c r="C2" s="209"/>
      <c r="D2" s="209"/>
      <c r="E2" s="209"/>
      <c r="F2" s="209"/>
      <c r="G2" s="209"/>
      <c r="H2" s="209"/>
      <c r="I2" s="209"/>
      <c r="J2" s="209"/>
      <c r="K2" s="209"/>
      <c r="L2" s="209"/>
      <c r="M2" s="209"/>
      <c r="N2" s="209"/>
      <c r="O2" s="209"/>
      <c r="P2" s="209"/>
    </row>
    <row r="3" spans="1:16" ht="21" customHeight="1">
      <c r="A3" s="526" t="s">
        <v>2705</v>
      </c>
      <c r="B3" s="106" t="s">
        <v>704</v>
      </c>
      <c r="C3" s="116"/>
      <c r="D3" s="116"/>
      <c r="E3" s="106" t="s">
        <v>1136</v>
      </c>
      <c r="F3" s="116"/>
      <c r="G3" s="116"/>
      <c r="H3" s="106" t="s">
        <v>2139</v>
      </c>
      <c r="I3" s="116"/>
      <c r="J3" s="116"/>
      <c r="K3" s="106" t="s">
        <v>32</v>
      </c>
      <c r="L3" s="116"/>
      <c r="M3" s="116"/>
      <c r="N3" s="106" t="s">
        <v>2907</v>
      </c>
      <c r="O3" s="116"/>
      <c r="P3" s="116"/>
    </row>
    <row r="4" spans="1:16" ht="21" customHeight="1">
      <c r="A4" s="128"/>
      <c r="B4" s="261" t="s">
        <v>3970</v>
      </c>
      <c r="C4" s="261" t="s">
        <v>3971</v>
      </c>
      <c r="D4" s="261" t="s">
        <v>3973</v>
      </c>
      <c r="E4" s="261" t="s">
        <v>3970</v>
      </c>
      <c r="F4" s="261" t="s">
        <v>3971</v>
      </c>
      <c r="G4" s="261" t="s">
        <v>3973</v>
      </c>
      <c r="H4" s="261" t="s">
        <v>3970</v>
      </c>
      <c r="I4" s="261" t="s">
        <v>3971</v>
      </c>
      <c r="J4" s="261" t="s">
        <v>3973</v>
      </c>
      <c r="K4" s="261" t="s">
        <v>3970</v>
      </c>
      <c r="L4" s="261" t="s">
        <v>3971</v>
      </c>
      <c r="M4" s="261" t="s">
        <v>3973</v>
      </c>
      <c r="N4" s="261" t="s">
        <v>3970</v>
      </c>
      <c r="O4" s="261" t="s">
        <v>3971</v>
      </c>
      <c r="P4" s="261" t="s">
        <v>3973</v>
      </c>
    </row>
    <row r="5" spans="1:16" ht="21" customHeight="1">
      <c r="A5" s="32" t="s">
        <v>4010</v>
      </c>
      <c r="B5" s="120">
        <v>28</v>
      </c>
      <c r="C5" s="48">
        <v>10299</v>
      </c>
      <c r="D5" s="48">
        <v>791</v>
      </c>
      <c r="E5" s="48">
        <v>7</v>
      </c>
      <c r="F5" s="48">
        <v>6827</v>
      </c>
      <c r="G5" s="48">
        <v>315</v>
      </c>
      <c r="H5" s="48">
        <v>14</v>
      </c>
      <c r="I5" s="48">
        <v>2317</v>
      </c>
      <c r="J5" s="48">
        <v>240</v>
      </c>
      <c r="K5" s="48">
        <v>1</v>
      </c>
      <c r="L5" s="48">
        <v>119</v>
      </c>
      <c r="M5" s="48">
        <v>35</v>
      </c>
      <c r="N5" s="48">
        <v>6</v>
      </c>
      <c r="O5" s="48">
        <v>1036</v>
      </c>
      <c r="P5" s="48">
        <v>201</v>
      </c>
    </row>
    <row r="6" spans="1:16" ht="21" customHeight="1">
      <c r="A6" s="32">
        <v>29</v>
      </c>
      <c r="B6" s="120">
        <v>28</v>
      </c>
      <c r="C6" s="48">
        <v>9774</v>
      </c>
      <c r="D6" s="48">
        <v>605</v>
      </c>
      <c r="E6" s="48">
        <v>7</v>
      </c>
      <c r="F6" s="48">
        <v>6503</v>
      </c>
      <c r="G6" s="48">
        <v>244</v>
      </c>
      <c r="H6" s="48">
        <v>14</v>
      </c>
      <c r="I6" s="48">
        <v>2145</v>
      </c>
      <c r="J6" s="48">
        <v>207</v>
      </c>
      <c r="K6" s="48">
        <v>1</v>
      </c>
      <c r="L6" s="48">
        <v>87</v>
      </c>
      <c r="M6" s="48">
        <v>19</v>
      </c>
      <c r="N6" s="48">
        <v>6</v>
      </c>
      <c r="O6" s="48">
        <v>1039</v>
      </c>
      <c r="P6" s="48">
        <v>135</v>
      </c>
    </row>
    <row r="7" spans="1:16" ht="21" customHeight="1">
      <c r="A7" s="32">
        <v>30</v>
      </c>
      <c r="B7" s="120">
        <v>28</v>
      </c>
      <c r="C7" s="48">
        <v>10221</v>
      </c>
      <c r="D7" s="48">
        <v>689</v>
      </c>
      <c r="E7" s="48">
        <v>7</v>
      </c>
      <c r="F7" s="48">
        <v>6349</v>
      </c>
      <c r="G7" s="48">
        <v>334</v>
      </c>
      <c r="H7" s="48">
        <v>14</v>
      </c>
      <c r="I7" s="48">
        <v>2526</v>
      </c>
      <c r="J7" s="48">
        <v>209</v>
      </c>
      <c r="K7" s="48">
        <v>1</v>
      </c>
      <c r="L7" s="48">
        <v>264</v>
      </c>
      <c r="M7" s="48">
        <v>26</v>
      </c>
      <c r="N7" s="48">
        <v>6</v>
      </c>
      <c r="O7" s="48">
        <v>1082</v>
      </c>
      <c r="P7" s="48">
        <v>120</v>
      </c>
    </row>
    <row r="8" spans="1:16" ht="21" customHeight="1">
      <c r="A8" s="34" t="s">
        <v>4318</v>
      </c>
      <c r="B8" s="120">
        <v>28</v>
      </c>
      <c r="C8" s="49">
        <v>7918</v>
      </c>
      <c r="D8" s="49">
        <v>610</v>
      </c>
      <c r="E8" s="49">
        <v>7</v>
      </c>
      <c r="F8" s="49">
        <v>4325</v>
      </c>
      <c r="G8" s="49">
        <v>294</v>
      </c>
      <c r="H8" s="49">
        <v>14</v>
      </c>
      <c r="I8" s="49">
        <v>2254</v>
      </c>
      <c r="J8" s="49">
        <v>155</v>
      </c>
      <c r="K8" s="49">
        <v>1</v>
      </c>
      <c r="L8" s="49">
        <v>220</v>
      </c>
      <c r="M8" s="49">
        <v>22</v>
      </c>
      <c r="N8" s="49">
        <v>6</v>
      </c>
      <c r="O8" s="49">
        <v>1119</v>
      </c>
      <c r="P8" s="49">
        <v>139</v>
      </c>
    </row>
    <row r="9" spans="1:16" s="26" customFormat="1" ht="21" customHeight="1">
      <c r="A9" s="117">
        <v>2</v>
      </c>
      <c r="B9" s="48">
        <v>28</v>
      </c>
      <c r="C9" s="48">
        <v>5448</v>
      </c>
      <c r="D9" s="48">
        <v>447</v>
      </c>
      <c r="E9" s="48">
        <v>7</v>
      </c>
      <c r="F9" s="48">
        <v>3208</v>
      </c>
      <c r="G9" s="48">
        <v>161</v>
      </c>
      <c r="H9" s="48">
        <v>14</v>
      </c>
      <c r="I9" s="48">
        <v>1424</v>
      </c>
      <c r="J9" s="48">
        <v>152</v>
      </c>
      <c r="K9" s="48">
        <v>1</v>
      </c>
      <c r="L9" s="48">
        <v>141</v>
      </c>
      <c r="M9" s="48">
        <v>23</v>
      </c>
      <c r="N9" s="48">
        <v>6</v>
      </c>
      <c r="O9" s="48">
        <v>675</v>
      </c>
      <c r="P9" s="48">
        <v>111</v>
      </c>
    </row>
    <row r="10" spans="1:16" s="25" customFormat="1" ht="21" customHeight="1">
      <c r="A10" s="118">
        <v>3</v>
      </c>
      <c r="B10" s="121">
        <v>27</v>
      </c>
      <c r="C10" s="124">
        <v>5515</v>
      </c>
      <c r="D10" s="124">
        <v>426</v>
      </c>
      <c r="E10" s="124">
        <v>6</v>
      </c>
      <c r="F10" s="124">
        <v>3301</v>
      </c>
      <c r="G10" s="124">
        <v>142</v>
      </c>
      <c r="H10" s="124">
        <v>14</v>
      </c>
      <c r="I10" s="124">
        <v>1376</v>
      </c>
      <c r="J10" s="124">
        <v>146</v>
      </c>
      <c r="K10" s="124">
        <v>1</v>
      </c>
      <c r="L10" s="124">
        <v>165</v>
      </c>
      <c r="M10" s="124">
        <v>14</v>
      </c>
      <c r="N10" s="124">
        <v>6</v>
      </c>
      <c r="O10" s="124">
        <v>673</v>
      </c>
      <c r="P10" s="124">
        <v>124</v>
      </c>
    </row>
    <row r="11" spans="1:16" ht="21" customHeight="1">
      <c r="A11" s="69" t="s">
        <v>3276</v>
      </c>
    </row>
    <row r="12" spans="1:16" ht="21" customHeight="1">
      <c r="A12" s="44" t="s">
        <v>1591</v>
      </c>
    </row>
    <row r="13" spans="1:16" ht="21" customHeight="1">
      <c r="A13" s="69" t="s">
        <v>4326</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77.xml><?xml version="1.0" encoding="utf-8"?>
<worksheet xmlns="http://schemas.openxmlformats.org/spreadsheetml/2006/main" xmlns:r="http://schemas.openxmlformats.org/officeDocument/2006/relationships" xmlns:mc="http://schemas.openxmlformats.org/markup-compatibility/2006">
  <sheetPr>
    <pageSetUpPr fitToPage="1"/>
  </sheetPr>
  <dimension ref="A1:P13"/>
  <sheetViews>
    <sheetView zoomScaleSheetLayoutView="80" workbookViewId="0">
      <pane xSplit="1" ySplit="6" topLeftCell="B7" activePane="bottomRight" state="frozen"/>
      <selection pane="topRight"/>
      <selection pane="bottomLeft"/>
      <selection pane="bottomRight"/>
    </sheetView>
  </sheetViews>
  <sheetFormatPr defaultColWidth="18.625" defaultRowHeight="21" customHeight="1"/>
  <cols>
    <col min="1" max="1" width="18.625" style="24"/>
    <col min="2" max="16" width="10.125" style="24" customWidth="1"/>
    <col min="17" max="16384" width="18.625" style="24"/>
  </cols>
  <sheetData>
    <row r="1" spans="1:16" ht="21" customHeight="1">
      <c r="A1" s="28" t="str">
        <f>HYPERLINK("#"&amp;"目次"&amp;"!a1","目次へ")</f>
        <v>目次へ</v>
      </c>
    </row>
    <row r="2" spans="1:16" ht="21" customHeight="1">
      <c r="A2" s="97" t="str">
        <f>"７４．"&amp;目次!E77</f>
        <v>７４．自動車保有台数（平成27～令和2年度）</v>
      </c>
      <c r="B2" s="45"/>
      <c r="C2" s="45"/>
      <c r="D2" s="45"/>
      <c r="E2" s="45"/>
      <c r="F2" s="45"/>
      <c r="G2" s="45"/>
      <c r="H2" s="45"/>
      <c r="I2" s="45"/>
      <c r="J2" s="45"/>
      <c r="K2" s="45"/>
      <c r="L2" s="45"/>
      <c r="M2" s="45"/>
      <c r="N2" s="45"/>
      <c r="O2" s="45"/>
    </row>
    <row r="3" spans="1:16" ht="21" customHeight="1">
      <c r="A3" s="143"/>
      <c r="B3" s="527"/>
      <c r="C3" s="255"/>
      <c r="D3" s="142"/>
      <c r="E3" s="115"/>
      <c r="F3" s="115"/>
      <c r="G3" s="197"/>
      <c r="H3" s="255"/>
      <c r="I3" s="255"/>
      <c r="J3" s="527"/>
      <c r="K3" s="177" t="s">
        <v>2586</v>
      </c>
      <c r="L3" s="177"/>
      <c r="M3" s="177"/>
      <c r="N3" s="177"/>
      <c r="O3" s="177"/>
      <c r="P3" s="152"/>
    </row>
    <row r="4" spans="1:16" ht="21" customHeight="1">
      <c r="A4" s="266" t="s">
        <v>1290</v>
      </c>
      <c r="B4" s="390" t="s">
        <v>308</v>
      </c>
      <c r="C4" s="237" t="s">
        <v>2100</v>
      </c>
      <c r="D4" s="140" t="s">
        <v>2906</v>
      </c>
      <c r="E4" s="140"/>
      <c r="F4" s="140"/>
      <c r="G4" s="140"/>
      <c r="H4" s="422" t="s">
        <v>1986</v>
      </c>
      <c r="I4" s="422" t="s">
        <v>854</v>
      </c>
      <c r="J4" s="528" t="s">
        <v>1421</v>
      </c>
      <c r="K4" s="342"/>
      <c r="L4" s="257" t="s">
        <v>186</v>
      </c>
      <c r="M4" s="257"/>
      <c r="N4" s="259"/>
      <c r="O4" s="342" t="s">
        <v>2240</v>
      </c>
      <c r="P4" s="422" t="s">
        <v>2783</v>
      </c>
    </row>
    <row r="5" spans="1:16" ht="21" customHeight="1">
      <c r="A5" s="266"/>
      <c r="B5" s="337"/>
      <c r="C5" s="264"/>
      <c r="D5" s="271" t="s">
        <v>2846</v>
      </c>
      <c r="E5" s="271" t="s">
        <v>2904</v>
      </c>
      <c r="F5" s="271" t="s">
        <v>2230</v>
      </c>
      <c r="G5" s="343" t="s">
        <v>1748</v>
      </c>
      <c r="H5" s="264"/>
      <c r="I5" s="264"/>
      <c r="J5" s="264"/>
      <c r="K5" s="528" t="s">
        <v>3698</v>
      </c>
      <c r="L5" s="342" t="s">
        <v>2902</v>
      </c>
      <c r="M5" s="344" t="s">
        <v>2901</v>
      </c>
      <c r="N5" s="529"/>
      <c r="O5" s="530"/>
      <c r="P5" s="264"/>
    </row>
    <row r="6" spans="1:16" ht="21" customHeight="1">
      <c r="A6" s="144"/>
      <c r="B6" s="207"/>
      <c r="C6" s="207"/>
      <c r="D6" s="207"/>
      <c r="E6" s="207"/>
      <c r="F6" s="207"/>
      <c r="G6" s="236"/>
      <c r="H6" s="207"/>
      <c r="I6" s="207"/>
      <c r="J6" s="207"/>
      <c r="K6" s="160"/>
      <c r="L6" s="160"/>
      <c r="M6" s="262" t="s">
        <v>1186</v>
      </c>
      <c r="N6" s="262" t="s">
        <v>2900</v>
      </c>
      <c r="O6" s="262" t="s">
        <v>2899</v>
      </c>
      <c r="P6" s="207"/>
    </row>
    <row r="7" spans="1:16" ht="21" customHeight="1">
      <c r="A7" s="32" t="s">
        <v>4409</v>
      </c>
      <c r="B7" s="120">
        <v>71889</v>
      </c>
      <c r="C7" s="48">
        <v>241</v>
      </c>
      <c r="D7" s="48">
        <v>45404</v>
      </c>
      <c r="E7" s="48">
        <v>24226</v>
      </c>
      <c r="F7" s="48">
        <v>16784</v>
      </c>
      <c r="G7" s="48">
        <v>4394</v>
      </c>
      <c r="H7" s="48">
        <v>9312</v>
      </c>
      <c r="I7" s="48">
        <v>970</v>
      </c>
      <c r="J7" s="48">
        <v>136</v>
      </c>
      <c r="K7" s="48">
        <v>15617</v>
      </c>
      <c r="L7" s="48">
        <v>4322</v>
      </c>
      <c r="M7" s="48">
        <v>3383</v>
      </c>
      <c r="N7" s="48">
        <v>839</v>
      </c>
      <c r="O7" s="48">
        <v>7073</v>
      </c>
      <c r="P7" s="48">
        <v>209</v>
      </c>
    </row>
    <row r="8" spans="1:16" s="25" customFormat="1" ht="21" customHeight="1">
      <c r="A8" s="32">
        <v>28</v>
      </c>
      <c r="B8" s="120">
        <v>68973</v>
      </c>
      <c r="C8" s="48">
        <v>242</v>
      </c>
      <c r="D8" s="48">
        <v>44300</v>
      </c>
      <c r="E8" s="48" t="s">
        <v>134</v>
      </c>
      <c r="F8" s="48" t="s">
        <v>134</v>
      </c>
      <c r="G8" s="48" t="s">
        <v>134</v>
      </c>
      <c r="H8" s="48">
        <v>7779</v>
      </c>
      <c r="I8" s="48">
        <v>969</v>
      </c>
      <c r="J8" s="48">
        <v>143</v>
      </c>
      <c r="K8" s="48">
        <v>15112</v>
      </c>
      <c r="L8" s="48">
        <v>4293</v>
      </c>
      <c r="M8" s="48">
        <v>3382</v>
      </c>
      <c r="N8" s="48">
        <v>749</v>
      </c>
      <c r="O8" s="48">
        <v>6688</v>
      </c>
      <c r="P8" s="48">
        <v>248</v>
      </c>
    </row>
    <row r="9" spans="1:16" ht="21" customHeight="1">
      <c r="A9" s="32">
        <v>29</v>
      </c>
      <c r="B9" s="92">
        <v>70596</v>
      </c>
      <c r="C9" s="24">
        <v>243</v>
      </c>
      <c r="D9" s="24">
        <v>45201</v>
      </c>
      <c r="E9" s="49" t="s">
        <v>134</v>
      </c>
      <c r="F9" s="49" t="s">
        <v>134</v>
      </c>
      <c r="G9" s="49" t="s">
        <v>134</v>
      </c>
      <c r="H9" s="24">
        <v>9139</v>
      </c>
      <c r="I9" s="24">
        <v>987</v>
      </c>
      <c r="J9" s="24">
        <v>149</v>
      </c>
      <c r="K9" s="24">
        <v>14614</v>
      </c>
      <c r="L9" s="24">
        <v>4222</v>
      </c>
      <c r="M9" s="24">
        <v>3422</v>
      </c>
      <c r="N9" s="24">
        <v>705</v>
      </c>
      <c r="O9" s="24">
        <v>6265</v>
      </c>
      <c r="P9" s="24">
        <v>263</v>
      </c>
    </row>
    <row r="10" spans="1:16" ht="21" customHeight="1">
      <c r="A10" s="34">
        <v>30</v>
      </c>
      <c r="B10" s="120">
        <v>69612</v>
      </c>
      <c r="C10" s="48">
        <v>255</v>
      </c>
      <c r="D10" s="48">
        <v>44907</v>
      </c>
      <c r="E10" s="48" t="s">
        <v>134</v>
      </c>
      <c r="F10" s="48" t="s">
        <v>134</v>
      </c>
      <c r="G10" s="48" t="s">
        <v>134</v>
      </c>
      <c r="H10" s="48">
        <v>9143</v>
      </c>
      <c r="I10" s="48">
        <v>970</v>
      </c>
      <c r="J10" s="48">
        <v>150</v>
      </c>
      <c r="K10" s="48">
        <v>13908</v>
      </c>
      <c r="L10" s="48">
        <v>4186</v>
      </c>
      <c r="M10" s="48">
        <v>3305</v>
      </c>
      <c r="N10" s="48">
        <v>613</v>
      </c>
      <c r="O10" s="48">
        <v>5804</v>
      </c>
      <c r="P10" s="48">
        <v>279</v>
      </c>
    </row>
    <row r="11" spans="1:16" s="26" customFormat="1" ht="21" customHeight="1">
      <c r="A11" s="117">
        <v>31</v>
      </c>
      <c r="B11" s="48">
        <v>68800</v>
      </c>
      <c r="C11" s="48">
        <v>289</v>
      </c>
      <c r="D11" s="48">
        <v>44487</v>
      </c>
      <c r="E11" s="48" t="s">
        <v>134</v>
      </c>
      <c r="F11" s="48" t="s">
        <v>134</v>
      </c>
      <c r="G11" s="48" t="s">
        <v>134</v>
      </c>
      <c r="H11" s="48">
        <v>9076</v>
      </c>
      <c r="I11" s="48">
        <v>976</v>
      </c>
      <c r="J11" s="48">
        <v>145</v>
      </c>
      <c r="K11" s="48">
        <v>13545</v>
      </c>
      <c r="L11" s="48">
        <v>4186</v>
      </c>
      <c r="M11" s="48">
        <v>3301</v>
      </c>
      <c r="N11" s="48">
        <v>577</v>
      </c>
      <c r="O11" s="48">
        <v>5481</v>
      </c>
      <c r="P11" s="48">
        <v>282</v>
      </c>
    </row>
    <row r="12" spans="1:16" ht="21" customHeight="1">
      <c r="A12" s="118" t="s">
        <v>4520</v>
      </c>
      <c r="B12" s="121">
        <v>67933</v>
      </c>
      <c r="C12" s="124">
        <v>303</v>
      </c>
      <c r="D12" s="124">
        <v>43876</v>
      </c>
      <c r="E12" s="124" t="s">
        <v>134</v>
      </c>
      <c r="F12" s="124" t="s">
        <v>134</v>
      </c>
      <c r="G12" s="124" t="s">
        <v>134</v>
      </c>
      <c r="H12" s="124">
        <v>9091</v>
      </c>
      <c r="I12" s="124">
        <v>1007</v>
      </c>
      <c r="J12" s="124">
        <v>142</v>
      </c>
      <c r="K12" s="124">
        <v>13235</v>
      </c>
      <c r="L12" s="124">
        <v>4267</v>
      </c>
      <c r="M12" s="124">
        <v>3276</v>
      </c>
      <c r="N12" s="124">
        <v>548</v>
      </c>
      <c r="O12" s="124">
        <v>5144</v>
      </c>
      <c r="P12" s="124">
        <v>279</v>
      </c>
    </row>
    <row r="13" spans="1:16" ht="21" customHeight="1">
      <c r="A13" s="44" t="s">
        <v>1843</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sheetPr>
    <pageSetUpPr fitToPage="1"/>
  </sheetPr>
  <dimension ref="A1:I17"/>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24"/>
  </cols>
  <sheetData>
    <row r="1" spans="1:9" ht="21" customHeight="1">
      <c r="A1" s="28" t="str">
        <f>HYPERLINK("#"&amp;"目次"&amp;"!a1","目次へ")</f>
        <v>目次へ</v>
      </c>
    </row>
    <row r="2" spans="1:9" s="26" customFormat="1" ht="21" customHeight="1">
      <c r="A2" s="531" t="str">
        <f>"７５．"&amp;目次!E78</f>
        <v>７５．区内主要道路交通量（平成30～令和2年度）</v>
      </c>
      <c r="B2" s="188"/>
      <c r="C2" s="188"/>
      <c r="D2" s="188"/>
      <c r="F2" s="83"/>
    </row>
    <row r="3" spans="1:9" s="26" customFormat="1" ht="21" customHeight="1">
      <c r="A3" s="115" t="s">
        <v>2897</v>
      </c>
      <c r="B3" s="142" t="s">
        <v>2239</v>
      </c>
      <c r="C3" s="534" t="s">
        <v>132</v>
      </c>
      <c r="D3" s="534" t="s">
        <v>2024</v>
      </c>
      <c r="E3" s="177" t="s">
        <v>2894</v>
      </c>
      <c r="F3" s="106"/>
      <c r="G3" s="115"/>
    </row>
    <row r="4" spans="1:9" s="26" customFormat="1" ht="21" customHeight="1">
      <c r="A4" s="144"/>
      <c r="B4" s="153"/>
      <c r="C4" s="153"/>
      <c r="D4" s="153"/>
      <c r="E4" s="257" t="s">
        <v>1462</v>
      </c>
      <c r="F4" s="257" t="s">
        <v>2892</v>
      </c>
      <c r="G4" s="259" t="s">
        <v>2586</v>
      </c>
    </row>
    <row r="5" spans="1:9" s="26" customFormat="1" ht="21" customHeight="1">
      <c r="A5" s="69" t="s">
        <v>2844</v>
      </c>
      <c r="B5" s="532" t="s">
        <v>2218</v>
      </c>
      <c r="C5" s="90" t="s">
        <v>3821</v>
      </c>
      <c r="D5" s="69" t="s">
        <v>4520</v>
      </c>
      <c r="E5" s="26">
        <v>1080</v>
      </c>
      <c r="F5" s="26">
        <v>12198</v>
      </c>
      <c r="G5" s="26">
        <v>1224</v>
      </c>
    </row>
    <row r="6" spans="1:9" s="26" customFormat="1" ht="21" customHeight="1">
      <c r="A6" s="69" t="s">
        <v>2025</v>
      </c>
      <c r="B6" s="532" t="s">
        <v>3920</v>
      </c>
      <c r="C6" s="90" t="s">
        <v>3822</v>
      </c>
      <c r="D6" s="69" t="s">
        <v>2179</v>
      </c>
      <c r="E6" s="26">
        <v>4620</v>
      </c>
      <c r="F6" s="26">
        <v>25656</v>
      </c>
      <c r="G6" s="26">
        <v>2136</v>
      </c>
    </row>
    <row r="7" spans="1:9" s="26" customFormat="1" ht="21" customHeight="1">
      <c r="A7" s="69" t="s">
        <v>2376</v>
      </c>
      <c r="B7" s="532" t="s">
        <v>3823</v>
      </c>
      <c r="C7" s="90" t="s">
        <v>3821</v>
      </c>
      <c r="D7" s="69" t="s">
        <v>4520</v>
      </c>
      <c r="E7" s="26">
        <v>2220</v>
      </c>
      <c r="F7" s="26">
        <v>14928</v>
      </c>
      <c r="G7" s="26">
        <v>1560</v>
      </c>
    </row>
    <row r="8" spans="1:9" s="26" customFormat="1" ht="21" customHeight="1">
      <c r="A8" s="69" t="s">
        <v>3824</v>
      </c>
      <c r="B8" s="532" t="s">
        <v>4189</v>
      </c>
      <c r="C8" s="90" t="s">
        <v>3821</v>
      </c>
      <c r="D8" s="69" t="s">
        <v>2179</v>
      </c>
      <c r="E8" s="26">
        <v>1074</v>
      </c>
      <c r="F8" s="26">
        <v>4596</v>
      </c>
      <c r="G8" s="26">
        <v>438</v>
      </c>
    </row>
    <row r="9" spans="1:9" s="26" customFormat="1" ht="21" customHeight="1">
      <c r="A9" s="69" t="s">
        <v>2448</v>
      </c>
      <c r="B9" s="532" t="s">
        <v>3923</v>
      </c>
      <c r="C9" s="90" t="s">
        <v>3822</v>
      </c>
      <c r="D9" s="69" t="s">
        <v>4520</v>
      </c>
      <c r="E9" s="26">
        <v>11790</v>
      </c>
      <c r="F9" s="26">
        <v>52824</v>
      </c>
      <c r="G9" s="26">
        <v>4536</v>
      </c>
    </row>
    <row r="10" spans="1:9" s="27" customFormat="1" ht="21" customHeight="1">
      <c r="A10" s="69" t="s">
        <v>3826</v>
      </c>
      <c r="B10" s="532" t="s">
        <v>3922</v>
      </c>
      <c r="C10" s="90" t="s">
        <v>3821</v>
      </c>
      <c r="D10" s="69" t="s">
        <v>4521</v>
      </c>
      <c r="E10" s="26">
        <v>1170</v>
      </c>
      <c r="F10" s="26">
        <v>12006</v>
      </c>
      <c r="G10" s="26">
        <v>1266</v>
      </c>
      <c r="H10" s="26"/>
      <c r="I10" s="26"/>
    </row>
    <row r="11" spans="1:9" s="27" customFormat="1" ht="21" customHeight="1">
      <c r="A11" s="69" t="s">
        <v>377</v>
      </c>
      <c r="B11" s="532" t="s">
        <v>996</v>
      </c>
      <c r="C11" s="90" t="s">
        <v>3821</v>
      </c>
      <c r="D11" s="69" t="s">
        <v>4520</v>
      </c>
      <c r="E11" s="26">
        <v>1602</v>
      </c>
      <c r="F11" s="26">
        <v>9078</v>
      </c>
      <c r="G11" s="26">
        <v>858</v>
      </c>
      <c r="H11" s="26"/>
      <c r="I11" s="26"/>
    </row>
    <row r="12" spans="1:9" s="27" customFormat="1" ht="21" customHeight="1">
      <c r="A12" s="69" t="s">
        <v>3827</v>
      </c>
      <c r="B12" s="532" t="s">
        <v>3171</v>
      </c>
      <c r="C12" s="90" t="s">
        <v>3822</v>
      </c>
      <c r="D12" s="69" t="s">
        <v>4521</v>
      </c>
      <c r="E12" s="26">
        <v>3618</v>
      </c>
      <c r="F12" s="26">
        <v>34542</v>
      </c>
      <c r="G12" s="26">
        <v>2406</v>
      </c>
    </row>
    <row r="13" spans="1:9" s="27" customFormat="1" ht="21" customHeight="1">
      <c r="A13" s="69" t="s">
        <v>1335</v>
      </c>
      <c r="B13" s="532" t="s">
        <v>1307</v>
      </c>
      <c r="C13" s="90" t="s">
        <v>3822</v>
      </c>
      <c r="D13" s="69" t="s">
        <v>2179</v>
      </c>
      <c r="E13" s="26">
        <v>3276</v>
      </c>
      <c r="F13" s="26">
        <v>31956</v>
      </c>
      <c r="G13" s="26">
        <v>2604</v>
      </c>
    </row>
    <row r="14" spans="1:9" s="26" customFormat="1" ht="21" customHeight="1">
      <c r="A14" s="69" t="s">
        <v>684</v>
      </c>
      <c r="B14" s="532" t="s">
        <v>3517</v>
      </c>
      <c r="C14" s="90" t="s">
        <v>3821</v>
      </c>
      <c r="D14" s="69" t="s">
        <v>2179</v>
      </c>
      <c r="E14" s="26">
        <v>936</v>
      </c>
      <c r="F14" s="26">
        <v>7032</v>
      </c>
      <c r="G14" s="26">
        <v>618</v>
      </c>
      <c r="H14" s="27"/>
      <c r="I14" s="27"/>
    </row>
    <row r="15" spans="1:9" ht="21" customHeight="1">
      <c r="A15" s="69" t="s">
        <v>3829</v>
      </c>
      <c r="B15" s="532" t="s">
        <v>1404</v>
      </c>
      <c r="C15" s="90" t="s">
        <v>3821</v>
      </c>
      <c r="D15" s="69" t="s">
        <v>3808</v>
      </c>
      <c r="E15" s="26">
        <v>1764</v>
      </c>
      <c r="F15" s="26">
        <v>12996</v>
      </c>
      <c r="G15" s="26">
        <v>996</v>
      </c>
      <c r="H15" s="27"/>
      <c r="I15" s="27"/>
    </row>
    <row r="16" spans="1:9" ht="21" customHeight="1">
      <c r="A16" s="126" t="s">
        <v>3830</v>
      </c>
      <c r="B16" s="533" t="s">
        <v>860</v>
      </c>
      <c r="C16" s="53" t="s">
        <v>3822</v>
      </c>
      <c r="D16" s="126" t="s">
        <v>4521</v>
      </c>
      <c r="E16" s="83">
        <v>2220</v>
      </c>
      <c r="F16" s="83">
        <v>11502</v>
      </c>
      <c r="G16" s="83">
        <v>1164</v>
      </c>
      <c r="H16" s="26"/>
      <c r="I16" s="26"/>
    </row>
    <row r="17" spans="1:2" ht="21" customHeight="1">
      <c r="A17" s="69" t="s">
        <v>3918</v>
      </c>
      <c r="B17" s="26"/>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79.xml><?xml version="1.0" encoding="utf-8"?>
<worksheet xmlns="http://schemas.openxmlformats.org/spreadsheetml/2006/main" xmlns:r="http://schemas.openxmlformats.org/officeDocument/2006/relationships" xmlns:mc="http://schemas.openxmlformats.org/markup-compatibility/2006">
  <sheetPr>
    <pageSetUpPr fitToPage="1"/>
  </sheetPr>
  <dimension ref="A1:G34"/>
  <sheetViews>
    <sheetView zoomScaleSheetLayoutView="80" workbookViewId="0"/>
  </sheetViews>
  <sheetFormatPr defaultColWidth="18.625" defaultRowHeight="21" customHeight="1"/>
  <cols>
    <col min="1" max="16384" width="18.625" style="24"/>
  </cols>
  <sheetData>
    <row r="1" spans="1:7" ht="21" customHeight="1">
      <c r="A1" s="28" t="str">
        <f>HYPERLINK("#"&amp;"目次"&amp;"!a1","目次へ")</f>
        <v>目次へ</v>
      </c>
    </row>
    <row r="2" spans="1:7" ht="21" customHeight="1">
      <c r="A2" s="97" t="str">
        <f>"７６．"&amp;目次!E79</f>
        <v>７６．鉄道路線駅別乗降客数（平成27～令和2年度）</v>
      </c>
      <c r="B2" s="45"/>
      <c r="C2" s="45"/>
      <c r="D2" s="45"/>
      <c r="E2" s="45"/>
      <c r="F2" s="45"/>
    </row>
    <row r="3" spans="1:7" ht="21" customHeight="1">
      <c r="A3" s="44" t="s">
        <v>1381</v>
      </c>
    </row>
    <row r="4" spans="1:7" ht="21" customHeight="1">
      <c r="A4" s="126" t="s">
        <v>4530</v>
      </c>
      <c r="B4" s="83"/>
      <c r="C4" s="83"/>
      <c r="D4" s="83"/>
      <c r="E4" s="83"/>
      <c r="F4" s="83"/>
    </row>
    <row r="5" spans="1:7" ht="21" customHeight="1">
      <c r="A5" s="208" t="s">
        <v>4531</v>
      </c>
      <c r="B5" s="189" t="s">
        <v>1631</v>
      </c>
      <c r="C5" s="211" t="s">
        <v>4541</v>
      </c>
      <c r="D5" s="189" t="s">
        <v>4542</v>
      </c>
      <c r="E5" s="211" t="s">
        <v>295</v>
      </c>
      <c r="F5" s="211" t="s">
        <v>4150</v>
      </c>
      <c r="G5" s="211" t="s">
        <v>4520</v>
      </c>
    </row>
    <row r="6" spans="1:7" s="25" customFormat="1" ht="21" customHeight="1">
      <c r="A6" s="27" t="s">
        <v>704</v>
      </c>
      <c r="B6" s="166">
        <v>185131</v>
      </c>
      <c r="C6" s="228">
        <v>186937</v>
      </c>
      <c r="D6" s="168">
        <v>189644</v>
      </c>
      <c r="E6" s="168">
        <v>192120</v>
      </c>
      <c r="F6" s="168">
        <v>192107</v>
      </c>
      <c r="G6" s="168">
        <v>134048</v>
      </c>
    </row>
    <row r="7" spans="1:7" ht="21" customHeight="1">
      <c r="A7" s="26" t="s">
        <v>589</v>
      </c>
      <c r="B7" s="120">
        <v>144916</v>
      </c>
      <c r="C7" s="48">
        <v>146400</v>
      </c>
      <c r="D7" s="48">
        <v>148789</v>
      </c>
      <c r="E7" s="48">
        <v>150886</v>
      </c>
      <c r="F7" s="48">
        <v>150907</v>
      </c>
      <c r="G7" s="48">
        <v>103284</v>
      </c>
    </row>
    <row r="8" spans="1:7" ht="21" customHeight="1">
      <c r="A8" s="83" t="s">
        <v>4532</v>
      </c>
      <c r="B8" s="167">
        <v>40215</v>
      </c>
      <c r="C8" s="169">
        <v>40537</v>
      </c>
      <c r="D8" s="169">
        <v>40855</v>
      </c>
      <c r="E8" s="169">
        <v>41234</v>
      </c>
      <c r="F8" s="169">
        <v>41200</v>
      </c>
      <c r="G8" s="169">
        <v>30764</v>
      </c>
    </row>
    <row r="9" spans="1:7" ht="21" customHeight="1">
      <c r="A9" s="44" t="s">
        <v>1810</v>
      </c>
    </row>
    <row r="10" spans="1:7" ht="21" customHeight="1">
      <c r="A10" s="44"/>
    </row>
    <row r="11" spans="1:7" ht="21" customHeight="1">
      <c r="A11" s="44" t="s">
        <v>3076</v>
      </c>
      <c r="B11" s="45"/>
    </row>
    <row r="12" spans="1:7" ht="21" customHeight="1">
      <c r="A12" s="126" t="s">
        <v>4530</v>
      </c>
      <c r="B12" s="83"/>
      <c r="C12" s="83"/>
      <c r="D12" s="83"/>
      <c r="E12" s="83"/>
      <c r="F12" s="83"/>
    </row>
    <row r="13" spans="1:7" ht="21" customHeight="1">
      <c r="A13" s="208" t="s">
        <v>4531</v>
      </c>
      <c r="B13" s="189" t="s">
        <v>1631</v>
      </c>
      <c r="C13" s="211" t="s">
        <v>4541</v>
      </c>
      <c r="D13" s="189" t="s">
        <v>4542</v>
      </c>
      <c r="E13" s="211" t="s">
        <v>295</v>
      </c>
      <c r="F13" s="211" t="s">
        <v>4150</v>
      </c>
      <c r="G13" s="211" t="s">
        <v>4520</v>
      </c>
    </row>
    <row r="14" spans="1:7" s="25" customFormat="1" ht="21" customHeight="1">
      <c r="A14" s="27" t="s">
        <v>704</v>
      </c>
      <c r="B14" s="166">
        <v>115191</v>
      </c>
      <c r="C14" s="168">
        <v>117658</v>
      </c>
      <c r="D14" s="168">
        <v>120147</v>
      </c>
      <c r="E14" s="168">
        <v>121245</v>
      </c>
      <c r="F14" s="168">
        <v>120409</v>
      </c>
      <c r="G14" s="168">
        <v>89258</v>
      </c>
    </row>
    <row r="15" spans="1:7" ht="21" customHeight="1">
      <c r="A15" s="26" t="s">
        <v>4533</v>
      </c>
      <c r="B15" s="120">
        <v>22185</v>
      </c>
      <c r="C15" s="48">
        <v>22673</v>
      </c>
      <c r="D15" s="48">
        <v>23023</v>
      </c>
      <c r="E15" s="48">
        <v>22880</v>
      </c>
      <c r="F15" s="48">
        <v>22176</v>
      </c>
      <c r="G15" s="48">
        <v>16423</v>
      </c>
    </row>
    <row r="16" spans="1:7" ht="21" customHeight="1">
      <c r="A16" s="26" t="s">
        <v>4534</v>
      </c>
      <c r="B16" s="120">
        <v>20352</v>
      </c>
      <c r="C16" s="48">
        <v>20389</v>
      </c>
      <c r="D16" s="48">
        <v>20641</v>
      </c>
      <c r="E16" s="48">
        <v>20551</v>
      </c>
      <c r="F16" s="48">
        <v>20290</v>
      </c>
      <c r="G16" s="48">
        <v>14956</v>
      </c>
    </row>
    <row r="17" spans="1:7" ht="21" customHeight="1">
      <c r="A17" s="26" t="s">
        <v>1377</v>
      </c>
      <c r="B17" s="120">
        <v>23629</v>
      </c>
      <c r="C17" s="48">
        <v>24441</v>
      </c>
      <c r="D17" s="48">
        <v>25056</v>
      </c>
      <c r="E17" s="48">
        <v>25522</v>
      </c>
      <c r="F17" s="48">
        <v>25560</v>
      </c>
      <c r="G17" s="48">
        <v>18888</v>
      </c>
    </row>
    <row r="18" spans="1:7" ht="21" customHeight="1">
      <c r="A18" s="26" t="s">
        <v>4535</v>
      </c>
      <c r="B18" s="120">
        <v>18110</v>
      </c>
      <c r="C18" s="48">
        <v>18484</v>
      </c>
      <c r="D18" s="48">
        <v>18958</v>
      </c>
      <c r="E18" s="48">
        <v>19229</v>
      </c>
      <c r="F18" s="48">
        <v>19236</v>
      </c>
      <c r="G18" s="48">
        <v>14360</v>
      </c>
    </row>
    <row r="19" spans="1:7" ht="21" customHeight="1">
      <c r="A19" s="83" t="s">
        <v>2461</v>
      </c>
      <c r="B19" s="167">
        <v>30915</v>
      </c>
      <c r="C19" s="169">
        <v>31671</v>
      </c>
      <c r="D19" s="169">
        <v>32469</v>
      </c>
      <c r="E19" s="169">
        <v>33063</v>
      </c>
      <c r="F19" s="169">
        <v>33147</v>
      </c>
      <c r="G19" s="169">
        <v>24631</v>
      </c>
    </row>
    <row r="20" spans="1:7" ht="21" customHeight="1">
      <c r="A20" s="44" t="s">
        <v>4536</v>
      </c>
    </row>
    <row r="21" spans="1:7" ht="21" customHeight="1">
      <c r="A21" s="44"/>
    </row>
    <row r="22" spans="1:7" ht="21" customHeight="1">
      <c r="A22" s="44" t="s">
        <v>4537</v>
      </c>
    </row>
    <row r="23" spans="1:7" ht="21" customHeight="1">
      <c r="A23" s="126" t="s">
        <v>4530</v>
      </c>
      <c r="B23" s="83"/>
      <c r="C23" s="83"/>
      <c r="D23" s="83"/>
      <c r="E23" s="83"/>
      <c r="F23" s="83"/>
    </row>
    <row r="24" spans="1:7" ht="21" customHeight="1">
      <c r="A24" s="208" t="s">
        <v>4531</v>
      </c>
      <c r="B24" s="189" t="s">
        <v>1631</v>
      </c>
      <c r="C24" s="211" t="s">
        <v>4541</v>
      </c>
      <c r="D24" s="189" t="s">
        <v>4542</v>
      </c>
      <c r="E24" s="211" t="s">
        <v>295</v>
      </c>
      <c r="F24" s="211" t="s">
        <v>4150</v>
      </c>
      <c r="G24" s="211" t="s">
        <v>4520</v>
      </c>
    </row>
    <row r="25" spans="1:7" s="25" customFormat="1" ht="21" customHeight="1">
      <c r="A25" s="27" t="s">
        <v>704</v>
      </c>
      <c r="B25" s="172">
        <v>298854</v>
      </c>
      <c r="C25" s="25">
        <v>305794</v>
      </c>
      <c r="D25" s="25">
        <v>311821</v>
      </c>
      <c r="E25" s="25">
        <v>317824</v>
      </c>
      <c r="F25" s="25">
        <v>318803</v>
      </c>
      <c r="G25" s="25">
        <v>298345</v>
      </c>
    </row>
    <row r="26" spans="1:7" ht="21" customHeight="1">
      <c r="A26" s="26" t="s">
        <v>589</v>
      </c>
      <c r="B26" s="92">
        <v>153746</v>
      </c>
      <c r="C26" s="26">
        <v>157499</v>
      </c>
      <c r="D26" s="26">
        <v>160270</v>
      </c>
      <c r="E26" s="26">
        <v>163908</v>
      </c>
      <c r="F26" s="24">
        <v>163466</v>
      </c>
      <c r="G26" s="24">
        <v>109528</v>
      </c>
    </row>
    <row r="27" spans="1:7" ht="21" customHeight="1">
      <c r="A27" s="26" t="s">
        <v>4538</v>
      </c>
      <c r="B27" s="92">
        <v>72789</v>
      </c>
      <c r="C27" s="26">
        <v>74354</v>
      </c>
      <c r="D27" s="26">
        <v>75848</v>
      </c>
      <c r="E27" s="26">
        <v>76810</v>
      </c>
      <c r="F27" s="26">
        <v>77763</v>
      </c>
      <c r="G27" s="24">
        <v>86531</v>
      </c>
    </row>
    <row r="28" spans="1:7" ht="21" customHeight="1">
      <c r="A28" s="26" t="s">
        <v>2908</v>
      </c>
      <c r="B28" s="92">
        <v>33934</v>
      </c>
      <c r="C28" s="26">
        <v>35079</v>
      </c>
      <c r="D28" s="26">
        <v>35626</v>
      </c>
      <c r="E28" s="26">
        <v>36122</v>
      </c>
      <c r="F28" s="26">
        <v>36488</v>
      </c>
      <c r="G28" s="24">
        <v>27442</v>
      </c>
    </row>
    <row r="29" spans="1:7" ht="21" customHeight="1">
      <c r="A29" s="26" t="s">
        <v>4539</v>
      </c>
      <c r="B29" s="92">
        <v>19644</v>
      </c>
      <c r="C29" s="26">
        <v>19837</v>
      </c>
      <c r="D29" s="26">
        <v>20596</v>
      </c>
      <c r="E29" s="26">
        <v>20823</v>
      </c>
      <c r="F29" s="26">
        <v>20884</v>
      </c>
      <c r="G29" s="24">
        <v>16138</v>
      </c>
    </row>
    <row r="30" spans="1:7" ht="21" customHeight="1">
      <c r="A30" s="26" t="s">
        <v>1744</v>
      </c>
      <c r="B30" s="92">
        <v>18741</v>
      </c>
      <c r="C30" s="26">
        <v>19025</v>
      </c>
      <c r="D30" s="26">
        <v>19481</v>
      </c>
      <c r="E30" s="26">
        <v>20161</v>
      </c>
      <c r="F30" s="26">
        <v>20202</v>
      </c>
      <c r="G30" s="24">
        <v>14960</v>
      </c>
    </row>
    <row r="31" spans="1:7" ht="21" customHeight="1">
      <c r="A31" s="26" t="s">
        <v>4532</v>
      </c>
      <c r="B31" s="38" t="s">
        <v>134</v>
      </c>
      <c r="C31" s="32" t="s">
        <v>134</v>
      </c>
      <c r="D31" s="32" t="s">
        <v>134</v>
      </c>
      <c r="E31" s="32" t="s">
        <v>134</v>
      </c>
      <c r="F31" s="32" t="s">
        <v>134</v>
      </c>
      <c r="G31" s="49">
        <v>20748</v>
      </c>
    </row>
    <row r="32" spans="1:7" ht="21" customHeight="1">
      <c r="A32" s="83" t="s">
        <v>4540</v>
      </c>
      <c r="B32" s="535" t="s">
        <v>134</v>
      </c>
      <c r="C32" s="36" t="s">
        <v>134</v>
      </c>
      <c r="D32" s="36" t="s">
        <v>134</v>
      </c>
      <c r="E32" s="36" t="s">
        <v>134</v>
      </c>
      <c r="F32" s="36" t="s">
        <v>134</v>
      </c>
      <c r="G32" s="169">
        <v>22998</v>
      </c>
    </row>
    <row r="33" spans="1:1" ht="21" customHeight="1">
      <c r="A33" s="44" t="s">
        <v>3184</v>
      </c>
    </row>
    <row r="34" spans="1:1" ht="21" customHeight="1">
      <c r="A34" s="44" t="s">
        <v>1506</v>
      </c>
    </row>
  </sheetData>
  <phoneticPr fontId="30"/>
  <pageMargins left="0.23622047244094488" right="0.23622047244094488" top="0.15748031496062992" bottom="0.15748031496062992" header="0.31496062992125984" footer="0"/>
  <pageSetup paperSize="9" scale="88" fitToWidth="1" fitToHeight="1" orientation="landscape" usePrinterDefaults="1" r:id="rId1"/>
  <headerFooter>
    <oddHeader>&amp;C&amp;F</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sheetPr>
    <pageSetUpPr fitToPage="1"/>
  </sheetPr>
  <dimension ref="A1:H12"/>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6384" width="18.625" style="24"/>
  </cols>
  <sheetData>
    <row r="1" spans="1:8" ht="21" customHeight="1">
      <c r="A1" s="28" t="str">
        <f>HYPERLINK("#"&amp;"目次"&amp;"!a1","目次へ")</f>
        <v>目次へ</v>
      </c>
    </row>
    <row r="2" spans="1:8" ht="21" customHeight="1">
      <c r="A2" s="97" t="str">
        <f>"５．"&amp;目次!E8</f>
        <v>５．地価公示（住宅地･商業地）の平均公示価格（平成28～令和3年）</v>
      </c>
    </row>
    <row r="3" spans="1:8" ht="21" customHeight="1">
      <c r="A3" s="32" t="s">
        <v>3395</v>
      </c>
      <c r="B3" s="48"/>
      <c r="C3" s="48"/>
      <c r="D3" s="48"/>
      <c r="E3" s="48" t="s">
        <v>3408</v>
      </c>
      <c r="G3" s="26"/>
    </row>
    <row r="4" spans="1:8" ht="21" customHeight="1">
      <c r="A4" s="143" t="s">
        <v>715</v>
      </c>
      <c r="B4" s="106" t="s">
        <v>356</v>
      </c>
      <c r="C4" s="98"/>
      <c r="D4" s="106" t="s">
        <v>738</v>
      </c>
      <c r="E4" s="98"/>
      <c r="F4" s="26"/>
      <c r="G4" s="26"/>
      <c r="H4" s="26"/>
    </row>
    <row r="5" spans="1:8" ht="21" customHeight="1">
      <c r="A5" s="149"/>
      <c r="B5" s="148" t="s">
        <v>731</v>
      </c>
      <c r="C5" s="148" t="s">
        <v>726</v>
      </c>
      <c r="D5" s="148" t="s">
        <v>731</v>
      </c>
      <c r="E5" s="148" t="s">
        <v>726</v>
      </c>
      <c r="F5" s="26"/>
      <c r="G5" s="26"/>
      <c r="H5" s="26"/>
    </row>
    <row r="6" spans="1:8" ht="21" customHeight="1">
      <c r="A6" s="32" t="s">
        <v>4010</v>
      </c>
      <c r="B6" s="120">
        <v>497500</v>
      </c>
      <c r="C6" s="48">
        <v>524100</v>
      </c>
      <c r="D6" s="48">
        <v>907800</v>
      </c>
      <c r="E6" s="48">
        <v>2368900</v>
      </c>
      <c r="F6" s="26"/>
      <c r="G6" s="26"/>
      <c r="H6" s="26"/>
    </row>
    <row r="7" spans="1:8" ht="21" customHeight="1">
      <c r="A7" s="34">
        <v>29</v>
      </c>
      <c r="B7" s="120">
        <v>524300</v>
      </c>
      <c r="C7" s="48">
        <v>549100</v>
      </c>
      <c r="D7" s="48">
        <v>950600</v>
      </c>
      <c r="E7" s="48">
        <v>2602800</v>
      </c>
      <c r="F7" s="26"/>
      <c r="G7" s="26"/>
      <c r="H7" s="26"/>
    </row>
    <row r="8" spans="1:8" ht="21" customHeight="1">
      <c r="A8" s="34">
        <v>30</v>
      </c>
      <c r="B8" s="120">
        <v>544400</v>
      </c>
      <c r="C8" s="48">
        <v>572300</v>
      </c>
      <c r="D8" s="48">
        <v>1017600</v>
      </c>
      <c r="E8" s="48">
        <v>2800200</v>
      </c>
      <c r="F8" s="26"/>
      <c r="G8" s="26"/>
      <c r="H8" s="26"/>
    </row>
    <row r="9" spans="1:8" ht="21" customHeight="1">
      <c r="A9" s="34">
        <v>31</v>
      </c>
      <c r="B9" s="120">
        <v>571700</v>
      </c>
      <c r="C9" s="48">
        <v>601300</v>
      </c>
      <c r="D9" s="48">
        <v>1103600</v>
      </c>
      <c r="E9" s="48">
        <v>3010000</v>
      </c>
    </row>
    <row r="10" spans="1:8" s="26" customFormat="1" ht="21" customHeight="1">
      <c r="A10" s="117" t="s">
        <v>4388</v>
      </c>
      <c r="B10" s="48">
        <v>597000</v>
      </c>
      <c r="C10" s="48">
        <v>631300</v>
      </c>
      <c r="D10" s="48">
        <v>1215100</v>
      </c>
      <c r="E10" s="48">
        <v>3208400</v>
      </c>
    </row>
    <row r="11" spans="1:8" ht="21" customHeight="1">
      <c r="A11" s="118">
        <v>3</v>
      </c>
      <c r="B11" s="121">
        <v>595600</v>
      </c>
      <c r="C11" s="124">
        <v>631400</v>
      </c>
      <c r="D11" s="124">
        <v>1210900</v>
      </c>
      <c r="E11" s="124">
        <v>3103600</v>
      </c>
      <c r="F11" s="25"/>
      <c r="G11" s="25"/>
      <c r="H11" s="25"/>
    </row>
    <row r="12" spans="1:8" ht="21" customHeight="1">
      <c r="A12" s="150" t="s">
        <v>4308</v>
      </c>
      <c r="B12" s="150"/>
      <c r="C12" s="32"/>
      <c r="D12" s="32"/>
      <c r="E12" s="32"/>
    </row>
  </sheetData>
  <sortState ref="A1:E11">
    <sortCondition descending="1" ref="A1:A11"/>
  </sortState>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80.xml><?xml version="1.0" encoding="utf-8"?>
<worksheet xmlns="http://schemas.openxmlformats.org/spreadsheetml/2006/main" xmlns:r="http://schemas.openxmlformats.org/officeDocument/2006/relationships" xmlns:mc="http://schemas.openxmlformats.org/markup-compatibility/2006">
  <sheetPr>
    <pageSetUpPr fitToPage="1"/>
  </sheetPr>
  <dimension ref="A1:K65"/>
  <sheetViews>
    <sheetView zoomScaleSheetLayoutView="80" workbookViewId="0">
      <pane xSplit="4" ySplit="5" topLeftCell="E6" activePane="bottomRight" state="frozen"/>
      <selection pane="topRight"/>
      <selection pane="bottomLeft"/>
      <selection pane="bottomRight"/>
    </sheetView>
  </sheetViews>
  <sheetFormatPr defaultColWidth="18.625" defaultRowHeight="21" customHeight="1"/>
  <cols>
    <col min="1" max="1" width="6.625" style="24" customWidth="1"/>
    <col min="2" max="2" width="11.125" style="24" customWidth="1"/>
    <col min="3" max="3" width="25.625" style="24" customWidth="1"/>
    <col min="4" max="4" width="4.625" style="24" customWidth="1"/>
    <col min="5" max="16384" width="18.625" style="24"/>
  </cols>
  <sheetData>
    <row r="1" spans="1:11" ht="21" customHeight="1">
      <c r="A1" s="28" t="str">
        <f>HYPERLINK("#"&amp;"目次"&amp;"!a1","目次へ")</f>
        <v>目次へ</v>
      </c>
    </row>
    <row r="2" spans="1:11" ht="21" customHeight="1">
      <c r="A2" s="97" t="str">
        <f>"７７．"&amp;目次!E80</f>
        <v>７７．バス路線別乗車人数（平成27～令和2年度）</v>
      </c>
      <c r="B2" s="45"/>
      <c r="C2" s="45"/>
      <c r="D2" s="45"/>
      <c r="E2" s="45"/>
      <c r="F2" s="45"/>
      <c r="G2" s="45"/>
      <c r="H2" s="45"/>
      <c r="I2" s="45"/>
    </row>
    <row r="3" spans="1:11" ht="21" customHeight="1">
      <c r="A3" s="44" t="s">
        <v>1447</v>
      </c>
      <c r="B3" s="45"/>
      <c r="C3" s="45"/>
      <c r="D3" s="45"/>
      <c r="E3" s="45"/>
      <c r="F3" s="45"/>
      <c r="G3" s="45"/>
      <c r="H3" s="45"/>
      <c r="I3" s="45"/>
    </row>
    <row r="4" spans="1:11" ht="21" customHeight="1">
      <c r="A4" s="115" t="s">
        <v>786</v>
      </c>
      <c r="B4" s="115"/>
      <c r="C4" s="115"/>
      <c r="D4" s="536" t="s">
        <v>3053</v>
      </c>
      <c r="E4" s="244"/>
      <c r="F4" s="426" t="s">
        <v>4244</v>
      </c>
      <c r="G4" s="387" t="s">
        <v>4245</v>
      </c>
      <c r="H4" s="387" t="s">
        <v>4335</v>
      </c>
      <c r="I4" s="387" t="s">
        <v>295</v>
      </c>
      <c r="J4" s="387" t="s">
        <v>496</v>
      </c>
      <c r="K4" s="538" t="s">
        <v>4520</v>
      </c>
    </row>
    <row r="5" spans="1:11" ht="21" customHeight="1">
      <c r="A5" s="234" t="s">
        <v>3231</v>
      </c>
      <c r="B5" s="234"/>
      <c r="C5" s="148" t="s">
        <v>3233</v>
      </c>
      <c r="D5" s="153"/>
      <c r="E5" s="312"/>
      <c r="F5" s="236"/>
      <c r="G5" s="207"/>
      <c r="H5" s="207"/>
      <c r="I5" s="207"/>
      <c r="J5" s="207"/>
      <c r="K5" s="539"/>
    </row>
    <row r="6" spans="1:11" s="25" customFormat="1" ht="21" customHeight="1">
      <c r="C6" s="25" t="s">
        <v>3245</v>
      </c>
      <c r="D6" s="172"/>
      <c r="E6" s="168"/>
      <c r="F6" s="49"/>
      <c r="G6" s="49"/>
      <c r="H6" s="49"/>
      <c r="I6" s="49"/>
      <c r="J6" s="49"/>
      <c r="K6" s="201"/>
    </row>
    <row r="7" spans="1:11" ht="21" customHeight="1">
      <c r="A7" s="24" t="s">
        <v>3246</v>
      </c>
      <c r="B7" s="24" t="s">
        <v>837</v>
      </c>
      <c r="C7" s="24" t="s">
        <v>3835</v>
      </c>
      <c r="D7" s="92"/>
      <c r="E7" s="73">
        <v>6.7</v>
      </c>
      <c r="F7" s="48">
        <v>2142</v>
      </c>
      <c r="G7" s="48">
        <v>2199</v>
      </c>
      <c r="H7" s="48">
        <v>2291</v>
      </c>
      <c r="I7" s="48">
        <v>2380</v>
      </c>
      <c r="J7" s="48">
        <v>2400</v>
      </c>
      <c r="K7" s="168">
        <v>1233</v>
      </c>
    </row>
    <row r="8" spans="1:11" ht="21" customHeight="1">
      <c r="A8" s="24" t="s">
        <v>2046</v>
      </c>
      <c r="C8" s="24" t="s">
        <v>4357</v>
      </c>
      <c r="D8" s="92"/>
      <c r="E8" s="73">
        <v>7.8</v>
      </c>
      <c r="F8" s="48">
        <v>13</v>
      </c>
      <c r="G8" s="48">
        <v>13</v>
      </c>
      <c r="H8" s="48">
        <v>13</v>
      </c>
      <c r="I8" s="48">
        <v>13</v>
      </c>
      <c r="J8" s="48">
        <v>13</v>
      </c>
      <c r="K8" s="168">
        <v>0</v>
      </c>
    </row>
    <row r="9" spans="1:11" ht="21" customHeight="1">
      <c r="A9" s="24" t="s">
        <v>1979</v>
      </c>
      <c r="C9" s="24" t="s">
        <v>387</v>
      </c>
      <c r="D9" s="92"/>
      <c r="E9" s="73">
        <v>6.8</v>
      </c>
      <c r="F9" s="48">
        <v>3178</v>
      </c>
      <c r="G9" s="48">
        <v>3220</v>
      </c>
      <c r="H9" s="48">
        <v>3228</v>
      </c>
      <c r="I9" s="48">
        <v>3309</v>
      </c>
      <c r="J9" s="48">
        <v>3269</v>
      </c>
      <c r="K9" s="168">
        <v>1641</v>
      </c>
    </row>
    <row r="10" spans="1:11" ht="21" customHeight="1">
      <c r="A10" s="24" t="s">
        <v>1816</v>
      </c>
      <c r="C10" s="24" t="s">
        <v>3831</v>
      </c>
      <c r="D10" s="92"/>
      <c r="E10" s="73">
        <v>2.5</v>
      </c>
      <c r="F10" s="48">
        <v>3618</v>
      </c>
      <c r="G10" s="48">
        <v>3665</v>
      </c>
      <c r="H10" s="48">
        <v>3673</v>
      </c>
      <c r="I10" s="48">
        <v>3766</v>
      </c>
      <c r="J10" s="48">
        <v>3857</v>
      </c>
      <c r="K10" s="168">
        <v>2289</v>
      </c>
    </row>
    <row r="11" spans="1:11" ht="21" customHeight="1">
      <c r="A11" s="24" t="s">
        <v>3247</v>
      </c>
      <c r="C11" s="24" t="s">
        <v>3837</v>
      </c>
      <c r="D11" s="92"/>
      <c r="E11" s="73">
        <v>5.5</v>
      </c>
      <c r="F11" s="48">
        <v>1816</v>
      </c>
      <c r="G11" s="48">
        <v>1860</v>
      </c>
      <c r="H11" s="48">
        <v>1932</v>
      </c>
      <c r="I11" s="48">
        <v>1963</v>
      </c>
      <c r="J11" s="48">
        <v>1735</v>
      </c>
      <c r="K11" s="168">
        <v>1561</v>
      </c>
    </row>
    <row r="12" spans="1:11" ht="21" customHeight="1">
      <c r="A12" s="24" t="s">
        <v>3248</v>
      </c>
      <c r="C12" s="24" t="s">
        <v>1484</v>
      </c>
      <c r="D12" s="92"/>
      <c r="E12" s="73">
        <v>4.3</v>
      </c>
      <c r="F12" s="48">
        <v>2701</v>
      </c>
      <c r="G12" s="48">
        <v>2766</v>
      </c>
      <c r="H12" s="48">
        <v>2874</v>
      </c>
      <c r="I12" s="48">
        <v>2788</v>
      </c>
      <c r="J12" s="48">
        <v>2992</v>
      </c>
      <c r="K12" s="168">
        <v>1481</v>
      </c>
    </row>
    <row r="13" spans="1:11" ht="21" customHeight="1">
      <c r="A13" s="24" t="s">
        <v>795</v>
      </c>
      <c r="B13" s="24" t="s">
        <v>2041</v>
      </c>
      <c r="C13" s="24" t="s">
        <v>4358</v>
      </c>
      <c r="D13" s="92"/>
      <c r="E13" s="73">
        <v>3.4</v>
      </c>
      <c r="F13" s="48">
        <v>23</v>
      </c>
      <c r="G13" s="48">
        <v>23</v>
      </c>
      <c r="H13" s="48">
        <v>23</v>
      </c>
      <c r="I13" s="48">
        <v>24</v>
      </c>
      <c r="J13" s="48">
        <v>32</v>
      </c>
      <c r="K13" s="168">
        <v>21</v>
      </c>
    </row>
    <row r="14" spans="1:11" ht="21" customHeight="1">
      <c r="A14" s="24" t="s">
        <v>1264</v>
      </c>
      <c r="C14" s="24" t="s">
        <v>2913</v>
      </c>
      <c r="D14" s="92"/>
      <c r="E14" s="73">
        <v>4.3</v>
      </c>
      <c r="F14" s="48">
        <v>2467</v>
      </c>
      <c r="G14" s="48">
        <v>2485</v>
      </c>
      <c r="H14" s="48">
        <v>2553</v>
      </c>
      <c r="I14" s="48">
        <v>2591</v>
      </c>
      <c r="J14" s="48">
        <v>2676</v>
      </c>
      <c r="K14" s="168">
        <v>1257</v>
      </c>
    </row>
    <row r="15" spans="1:11" ht="21" customHeight="1">
      <c r="A15" s="24" t="s">
        <v>2066</v>
      </c>
      <c r="C15" s="24" t="s">
        <v>2913</v>
      </c>
      <c r="D15" s="92"/>
      <c r="E15" s="73">
        <v>4.9000000000000004</v>
      </c>
      <c r="F15" s="48">
        <v>3014</v>
      </c>
      <c r="G15" s="48">
        <v>2997</v>
      </c>
      <c r="H15" s="48">
        <v>3079</v>
      </c>
      <c r="I15" s="48">
        <v>3125</v>
      </c>
      <c r="J15" s="48">
        <v>2978</v>
      </c>
      <c r="K15" s="168">
        <v>1744</v>
      </c>
    </row>
    <row r="16" spans="1:11" ht="21" customHeight="1">
      <c r="A16" s="24" t="s">
        <v>1310</v>
      </c>
      <c r="B16" s="24" t="s">
        <v>1920</v>
      </c>
      <c r="C16" s="24" t="s">
        <v>661</v>
      </c>
      <c r="D16" s="92"/>
      <c r="E16" s="73">
        <v>7.1</v>
      </c>
      <c r="F16" s="48">
        <v>1578</v>
      </c>
      <c r="G16" s="48">
        <v>1614</v>
      </c>
      <c r="H16" s="48">
        <v>1669</v>
      </c>
      <c r="I16" s="48">
        <v>1721</v>
      </c>
      <c r="J16" s="48">
        <v>1803</v>
      </c>
      <c r="K16" s="168">
        <v>1106</v>
      </c>
    </row>
    <row r="17" spans="1:11" ht="21" customHeight="1">
      <c r="A17" s="24" t="s">
        <v>3486</v>
      </c>
      <c r="C17" s="24" t="s">
        <v>2512</v>
      </c>
      <c r="D17" s="92"/>
      <c r="E17" s="73">
        <v>3.7</v>
      </c>
      <c r="F17" s="48">
        <v>57</v>
      </c>
      <c r="G17" s="48">
        <v>57</v>
      </c>
      <c r="H17" s="48">
        <v>58</v>
      </c>
      <c r="I17" s="48">
        <v>59</v>
      </c>
      <c r="J17" s="48">
        <v>185</v>
      </c>
      <c r="K17" s="168">
        <v>97</v>
      </c>
    </row>
    <row r="18" spans="1:11" ht="21" customHeight="1">
      <c r="A18" s="24" t="s">
        <v>3249</v>
      </c>
      <c r="B18" s="24" t="s">
        <v>2292</v>
      </c>
      <c r="C18" s="24" t="s">
        <v>3193</v>
      </c>
      <c r="D18" s="92"/>
      <c r="E18" s="73">
        <v>2.5</v>
      </c>
      <c r="F18" s="48">
        <v>170</v>
      </c>
      <c r="G18" s="48">
        <v>171</v>
      </c>
      <c r="H18" s="48">
        <v>176</v>
      </c>
      <c r="I18" s="48">
        <v>179</v>
      </c>
      <c r="J18" s="48">
        <v>155</v>
      </c>
      <c r="K18" s="168">
        <v>137</v>
      </c>
    </row>
    <row r="19" spans="1:11" ht="21" customHeight="1">
      <c r="A19" s="24" t="s">
        <v>3250</v>
      </c>
      <c r="C19" s="24" t="s">
        <v>2797</v>
      </c>
      <c r="D19" s="92"/>
      <c r="E19" s="73">
        <v>6.8</v>
      </c>
      <c r="F19" s="48">
        <v>82</v>
      </c>
      <c r="G19" s="48">
        <v>86</v>
      </c>
      <c r="H19" s="48">
        <v>88</v>
      </c>
      <c r="I19" s="48">
        <v>89</v>
      </c>
      <c r="J19" s="48">
        <v>45</v>
      </c>
      <c r="K19" s="168">
        <v>73</v>
      </c>
    </row>
    <row r="20" spans="1:11" ht="21" customHeight="1">
      <c r="A20" s="24" t="s">
        <v>1589</v>
      </c>
      <c r="C20" s="24" t="s">
        <v>1314</v>
      </c>
      <c r="D20" s="92"/>
      <c r="E20" s="73">
        <v>7.2</v>
      </c>
      <c r="F20" s="48">
        <v>2065</v>
      </c>
      <c r="G20" s="48">
        <v>2150</v>
      </c>
      <c r="H20" s="48">
        <v>2218</v>
      </c>
      <c r="I20" s="48">
        <v>2231</v>
      </c>
      <c r="J20" s="48">
        <v>1804</v>
      </c>
      <c r="K20" s="168">
        <v>2782</v>
      </c>
    </row>
    <row r="21" spans="1:11" ht="21" customHeight="1">
      <c r="A21" s="24" t="s">
        <v>1584</v>
      </c>
      <c r="C21" s="24" t="s">
        <v>1580</v>
      </c>
      <c r="D21" s="92"/>
      <c r="E21" s="73">
        <v>4.0999999999999996</v>
      </c>
      <c r="F21" s="48">
        <v>739</v>
      </c>
      <c r="G21" s="48">
        <v>770</v>
      </c>
      <c r="H21" s="48">
        <v>794</v>
      </c>
      <c r="I21" s="48">
        <v>798</v>
      </c>
      <c r="J21" s="48">
        <v>2540</v>
      </c>
      <c r="K21" s="168">
        <v>2569</v>
      </c>
    </row>
    <row r="22" spans="1:11" ht="21" customHeight="1">
      <c r="A22" s="24" t="s">
        <v>3118</v>
      </c>
      <c r="B22" s="24" t="s">
        <v>2175</v>
      </c>
      <c r="C22" s="24" t="s">
        <v>1749</v>
      </c>
      <c r="D22" s="92"/>
      <c r="E22" s="73">
        <v>4.7</v>
      </c>
      <c r="F22" s="48">
        <v>2337</v>
      </c>
      <c r="G22" s="48">
        <v>2363</v>
      </c>
      <c r="H22" s="48">
        <v>2421</v>
      </c>
      <c r="I22" s="48">
        <v>2440</v>
      </c>
      <c r="J22" s="48">
        <v>2434</v>
      </c>
      <c r="K22" s="168">
        <v>1028</v>
      </c>
    </row>
    <row r="23" spans="1:11" ht="21" customHeight="1">
      <c r="A23" s="24" t="s">
        <v>2270</v>
      </c>
      <c r="C23" s="24" t="s">
        <v>2912</v>
      </c>
      <c r="D23" s="92"/>
      <c r="E23" s="73">
        <v>9.6</v>
      </c>
      <c r="F23" s="48">
        <v>3768</v>
      </c>
      <c r="G23" s="48">
        <v>3810</v>
      </c>
      <c r="H23" s="48">
        <v>3905</v>
      </c>
      <c r="I23" s="48">
        <v>3935</v>
      </c>
      <c r="J23" s="48">
        <v>3925</v>
      </c>
      <c r="K23" s="168">
        <v>2926</v>
      </c>
    </row>
    <row r="24" spans="1:11" ht="21" customHeight="1">
      <c r="A24" s="24" t="s">
        <v>1741</v>
      </c>
      <c r="B24" s="24" t="s">
        <v>2911</v>
      </c>
      <c r="C24" s="24" t="s">
        <v>1884</v>
      </c>
      <c r="D24" s="92"/>
      <c r="E24" s="73">
        <v>12.7</v>
      </c>
      <c r="F24" s="48">
        <v>2076</v>
      </c>
      <c r="G24" s="48">
        <v>2100</v>
      </c>
      <c r="H24" s="48">
        <v>2214</v>
      </c>
      <c r="I24" s="48">
        <v>2255</v>
      </c>
      <c r="J24" s="48">
        <v>2285</v>
      </c>
      <c r="K24" s="168">
        <v>1835</v>
      </c>
    </row>
    <row r="25" spans="1:11" ht="21" customHeight="1">
      <c r="A25" s="24" t="s">
        <v>2806</v>
      </c>
      <c r="B25" s="24" t="s">
        <v>1858</v>
      </c>
      <c r="C25" s="24" t="s">
        <v>465</v>
      </c>
      <c r="D25" s="92"/>
      <c r="E25" s="73">
        <v>4.2</v>
      </c>
      <c r="F25" s="48">
        <v>1633</v>
      </c>
      <c r="G25" s="48">
        <v>1597</v>
      </c>
      <c r="H25" s="48">
        <v>1715</v>
      </c>
      <c r="I25" s="48">
        <v>1650</v>
      </c>
      <c r="J25" s="48">
        <v>1737</v>
      </c>
      <c r="K25" s="168">
        <v>33</v>
      </c>
    </row>
    <row r="26" spans="1:11" ht="21" customHeight="1">
      <c r="A26" s="24" t="s">
        <v>279</v>
      </c>
      <c r="C26" s="24" t="s">
        <v>465</v>
      </c>
      <c r="D26" s="92"/>
      <c r="E26" s="73">
        <v>4.8</v>
      </c>
      <c r="F26" s="48">
        <v>1925</v>
      </c>
      <c r="G26" s="48">
        <v>1882</v>
      </c>
      <c r="H26" s="48">
        <v>2024</v>
      </c>
      <c r="I26" s="48">
        <v>1940</v>
      </c>
      <c r="J26" s="48">
        <v>2052</v>
      </c>
      <c r="K26" s="168">
        <v>2471</v>
      </c>
    </row>
    <row r="27" spans="1:11" ht="21" customHeight="1">
      <c r="A27" s="24" t="s">
        <v>3251</v>
      </c>
      <c r="C27" s="24" t="s">
        <v>4359</v>
      </c>
      <c r="D27" s="92"/>
      <c r="E27" s="73">
        <v>3.6</v>
      </c>
      <c r="F27" s="48">
        <v>11</v>
      </c>
      <c r="G27" s="48">
        <v>12</v>
      </c>
      <c r="H27" s="48">
        <v>12</v>
      </c>
      <c r="I27" s="48">
        <v>12</v>
      </c>
      <c r="J27" s="48">
        <v>12</v>
      </c>
      <c r="K27" s="168">
        <v>9</v>
      </c>
    </row>
    <row r="28" spans="1:11" ht="21" customHeight="1">
      <c r="A28" s="24" t="s">
        <v>3253</v>
      </c>
      <c r="B28" s="24" t="s">
        <v>2869</v>
      </c>
      <c r="C28" s="24" t="s">
        <v>3386</v>
      </c>
      <c r="D28" s="92"/>
      <c r="E28" s="73">
        <v>3.1</v>
      </c>
      <c r="F28" s="48">
        <v>504</v>
      </c>
      <c r="G28" s="48">
        <v>505</v>
      </c>
      <c r="H28" s="48">
        <v>515</v>
      </c>
      <c r="I28" s="48">
        <v>522</v>
      </c>
      <c r="J28" s="48">
        <v>511</v>
      </c>
      <c r="K28" s="168">
        <v>291</v>
      </c>
    </row>
    <row r="29" spans="1:11" ht="21" customHeight="1">
      <c r="A29" s="24" t="s">
        <v>2362</v>
      </c>
      <c r="C29" s="24" t="s">
        <v>3832</v>
      </c>
      <c r="D29" s="92"/>
      <c r="E29" s="73">
        <v>3.8</v>
      </c>
      <c r="F29" s="48">
        <v>7938</v>
      </c>
      <c r="G29" s="48">
        <v>7960</v>
      </c>
      <c r="H29" s="48">
        <v>8110</v>
      </c>
      <c r="I29" s="48">
        <v>8224</v>
      </c>
      <c r="J29" s="48">
        <v>8446</v>
      </c>
      <c r="K29" s="168">
        <v>6030</v>
      </c>
    </row>
    <row r="30" spans="1:11" ht="21" customHeight="1">
      <c r="A30" s="24" t="s">
        <v>3049</v>
      </c>
      <c r="B30" s="24" t="s">
        <v>2910</v>
      </c>
      <c r="C30" s="24" t="s">
        <v>4360</v>
      </c>
      <c r="D30" s="92"/>
      <c r="E30" s="73">
        <v>2.9</v>
      </c>
      <c r="F30" s="48">
        <v>230</v>
      </c>
      <c r="G30" s="48">
        <v>230</v>
      </c>
      <c r="H30" s="48">
        <v>231</v>
      </c>
      <c r="I30" s="48">
        <v>237</v>
      </c>
      <c r="J30" s="48">
        <v>247</v>
      </c>
      <c r="K30" s="168">
        <v>173</v>
      </c>
    </row>
    <row r="31" spans="1:11" ht="21" customHeight="1">
      <c r="A31" s="24" t="s">
        <v>3257</v>
      </c>
      <c r="C31" s="24" t="s">
        <v>3447</v>
      </c>
      <c r="D31" s="92"/>
      <c r="E31" s="73">
        <v>3</v>
      </c>
      <c r="F31" s="48">
        <v>10</v>
      </c>
      <c r="G31" s="48">
        <v>10</v>
      </c>
      <c r="H31" s="48">
        <v>10</v>
      </c>
      <c r="I31" s="48">
        <v>10</v>
      </c>
      <c r="J31" s="48">
        <v>9</v>
      </c>
      <c r="K31" s="168">
        <v>8</v>
      </c>
    </row>
    <row r="32" spans="1:11" ht="21" customHeight="1">
      <c r="A32" s="24" t="s">
        <v>3258</v>
      </c>
      <c r="C32" s="24" t="s">
        <v>1055</v>
      </c>
      <c r="D32" s="92"/>
      <c r="E32" s="73">
        <v>5.4</v>
      </c>
      <c r="F32" s="48">
        <v>3364</v>
      </c>
      <c r="G32" s="48">
        <v>3363</v>
      </c>
      <c r="H32" s="48">
        <v>3380</v>
      </c>
      <c r="I32" s="48">
        <v>3461</v>
      </c>
      <c r="J32" s="48">
        <v>3360</v>
      </c>
      <c r="K32" s="168">
        <v>1785</v>
      </c>
    </row>
    <row r="33" spans="1:11" ht="21" customHeight="1">
      <c r="A33" s="24" t="s">
        <v>3259</v>
      </c>
      <c r="C33" s="24" t="s">
        <v>820</v>
      </c>
      <c r="D33" s="92"/>
      <c r="E33" s="73">
        <v>7</v>
      </c>
      <c r="F33" s="48">
        <v>1585</v>
      </c>
      <c r="G33" s="48">
        <v>1584</v>
      </c>
      <c r="H33" s="48">
        <v>1593</v>
      </c>
      <c r="I33" s="48">
        <v>1631</v>
      </c>
      <c r="J33" s="48">
        <v>1677</v>
      </c>
      <c r="K33" s="168">
        <v>944</v>
      </c>
    </row>
    <row r="34" spans="1:11" ht="21" customHeight="1">
      <c r="A34" s="26" t="s">
        <v>3833</v>
      </c>
      <c r="B34" s="26" t="s">
        <v>3834</v>
      </c>
      <c r="C34" s="26" t="s">
        <v>3424</v>
      </c>
      <c r="D34" s="92"/>
      <c r="E34" s="73">
        <v>6.1</v>
      </c>
      <c r="F34" s="48">
        <v>323</v>
      </c>
      <c r="G34" s="48">
        <v>326</v>
      </c>
      <c r="H34" s="48">
        <v>329</v>
      </c>
      <c r="I34" s="48">
        <v>333</v>
      </c>
      <c r="J34" s="48">
        <v>323</v>
      </c>
      <c r="K34" s="168">
        <v>272</v>
      </c>
    </row>
    <row r="35" spans="1:11" ht="21" customHeight="1">
      <c r="A35" s="26" t="s">
        <v>1897</v>
      </c>
      <c r="B35" s="26" t="s">
        <v>1675</v>
      </c>
      <c r="C35" s="26" t="s">
        <v>3574</v>
      </c>
      <c r="D35" s="92"/>
      <c r="E35" s="73"/>
      <c r="F35" s="48"/>
      <c r="G35" s="48"/>
      <c r="H35" s="48"/>
      <c r="I35" s="48"/>
      <c r="J35" s="48" t="s">
        <v>1935</v>
      </c>
      <c r="K35" s="168">
        <v>350</v>
      </c>
    </row>
    <row r="36" spans="1:11" ht="21" customHeight="1">
      <c r="D36" s="92"/>
      <c r="E36" s="74"/>
      <c r="F36" s="49"/>
      <c r="G36" s="49"/>
      <c r="H36" s="49"/>
      <c r="I36" s="49"/>
      <c r="J36" s="49"/>
      <c r="K36" s="201"/>
    </row>
    <row r="37" spans="1:11" ht="21" customHeight="1">
      <c r="A37" s="26"/>
      <c r="B37" s="26"/>
      <c r="C37" s="27" t="s">
        <v>3236</v>
      </c>
      <c r="D37" s="120"/>
      <c r="E37" s="48"/>
      <c r="F37" s="48"/>
      <c r="G37" s="48"/>
      <c r="H37" s="48"/>
      <c r="I37" s="48"/>
      <c r="J37" s="48"/>
      <c r="K37" s="168"/>
    </row>
    <row r="38" spans="1:11" ht="21" customHeight="1">
      <c r="A38" s="24" t="s">
        <v>1310</v>
      </c>
      <c r="B38" s="24" t="s">
        <v>2927</v>
      </c>
      <c r="C38" s="24" t="s">
        <v>856</v>
      </c>
      <c r="D38" s="41"/>
      <c r="E38" s="163">
        <v>7.18</v>
      </c>
      <c r="F38" s="48">
        <v>1931</v>
      </c>
      <c r="G38" s="48">
        <v>1977</v>
      </c>
      <c r="H38" s="48">
        <v>2135</v>
      </c>
      <c r="I38" s="48">
        <v>2266</v>
      </c>
      <c r="J38" s="48">
        <v>2282</v>
      </c>
      <c r="K38" s="168">
        <v>1500</v>
      </c>
    </row>
    <row r="39" spans="1:11" ht="21" customHeight="1">
      <c r="A39" s="24" t="s">
        <v>1741</v>
      </c>
      <c r="B39" s="24" t="s">
        <v>1858</v>
      </c>
      <c r="C39" s="24" t="s">
        <v>2926</v>
      </c>
      <c r="D39" s="41"/>
      <c r="E39" s="163">
        <v>12.69</v>
      </c>
      <c r="F39" s="48">
        <v>2742</v>
      </c>
      <c r="G39" s="48">
        <v>2759</v>
      </c>
      <c r="H39" s="48">
        <v>2969</v>
      </c>
      <c r="I39" s="48">
        <v>3088</v>
      </c>
      <c r="J39" s="48">
        <v>3100</v>
      </c>
      <c r="K39" s="168">
        <v>2705</v>
      </c>
    </row>
    <row r="40" spans="1:11" ht="21" customHeight="1">
      <c r="A40" s="24" t="s">
        <v>3237</v>
      </c>
      <c r="C40" s="24" t="s">
        <v>2691</v>
      </c>
      <c r="D40" s="41"/>
      <c r="E40" s="163">
        <v>10.44</v>
      </c>
      <c r="F40" s="48">
        <v>6</v>
      </c>
      <c r="G40" s="48">
        <v>5</v>
      </c>
      <c r="H40" s="48">
        <v>5</v>
      </c>
      <c r="I40" s="48">
        <v>5</v>
      </c>
      <c r="J40" s="48">
        <v>5</v>
      </c>
      <c r="K40" s="168">
        <v>14</v>
      </c>
    </row>
    <row r="41" spans="1:11" ht="21" customHeight="1">
      <c r="D41" s="41"/>
      <c r="E41" s="163"/>
      <c r="F41" s="48"/>
      <c r="G41" s="48"/>
      <c r="H41" s="48"/>
      <c r="I41" s="48"/>
      <c r="J41" s="48"/>
      <c r="K41" s="168"/>
    </row>
    <row r="42" spans="1:11" ht="21" customHeight="1">
      <c r="C42" s="25" t="s">
        <v>4703</v>
      </c>
      <c r="D42" s="41"/>
      <c r="E42" s="163"/>
      <c r="F42" s="48"/>
      <c r="G42" s="48"/>
      <c r="H42" s="48"/>
      <c r="I42" s="48"/>
      <c r="J42" s="48"/>
      <c r="K42" s="168"/>
    </row>
    <row r="43" spans="1:11" ht="21" customHeight="1">
      <c r="A43" s="24" t="s">
        <v>3238</v>
      </c>
      <c r="B43" s="24" t="s">
        <v>2925</v>
      </c>
      <c r="C43" s="24" t="s">
        <v>4362</v>
      </c>
      <c r="D43" s="41"/>
      <c r="E43" s="163">
        <v>9.31</v>
      </c>
      <c r="F43" s="48">
        <v>6848</v>
      </c>
      <c r="G43" s="48">
        <v>6930</v>
      </c>
      <c r="H43" s="48">
        <v>7070</v>
      </c>
      <c r="I43" s="48">
        <v>7295</v>
      </c>
      <c r="J43" s="48">
        <v>7282</v>
      </c>
      <c r="K43" s="168">
        <v>4234</v>
      </c>
    </row>
    <row r="44" spans="1:11" ht="21" customHeight="1">
      <c r="A44" s="24" t="s">
        <v>3240</v>
      </c>
      <c r="B44" s="24" t="s">
        <v>304</v>
      </c>
      <c r="C44" s="24" t="s">
        <v>460</v>
      </c>
      <c r="D44" s="41"/>
      <c r="E44" s="122">
        <v>8.33</v>
      </c>
      <c r="F44" s="49">
        <v>212</v>
      </c>
      <c r="G44" s="49">
        <v>14</v>
      </c>
      <c r="H44" s="49">
        <v>10</v>
      </c>
      <c r="I44" s="49">
        <v>13</v>
      </c>
      <c r="J44" s="49">
        <v>185</v>
      </c>
      <c r="K44" s="201">
        <v>84</v>
      </c>
    </row>
    <row r="45" spans="1:11" ht="21" customHeight="1">
      <c r="A45" s="24" t="s">
        <v>1266</v>
      </c>
      <c r="B45" s="24" t="s">
        <v>1224</v>
      </c>
      <c r="C45" s="24" t="s">
        <v>4705</v>
      </c>
      <c r="D45" s="41"/>
      <c r="E45" s="122">
        <v>6.29</v>
      </c>
      <c r="F45" s="49">
        <v>8748</v>
      </c>
      <c r="G45" s="48">
        <v>8786</v>
      </c>
      <c r="H45" s="49">
        <v>8836</v>
      </c>
      <c r="I45" s="48">
        <v>9090</v>
      </c>
      <c r="J45" s="48">
        <v>9000</v>
      </c>
      <c r="K45" s="168">
        <v>4929</v>
      </c>
    </row>
    <row r="46" spans="1:11" ht="21" customHeight="1">
      <c r="A46" s="24" t="s">
        <v>3241</v>
      </c>
      <c r="B46" s="24" t="s">
        <v>2920</v>
      </c>
      <c r="C46" s="24" t="s">
        <v>4704</v>
      </c>
      <c r="D46" s="41"/>
      <c r="E46" s="122">
        <v>8.65</v>
      </c>
      <c r="F46" s="49">
        <v>5910</v>
      </c>
      <c r="G46" s="48">
        <v>5943</v>
      </c>
      <c r="H46" s="49">
        <v>6068</v>
      </c>
      <c r="I46" s="48">
        <v>6317</v>
      </c>
      <c r="J46" s="48">
        <v>6243</v>
      </c>
      <c r="K46" s="168">
        <v>3607</v>
      </c>
    </row>
    <row r="47" spans="1:11" ht="21" customHeight="1">
      <c r="A47" s="24" t="s">
        <v>3242</v>
      </c>
      <c r="B47" s="24" t="s">
        <v>2919</v>
      </c>
      <c r="C47" s="24" t="s">
        <v>4528</v>
      </c>
      <c r="D47" s="41"/>
      <c r="E47" s="122">
        <v>6.26</v>
      </c>
      <c r="F47" s="49">
        <v>5849</v>
      </c>
      <c r="G47" s="48">
        <v>5892</v>
      </c>
      <c r="H47" s="49">
        <v>5935</v>
      </c>
      <c r="I47" s="48">
        <v>6118</v>
      </c>
      <c r="J47" s="48">
        <v>6088</v>
      </c>
      <c r="K47" s="168">
        <v>3535</v>
      </c>
    </row>
    <row r="48" spans="1:11" ht="21" customHeight="1">
      <c r="A48" s="24" t="s">
        <v>2946</v>
      </c>
      <c r="B48" s="24" t="s">
        <v>2918</v>
      </c>
      <c r="C48" s="24" t="s">
        <v>2917</v>
      </c>
      <c r="D48" s="41"/>
      <c r="E48" s="122">
        <v>6.64</v>
      </c>
      <c r="F48" s="49">
        <v>7382</v>
      </c>
      <c r="G48" s="49">
        <v>7537</v>
      </c>
      <c r="H48" s="49">
        <v>7726</v>
      </c>
      <c r="I48" s="49">
        <v>8126</v>
      </c>
      <c r="J48" s="49">
        <v>8088</v>
      </c>
      <c r="K48" s="201">
        <v>4435</v>
      </c>
    </row>
    <row r="49" spans="1:11" ht="21" customHeight="1">
      <c r="A49" s="24" t="s">
        <v>381</v>
      </c>
      <c r="B49" s="24" t="s">
        <v>2397</v>
      </c>
      <c r="C49" s="24" t="s">
        <v>2915</v>
      </c>
      <c r="D49" s="41"/>
      <c r="E49" s="122">
        <v>6.99</v>
      </c>
      <c r="F49" s="49">
        <v>2169</v>
      </c>
      <c r="G49" s="49">
        <v>2207</v>
      </c>
      <c r="H49" s="49">
        <v>2226</v>
      </c>
      <c r="I49" s="49">
        <v>2258</v>
      </c>
      <c r="J49" s="49">
        <v>2169</v>
      </c>
      <c r="K49" s="201">
        <v>1227</v>
      </c>
    </row>
    <row r="50" spans="1:11" ht="21" customHeight="1">
      <c r="A50" s="24" t="s">
        <v>2081</v>
      </c>
      <c r="B50" s="24" t="s">
        <v>2914</v>
      </c>
      <c r="C50" s="24" t="s">
        <v>3552</v>
      </c>
      <c r="D50" s="41"/>
      <c r="E50" s="122">
        <v>4.55</v>
      </c>
      <c r="F50" s="49">
        <v>5143</v>
      </c>
      <c r="G50" s="49">
        <v>5130</v>
      </c>
      <c r="H50" s="49">
        <v>5120</v>
      </c>
      <c r="I50" s="49">
        <v>5168</v>
      </c>
      <c r="J50" s="49">
        <v>5000</v>
      </c>
      <c r="K50" s="201">
        <v>2739</v>
      </c>
    </row>
    <row r="51" spans="1:11" ht="21" customHeight="1">
      <c r="D51" s="41"/>
      <c r="E51" s="122"/>
      <c r="F51" s="49"/>
      <c r="G51" s="49"/>
      <c r="H51" s="49"/>
      <c r="I51" s="49"/>
      <c r="J51" s="49"/>
      <c r="K51" s="201"/>
    </row>
    <row r="52" spans="1:11" ht="21" customHeight="1">
      <c r="C52" s="25" t="s">
        <v>3244</v>
      </c>
      <c r="D52" s="41"/>
      <c r="E52" s="122"/>
      <c r="F52" s="49"/>
      <c r="G52" s="48"/>
      <c r="H52" s="49"/>
      <c r="I52" s="48"/>
      <c r="J52" s="48"/>
      <c r="K52" s="168"/>
    </row>
    <row r="53" spans="1:11" ht="21" customHeight="1">
      <c r="A53" s="83" t="s">
        <v>729</v>
      </c>
      <c r="B53" s="83" t="s">
        <v>1902</v>
      </c>
      <c r="C53" s="83" t="s">
        <v>4363</v>
      </c>
      <c r="D53" s="537"/>
      <c r="E53" s="213">
        <v>8.34</v>
      </c>
      <c r="F53" s="169">
        <v>359</v>
      </c>
      <c r="G53" s="169">
        <v>382</v>
      </c>
      <c r="H53" s="169">
        <v>315</v>
      </c>
      <c r="I53" s="169">
        <v>326</v>
      </c>
      <c r="J53" s="169">
        <v>305</v>
      </c>
      <c r="K53" s="124">
        <v>188</v>
      </c>
    </row>
    <row r="54" spans="1:11" ht="21" customHeight="1">
      <c r="A54" s="44" t="s">
        <v>3903</v>
      </c>
    </row>
    <row r="55" spans="1:11" ht="21" customHeight="1">
      <c r="A55" s="44" t="s">
        <v>3855</v>
      </c>
    </row>
    <row r="56" spans="1:11" ht="21" customHeight="1">
      <c r="A56" s="44" t="s">
        <v>4361</v>
      </c>
    </row>
    <row r="57" spans="1:11" ht="21" customHeight="1">
      <c r="A57" s="44" t="s">
        <v>4683</v>
      </c>
    </row>
    <row r="58" spans="1:11" ht="21" customHeight="1">
      <c r="A58" s="44" t="s">
        <v>4684</v>
      </c>
    </row>
    <row r="59" spans="1:11" ht="21" customHeight="1">
      <c r="A59" s="44" t="s">
        <v>4364</v>
      </c>
    </row>
    <row r="60" spans="1:11" ht="21" customHeight="1">
      <c r="A60" s="44" t="s">
        <v>4365</v>
      </c>
    </row>
    <row r="61" spans="1:11" ht="21" customHeight="1">
      <c r="A61" s="44" t="s">
        <v>4366</v>
      </c>
    </row>
    <row r="62" spans="1:11" ht="21" customHeight="1">
      <c r="A62" s="44" t="s">
        <v>2860</v>
      </c>
    </row>
    <row r="63" spans="1:11" ht="21" customHeight="1">
      <c r="A63" s="44" t="s">
        <v>4685</v>
      </c>
    </row>
    <row r="64" spans="1:11" ht="21" customHeight="1">
      <c r="A64" s="44" t="s">
        <v>730</v>
      </c>
    </row>
    <row r="65" spans="1:1" ht="21" customHeight="1">
      <c r="A65" s="44" t="s">
        <v>1845</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81.xml><?xml version="1.0" encoding="utf-8"?>
<worksheet xmlns="http://schemas.openxmlformats.org/spreadsheetml/2006/main" xmlns:r="http://schemas.openxmlformats.org/officeDocument/2006/relationships" xmlns:mc="http://schemas.openxmlformats.org/markup-compatibility/2006">
  <sheetPr>
    <pageSetUpPr fitToPage="1"/>
  </sheetPr>
  <dimension ref="A1:AR12"/>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24"/>
  </cols>
  <sheetData>
    <row r="1" spans="1:44" ht="21" customHeight="1">
      <c r="A1" s="28" t="str">
        <f>HYPERLINK("#"&amp;"目次"&amp;"!a1","目次へ")</f>
        <v>目次へ</v>
      </c>
    </row>
    <row r="2" spans="1:44" ht="21" customHeight="1">
      <c r="A2" s="97" t="str">
        <f>"７８．"&amp;目次!E81</f>
        <v>７８．ごみ収集状況（平成27～令和2年度）</v>
      </c>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row>
    <row r="3" spans="1:44" ht="21" customHeight="1">
      <c r="A3" s="126" t="s">
        <v>3031</v>
      </c>
      <c r="B3" s="83"/>
      <c r="C3" s="83"/>
      <c r="D3" s="83"/>
      <c r="E3" s="83"/>
      <c r="F3" s="83"/>
    </row>
    <row r="4" spans="1:44" ht="21" customHeight="1">
      <c r="A4" s="208" t="s">
        <v>2554</v>
      </c>
      <c r="B4" s="211" t="s">
        <v>704</v>
      </c>
      <c r="C4" s="211" t="s">
        <v>103</v>
      </c>
      <c r="D4" s="189" t="s">
        <v>2938</v>
      </c>
      <c r="E4" s="211" t="s">
        <v>2937</v>
      </c>
      <c r="F4" s="211" t="s">
        <v>3701</v>
      </c>
    </row>
    <row r="5" spans="1:44" ht="21" customHeight="1">
      <c r="A5" s="32" t="s">
        <v>1259</v>
      </c>
      <c r="B5" s="92">
        <v>75324</v>
      </c>
      <c r="C5" s="26">
        <v>55856</v>
      </c>
      <c r="D5" s="26">
        <v>2424</v>
      </c>
      <c r="E5" s="26">
        <v>1803</v>
      </c>
      <c r="F5" s="26">
        <v>15241</v>
      </c>
    </row>
    <row r="6" spans="1:44" ht="21" customHeight="1">
      <c r="A6" s="32">
        <v>28</v>
      </c>
      <c r="B6" s="92">
        <v>74018</v>
      </c>
      <c r="C6" s="26">
        <v>54656</v>
      </c>
      <c r="D6" s="26">
        <v>2216</v>
      </c>
      <c r="E6" s="26">
        <v>1782</v>
      </c>
      <c r="F6" s="26">
        <v>15365</v>
      </c>
    </row>
    <row r="7" spans="1:44" ht="21" customHeight="1">
      <c r="A7" s="32">
        <v>29</v>
      </c>
      <c r="B7" s="92">
        <v>73807</v>
      </c>
      <c r="C7" s="26">
        <v>54349</v>
      </c>
      <c r="D7" s="26">
        <v>1665</v>
      </c>
      <c r="E7" s="26">
        <v>1853</v>
      </c>
      <c r="F7" s="26">
        <v>15940</v>
      </c>
    </row>
    <row r="8" spans="1:44" ht="21" customHeight="1">
      <c r="A8" s="34">
        <v>30</v>
      </c>
      <c r="B8" s="92">
        <v>72727</v>
      </c>
      <c r="C8" s="24">
        <v>53764</v>
      </c>
      <c r="D8" s="24">
        <v>1412</v>
      </c>
      <c r="E8" s="24">
        <v>2020</v>
      </c>
      <c r="F8" s="24">
        <v>15531</v>
      </c>
    </row>
    <row r="9" spans="1:44" ht="21" customHeight="1">
      <c r="A9" s="34">
        <v>31</v>
      </c>
      <c r="B9" s="92">
        <v>71449</v>
      </c>
      <c r="C9" s="24">
        <v>54088</v>
      </c>
      <c r="D9" s="24">
        <v>207</v>
      </c>
      <c r="E9" s="24">
        <v>2113</v>
      </c>
      <c r="F9" s="24">
        <v>15041</v>
      </c>
    </row>
    <row r="10" spans="1:44" s="25" customFormat="1" ht="21" customHeight="1">
      <c r="A10" s="118" t="s">
        <v>4520</v>
      </c>
      <c r="B10" s="154">
        <v>70639</v>
      </c>
      <c r="C10" s="155">
        <v>55745</v>
      </c>
      <c r="D10" s="155">
        <v>236</v>
      </c>
      <c r="E10" s="155">
        <v>2340</v>
      </c>
      <c r="F10" s="155">
        <v>12318</v>
      </c>
    </row>
    <row r="11" spans="1:44" ht="21" customHeight="1">
      <c r="A11" s="44" t="s">
        <v>762</v>
      </c>
    </row>
    <row r="12" spans="1:44" ht="21" customHeight="1">
      <c r="A12" s="44" t="s">
        <v>3828</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82.xml><?xml version="1.0" encoding="utf-8"?>
<worksheet xmlns="http://schemas.openxmlformats.org/spreadsheetml/2006/main" xmlns:r="http://schemas.openxmlformats.org/officeDocument/2006/relationships" xmlns:mc="http://schemas.openxmlformats.org/markup-compatibility/2006">
  <sheetPr>
    <pageSetUpPr fitToPage="1"/>
  </sheetPr>
  <dimension ref="A1:AK7"/>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25.625" style="24" customWidth="1"/>
    <col min="2" max="16384" width="18.625" style="24"/>
  </cols>
  <sheetData>
    <row r="1" spans="1:37" ht="21" customHeight="1">
      <c r="A1" s="28" t="str">
        <f>HYPERLINK("#"&amp;"目次"&amp;"!a1","目次へ")</f>
        <v>目次へ</v>
      </c>
    </row>
    <row r="2" spans="1:37" ht="21" customHeight="1">
      <c r="A2" s="97" t="str">
        <f>"７９．"&amp;目次!E82</f>
        <v>７９．区民一人一日当たりのごみ排出量（平成27～令和2年度）</v>
      </c>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row>
    <row r="3" spans="1:37" ht="21" customHeight="1">
      <c r="A3" s="126" t="s">
        <v>447</v>
      </c>
      <c r="B3" s="83"/>
      <c r="C3" s="83"/>
      <c r="D3" s="83"/>
      <c r="E3" s="83"/>
      <c r="F3" s="83"/>
    </row>
    <row r="4" spans="1:37" ht="21" customHeight="1">
      <c r="A4" s="208" t="s">
        <v>3217</v>
      </c>
      <c r="B4" s="211" t="s">
        <v>2327</v>
      </c>
      <c r="C4" s="211" t="s">
        <v>4246</v>
      </c>
      <c r="D4" s="211" t="s">
        <v>4335</v>
      </c>
      <c r="E4" s="211" t="s">
        <v>295</v>
      </c>
      <c r="F4" s="211" t="s">
        <v>518</v>
      </c>
      <c r="G4" s="214" t="s">
        <v>4520</v>
      </c>
    </row>
    <row r="5" spans="1:37" ht="21" customHeight="1">
      <c r="A5" s="540" t="s">
        <v>1221</v>
      </c>
      <c r="B5" s="541">
        <v>510</v>
      </c>
      <c r="C5" s="542">
        <v>494</v>
      </c>
      <c r="D5" s="542">
        <v>482</v>
      </c>
      <c r="E5" s="542">
        <v>472</v>
      </c>
      <c r="F5" s="543">
        <v>460</v>
      </c>
      <c r="G5" s="544">
        <v>477</v>
      </c>
    </row>
    <row r="6" spans="1:37" ht="21" customHeight="1">
      <c r="A6" s="69" t="s">
        <v>2695</v>
      </c>
    </row>
    <row r="7" spans="1:37" ht="21" customHeight="1">
      <c r="A7" s="69" t="s">
        <v>3828</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83.xml><?xml version="1.0" encoding="utf-8"?>
<worksheet xmlns="http://schemas.openxmlformats.org/spreadsheetml/2006/main" xmlns:r="http://schemas.openxmlformats.org/officeDocument/2006/relationships" xmlns:mc="http://schemas.openxmlformats.org/markup-compatibility/2006">
  <sheetPr>
    <pageSetUpPr fitToPage="1"/>
  </sheetPr>
  <dimension ref="A1:AN14"/>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24"/>
  </cols>
  <sheetData>
    <row r="1" spans="1:40" ht="21" customHeight="1">
      <c r="A1" s="28" t="str">
        <f>HYPERLINK("#"&amp;"目次"&amp;"!a1","目次へ")</f>
        <v>目次へ</v>
      </c>
    </row>
    <row r="2" spans="1:40" ht="21" customHeight="1">
      <c r="A2" s="97" t="str">
        <f>"８０．"&amp;目次!E83</f>
        <v>８０．リサイクル資源回収状況（平成27～令和2年度）</v>
      </c>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row>
    <row r="3" spans="1:40" ht="21" customHeight="1">
      <c r="A3" s="69" t="s">
        <v>3397</v>
      </c>
      <c r="B3" s="83"/>
    </row>
    <row r="4" spans="1:40" ht="21" customHeight="1">
      <c r="A4" s="208" t="s">
        <v>2554</v>
      </c>
      <c r="B4" s="106" t="s">
        <v>1923</v>
      </c>
      <c r="C4" s="106" t="s">
        <v>545</v>
      </c>
      <c r="D4" s="106" t="s">
        <v>2935</v>
      </c>
      <c r="E4" s="106" t="s">
        <v>1567</v>
      </c>
    </row>
    <row r="5" spans="1:40" ht="21" customHeight="1">
      <c r="A5" s="32" t="s">
        <v>1259</v>
      </c>
      <c r="B5" s="120">
        <v>15173045</v>
      </c>
      <c r="C5" s="48">
        <v>7295186</v>
      </c>
      <c r="D5" s="48">
        <v>167018</v>
      </c>
      <c r="E5" s="48">
        <v>750298</v>
      </c>
    </row>
    <row r="6" spans="1:40" ht="21" customHeight="1">
      <c r="A6" s="32">
        <v>28</v>
      </c>
      <c r="B6" s="120">
        <v>13938657</v>
      </c>
      <c r="C6" s="48">
        <v>7162802</v>
      </c>
      <c r="D6" s="48">
        <v>158222</v>
      </c>
      <c r="E6" s="48">
        <v>777318</v>
      </c>
    </row>
    <row r="7" spans="1:40" ht="21" customHeight="1">
      <c r="A7" s="32">
        <v>29</v>
      </c>
      <c r="B7" s="120">
        <v>13379491</v>
      </c>
      <c r="C7" s="48">
        <v>7043691</v>
      </c>
      <c r="D7" s="48">
        <v>159684</v>
      </c>
      <c r="E7" s="48">
        <v>1068667</v>
      </c>
    </row>
    <row r="8" spans="1:40" ht="21" customHeight="1">
      <c r="A8" s="34">
        <v>30</v>
      </c>
      <c r="B8" s="120">
        <v>12691273</v>
      </c>
      <c r="C8" s="49">
        <v>7038499</v>
      </c>
      <c r="D8" s="49">
        <v>175465</v>
      </c>
      <c r="E8" s="49">
        <v>1310839</v>
      </c>
    </row>
    <row r="9" spans="1:40" ht="21" customHeight="1">
      <c r="A9" s="34">
        <v>31</v>
      </c>
      <c r="B9" s="120">
        <v>12567937</v>
      </c>
      <c r="C9" s="49">
        <v>6960396</v>
      </c>
      <c r="D9" s="49">
        <v>175181</v>
      </c>
      <c r="E9" s="49">
        <v>2350377</v>
      </c>
    </row>
    <row r="10" spans="1:40" ht="21" customHeight="1">
      <c r="A10" s="118" t="s">
        <v>4521</v>
      </c>
      <c r="B10" s="497">
        <v>12690280</v>
      </c>
      <c r="C10" s="124">
        <v>7640545</v>
      </c>
      <c r="D10" s="124">
        <v>169490</v>
      </c>
      <c r="E10" s="124">
        <v>2407146</v>
      </c>
    </row>
    <row r="11" spans="1:40" ht="21" customHeight="1">
      <c r="A11" s="44" t="s">
        <v>4247</v>
      </c>
    </row>
    <row r="12" spans="1:40" ht="21" customHeight="1">
      <c r="A12" s="44" t="s">
        <v>1195</v>
      </c>
    </row>
    <row r="13" spans="1:40" ht="21" customHeight="1">
      <c r="A13" s="44" t="s">
        <v>4439</v>
      </c>
    </row>
    <row r="14" spans="1:40" ht="21" customHeight="1">
      <c r="A14" s="24" t="s">
        <v>4327</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84.xml><?xml version="1.0" encoding="utf-8"?>
<worksheet xmlns="http://schemas.openxmlformats.org/spreadsheetml/2006/main" xmlns:r="http://schemas.openxmlformats.org/officeDocument/2006/relationships" xmlns:mc="http://schemas.openxmlformats.org/markup-compatibility/2006">
  <sheetPr>
    <pageSetUpPr fitToPage="1"/>
  </sheetPr>
  <dimension ref="A1:H10"/>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4"/>
  </cols>
  <sheetData>
    <row r="1" spans="1:8" ht="21" customHeight="1">
      <c r="A1" s="28" t="str">
        <f>HYPERLINK("#"&amp;"目次"&amp;"!a1","目次へ")</f>
        <v>目次へ</v>
      </c>
    </row>
    <row r="2" spans="1:8" ht="21" customHeight="1">
      <c r="A2" s="97" t="str">
        <f>"８１．"&amp;目次!E84</f>
        <v>８１．公害発生源別苦情受付状況（平成27～令和2年度）</v>
      </c>
      <c r="B2" s="209"/>
      <c r="C2" s="209"/>
      <c r="D2" s="209"/>
      <c r="E2" s="209"/>
      <c r="F2" s="209"/>
      <c r="G2" s="209"/>
      <c r="H2" s="209"/>
    </row>
    <row r="3" spans="1:8" ht="21" customHeight="1">
      <c r="A3" s="208" t="s">
        <v>2554</v>
      </c>
      <c r="B3" s="211" t="s">
        <v>2966</v>
      </c>
      <c r="C3" s="211" t="s">
        <v>728</v>
      </c>
      <c r="D3" s="211" t="s">
        <v>2934</v>
      </c>
      <c r="E3" s="189" t="s">
        <v>2931</v>
      </c>
      <c r="F3" s="189" t="s">
        <v>1886</v>
      </c>
      <c r="G3" s="189" t="s">
        <v>2928</v>
      </c>
      <c r="H3" s="211" t="s">
        <v>2700</v>
      </c>
    </row>
    <row r="4" spans="1:8" ht="21" customHeight="1">
      <c r="A4" s="32" t="s">
        <v>4030</v>
      </c>
      <c r="B4" s="92">
        <v>94</v>
      </c>
      <c r="C4" s="26">
        <v>46</v>
      </c>
      <c r="D4" s="26">
        <v>22</v>
      </c>
      <c r="E4" s="26">
        <v>9</v>
      </c>
      <c r="F4" s="26">
        <v>3</v>
      </c>
      <c r="G4" s="26">
        <v>14</v>
      </c>
      <c r="H4" s="26">
        <v>0</v>
      </c>
    </row>
    <row r="5" spans="1:8" ht="21" customHeight="1">
      <c r="A5" s="32">
        <v>28</v>
      </c>
      <c r="B5" s="92">
        <v>85</v>
      </c>
      <c r="C5" s="26">
        <v>43</v>
      </c>
      <c r="D5" s="26">
        <v>3</v>
      </c>
      <c r="E5" s="26">
        <v>2</v>
      </c>
      <c r="F5" s="26">
        <v>25</v>
      </c>
      <c r="G5" s="26">
        <v>12</v>
      </c>
      <c r="H5" s="26">
        <v>0</v>
      </c>
    </row>
    <row r="6" spans="1:8" ht="21" customHeight="1">
      <c r="A6" s="32">
        <v>29</v>
      </c>
      <c r="B6" s="92">
        <v>64</v>
      </c>
      <c r="C6" s="26">
        <v>33</v>
      </c>
      <c r="D6" s="26">
        <v>3</v>
      </c>
      <c r="E6" s="26">
        <v>0</v>
      </c>
      <c r="F6" s="26">
        <v>21</v>
      </c>
      <c r="G6" s="26">
        <v>7</v>
      </c>
      <c r="H6" s="26">
        <v>0</v>
      </c>
    </row>
    <row r="7" spans="1:8" ht="21" customHeight="1">
      <c r="A7" s="34">
        <v>30</v>
      </c>
      <c r="B7" s="92">
        <v>42</v>
      </c>
      <c r="C7" s="24">
        <v>21</v>
      </c>
      <c r="D7" s="24">
        <v>2</v>
      </c>
      <c r="E7" s="24">
        <v>0</v>
      </c>
      <c r="F7" s="24">
        <v>13</v>
      </c>
      <c r="G7" s="24">
        <v>6</v>
      </c>
      <c r="H7" s="24">
        <v>0</v>
      </c>
    </row>
    <row r="8" spans="1:8" ht="21" customHeight="1">
      <c r="A8" s="34">
        <v>31</v>
      </c>
      <c r="B8" s="92">
        <v>49</v>
      </c>
      <c r="C8" s="24">
        <v>20</v>
      </c>
      <c r="D8" s="24">
        <v>0</v>
      </c>
      <c r="E8" s="24">
        <v>2</v>
      </c>
      <c r="F8" s="24">
        <v>19</v>
      </c>
      <c r="G8" s="24">
        <v>8</v>
      </c>
      <c r="H8" s="24">
        <v>0</v>
      </c>
    </row>
    <row r="9" spans="1:8" ht="21" customHeight="1">
      <c r="A9" s="118" t="s">
        <v>4520</v>
      </c>
      <c r="B9" s="154">
        <v>43</v>
      </c>
      <c r="C9" s="155">
        <v>29</v>
      </c>
      <c r="D9" s="155">
        <v>0</v>
      </c>
      <c r="E9" s="155">
        <v>0</v>
      </c>
      <c r="F9" s="155">
        <v>10</v>
      </c>
      <c r="G9" s="155">
        <v>4</v>
      </c>
      <c r="H9" s="155">
        <v>0</v>
      </c>
    </row>
    <row r="10" spans="1:8" ht="21" customHeight="1">
      <c r="A10" s="44" t="s">
        <v>3148</v>
      </c>
      <c r="B10" s="26"/>
      <c r="C10" s="26"/>
      <c r="D10" s="26"/>
      <c r="E10" s="26"/>
      <c r="F10" s="26"/>
      <c r="G10" s="26"/>
      <c r="H10" s="26"/>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85.xml><?xml version="1.0" encoding="utf-8"?>
<worksheet xmlns="http://schemas.openxmlformats.org/spreadsheetml/2006/main" xmlns:r="http://schemas.openxmlformats.org/officeDocument/2006/relationships" xmlns:mc="http://schemas.openxmlformats.org/markup-compatibility/2006">
  <sheetPr>
    <pageSetUpPr fitToPage="1"/>
  </sheetPr>
  <dimension ref="A1:I11"/>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24"/>
  </cols>
  <sheetData>
    <row r="1" spans="1:9" ht="21" customHeight="1">
      <c r="A1" s="28" t="str">
        <f>HYPERLINK("#"&amp;"目次"&amp;"!a1","目次へ")</f>
        <v>目次へ</v>
      </c>
    </row>
    <row r="2" spans="1:9" ht="21" customHeight="1">
      <c r="A2" s="97" t="str">
        <f>"８２．"&amp;目次!E85</f>
        <v>８２．温室効果ガスの推移（平成25～平成30年度）</v>
      </c>
      <c r="B2" s="45"/>
      <c r="C2" s="45"/>
      <c r="D2" s="45"/>
      <c r="E2" s="45"/>
    </row>
    <row r="3" spans="1:9" ht="21" customHeight="1">
      <c r="A3" s="126" t="s">
        <v>1028</v>
      </c>
      <c r="C3" s="83"/>
      <c r="D3" s="83"/>
      <c r="E3" s="83"/>
      <c r="F3" s="83"/>
      <c r="G3" s="83"/>
      <c r="H3" s="83"/>
      <c r="I3" s="83"/>
    </row>
    <row r="4" spans="1:9" ht="36" customHeight="1">
      <c r="A4" s="208" t="s">
        <v>2554</v>
      </c>
      <c r="B4" s="283" t="s">
        <v>1775</v>
      </c>
      <c r="C4" s="283" t="s">
        <v>775</v>
      </c>
      <c r="D4" s="283" t="s">
        <v>764</v>
      </c>
      <c r="E4" s="283" t="s">
        <v>4689</v>
      </c>
      <c r="F4" s="282" t="s">
        <v>3747</v>
      </c>
      <c r="G4" s="282" t="s">
        <v>3748</v>
      </c>
      <c r="H4" s="387" t="s">
        <v>3703</v>
      </c>
      <c r="I4" s="237" t="s">
        <v>4377</v>
      </c>
    </row>
    <row r="5" spans="1:9" ht="21" customHeight="1">
      <c r="A5" s="32" t="s">
        <v>4682</v>
      </c>
      <c r="B5" s="120">
        <v>1117</v>
      </c>
      <c r="C5" s="48">
        <v>1059</v>
      </c>
      <c r="D5" s="48">
        <v>1</v>
      </c>
      <c r="E5" s="48">
        <v>4</v>
      </c>
      <c r="F5" s="48">
        <v>52</v>
      </c>
      <c r="G5" s="48">
        <v>0</v>
      </c>
      <c r="H5" s="48">
        <v>0</v>
      </c>
      <c r="I5" s="48">
        <v>0</v>
      </c>
    </row>
    <row r="6" spans="1:9" ht="21" customHeight="1">
      <c r="A6" s="32">
        <v>26</v>
      </c>
      <c r="B6" s="120">
        <v>1063</v>
      </c>
      <c r="C6" s="48">
        <v>999</v>
      </c>
      <c r="D6" s="48">
        <v>1</v>
      </c>
      <c r="E6" s="48">
        <v>4</v>
      </c>
      <c r="F6" s="48">
        <v>59</v>
      </c>
      <c r="G6" s="48">
        <v>0</v>
      </c>
      <c r="H6" s="48">
        <v>0</v>
      </c>
      <c r="I6" s="24">
        <v>0</v>
      </c>
    </row>
    <row r="7" spans="1:9" ht="21" customHeight="1">
      <c r="A7" s="32">
        <v>27</v>
      </c>
      <c r="B7" s="120">
        <v>1009</v>
      </c>
      <c r="C7" s="48">
        <v>938</v>
      </c>
      <c r="D7" s="48">
        <v>1</v>
      </c>
      <c r="E7" s="48">
        <v>4</v>
      </c>
      <c r="F7" s="48">
        <v>64</v>
      </c>
      <c r="G7" s="48">
        <v>0</v>
      </c>
      <c r="H7" s="48">
        <v>0</v>
      </c>
      <c r="I7" s="24">
        <v>0</v>
      </c>
    </row>
    <row r="8" spans="1:9" ht="21" customHeight="1">
      <c r="A8" s="34">
        <v>28</v>
      </c>
      <c r="B8" s="120">
        <v>989</v>
      </c>
      <c r="C8" s="48">
        <v>913</v>
      </c>
      <c r="D8" s="48">
        <v>1</v>
      </c>
      <c r="E8" s="48">
        <v>3</v>
      </c>
      <c r="F8" s="48">
        <v>70</v>
      </c>
      <c r="G8" s="48">
        <v>0</v>
      </c>
      <c r="H8" s="48">
        <v>0</v>
      </c>
      <c r="I8" s="24">
        <v>0</v>
      </c>
    </row>
    <row r="9" spans="1:9" ht="21" customHeight="1">
      <c r="A9" s="117">
        <v>29</v>
      </c>
      <c r="B9" s="48">
        <v>1020</v>
      </c>
      <c r="C9" s="48">
        <v>931</v>
      </c>
      <c r="D9" s="48">
        <v>1</v>
      </c>
      <c r="E9" s="48">
        <v>4</v>
      </c>
      <c r="F9" s="48">
        <v>83</v>
      </c>
      <c r="G9" s="48">
        <v>0</v>
      </c>
      <c r="H9" s="48">
        <v>0</v>
      </c>
      <c r="I9" s="26">
        <v>0</v>
      </c>
    </row>
    <row r="10" spans="1:9" s="25" customFormat="1" ht="21" customHeight="1">
      <c r="A10" s="118">
        <v>30</v>
      </c>
      <c r="B10" s="121">
        <v>991</v>
      </c>
      <c r="C10" s="124">
        <v>899</v>
      </c>
      <c r="D10" s="124">
        <v>1</v>
      </c>
      <c r="E10" s="124">
        <v>3</v>
      </c>
      <c r="F10" s="124">
        <v>87</v>
      </c>
      <c r="G10" s="124">
        <v>0</v>
      </c>
      <c r="H10" s="124">
        <v>0</v>
      </c>
      <c r="I10" s="155">
        <v>0</v>
      </c>
    </row>
    <row r="11" spans="1:9" s="25" customFormat="1" ht="21" customHeight="1">
      <c r="A11" s="69" t="s">
        <v>3911</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86.xml><?xml version="1.0" encoding="utf-8"?>
<worksheet xmlns="http://schemas.openxmlformats.org/spreadsheetml/2006/main" xmlns:r="http://schemas.openxmlformats.org/officeDocument/2006/relationships" xmlns:mc="http://schemas.openxmlformats.org/markup-compatibility/2006">
  <sheetPr>
    <pageSetUpPr fitToPage="1"/>
  </sheetPr>
  <dimension ref="A1:J12"/>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4"/>
    <col min="2" max="10" width="14.125" style="24" customWidth="1"/>
    <col min="11" max="16384" width="18.625" style="24"/>
  </cols>
  <sheetData>
    <row r="1" spans="1:10" ht="21" customHeight="1">
      <c r="A1" s="28" t="str">
        <f>HYPERLINK("#"&amp;"目次"&amp;"!a1","目次へ")</f>
        <v>目次へ</v>
      </c>
    </row>
    <row r="2" spans="1:10" ht="21" customHeight="1">
      <c r="A2" s="97" t="str">
        <f>"８３．"&amp;目次!E86</f>
        <v>８３．部門別二酸化炭素排出量の推移（平成25～平成30年度）</v>
      </c>
      <c r="B2" s="45"/>
      <c r="C2" s="45"/>
      <c r="D2" s="45"/>
      <c r="E2" s="45"/>
    </row>
    <row r="3" spans="1:10" ht="21" customHeight="1">
      <c r="A3" s="126" t="s">
        <v>1028</v>
      </c>
      <c r="B3" s="83"/>
      <c r="C3" s="83"/>
      <c r="D3" s="83"/>
      <c r="E3" s="83"/>
      <c r="F3" s="83"/>
      <c r="G3" s="83"/>
      <c r="H3" s="83"/>
      <c r="I3" s="83"/>
      <c r="J3" s="83"/>
    </row>
    <row r="4" spans="1:10" ht="21" customHeight="1">
      <c r="A4" s="143" t="s">
        <v>2554</v>
      </c>
      <c r="B4" s="156" t="s">
        <v>1775</v>
      </c>
      <c r="C4" s="141" t="s">
        <v>3704</v>
      </c>
      <c r="D4" s="141"/>
      <c r="E4" s="142"/>
      <c r="F4" s="141" t="s">
        <v>2792</v>
      </c>
      <c r="G4" s="141"/>
      <c r="H4" s="141" t="s">
        <v>2153</v>
      </c>
      <c r="I4" s="141"/>
      <c r="J4" s="152" t="s">
        <v>1436</v>
      </c>
    </row>
    <row r="5" spans="1:10" ht="21" customHeight="1">
      <c r="A5" s="144"/>
      <c r="B5" s="157"/>
      <c r="C5" s="137" t="s">
        <v>3706</v>
      </c>
      <c r="D5" s="137" t="s">
        <v>2007</v>
      </c>
      <c r="E5" s="148" t="s">
        <v>3708</v>
      </c>
      <c r="F5" s="137" t="s">
        <v>3508</v>
      </c>
      <c r="G5" s="137" t="s">
        <v>798</v>
      </c>
      <c r="H5" s="137" t="s">
        <v>3466</v>
      </c>
      <c r="I5" s="137" t="s">
        <v>3705</v>
      </c>
      <c r="J5" s="153"/>
    </row>
    <row r="6" spans="1:10" ht="21" customHeight="1">
      <c r="A6" s="32" t="s">
        <v>4682</v>
      </c>
      <c r="B6" s="92">
        <v>1059</v>
      </c>
      <c r="C6" s="26">
        <v>0</v>
      </c>
      <c r="D6" s="26">
        <v>23</v>
      </c>
      <c r="E6" s="26">
        <v>7</v>
      </c>
      <c r="F6" s="26">
        <v>526</v>
      </c>
      <c r="G6" s="26">
        <v>316</v>
      </c>
      <c r="H6" s="26">
        <v>117</v>
      </c>
      <c r="I6" s="26">
        <v>35</v>
      </c>
      <c r="J6" s="26">
        <v>36</v>
      </c>
    </row>
    <row r="7" spans="1:10" ht="21" customHeight="1">
      <c r="A7" s="32">
        <v>26</v>
      </c>
      <c r="B7" s="92">
        <v>999</v>
      </c>
      <c r="C7" s="26">
        <v>0</v>
      </c>
      <c r="D7" s="26">
        <v>17</v>
      </c>
      <c r="E7" s="26">
        <v>6</v>
      </c>
      <c r="F7" s="26">
        <v>497</v>
      </c>
      <c r="G7" s="26">
        <v>295</v>
      </c>
      <c r="H7" s="26">
        <v>117</v>
      </c>
      <c r="I7" s="26">
        <v>34</v>
      </c>
      <c r="J7" s="26">
        <v>33</v>
      </c>
    </row>
    <row r="8" spans="1:10" ht="21" customHeight="1">
      <c r="A8" s="32">
        <v>27</v>
      </c>
      <c r="B8" s="92">
        <v>938</v>
      </c>
      <c r="C8" s="26">
        <v>0</v>
      </c>
      <c r="D8" s="26">
        <v>15</v>
      </c>
      <c r="E8" s="26">
        <v>6</v>
      </c>
      <c r="F8" s="26">
        <v>474</v>
      </c>
      <c r="G8" s="26">
        <v>264</v>
      </c>
      <c r="H8" s="26">
        <v>112</v>
      </c>
      <c r="I8" s="26">
        <v>33</v>
      </c>
      <c r="J8" s="26">
        <v>35</v>
      </c>
    </row>
    <row r="9" spans="1:10" ht="21" customHeight="1">
      <c r="A9" s="117">
        <v>28</v>
      </c>
      <c r="B9" s="92">
        <v>913</v>
      </c>
      <c r="C9" s="26">
        <v>0</v>
      </c>
      <c r="D9" s="26">
        <v>18</v>
      </c>
      <c r="E9" s="26">
        <v>5</v>
      </c>
      <c r="F9" s="26">
        <v>473</v>
      </c>
      <c r="G9" s="26">
        <v>256</v>
      </c>
      <c r="H9" s="26">
        <v>95</v>
      </c>
      <c r="I9" s="26">
        <v>32</v>
      </c>
      <c r="J9" s="26">
        <v>35</v>
      </c>
    </row>
    <row r="10" spans="1:10" ht="21" customHeight="1">
      <c r="A10" s="117">
        <v>29</v>
      </c>
      <c r="B10" s="26">
        <v>931</v>
      </c>
      <c r="C10" s="26">
        <v>0</v>
      </c>
      <c r="D10" s="26">
        <v>21</v>
      </c>
      <c r="E10" s="26">
        <v>5</v>
      </c>
      <c r="F10" s="26">
        <v>487</v>
      </c>
      <c r="G10" s="26">
        <v>253</v>
      </c>
      <c r="H10" s="26">
        <v>96</v>
      </c>
      <c r="I10" s="26">
        <v>32</v>
      </c>
      <c r="J10" s="26">
        <v>37</v>
      </c>
    </row>
    <row r="11" spans="1:10" s="25" customFormat="1" ht="21" customHeight="1">
      <c r="A11" s="118">
        <v>30</v>
      </c>
      <c r="B11" s="154">
        <v>899</v>
      </c>
      <c r="C11" s="155">
        <v>0</v>
      </c>
      <c r="D11" s="155">
        <v>19</v>
      </c>
      <c r="E11" s="155">
        <v>6</v>
      </c>
      <c r="F11" s="155">
        <v>460</v>
      </c>
      <c r="G11" s="155">
        <v>256</v>
      </c>
      <c r="H11" s="155">
        <v>90</v>
      </c>
      <c r="I11" s="155">
        <v>31</v>
      </c>
      <c r="J11" s="155">
        <v>37</v>
      </c>
    </row>
    <row r="12" spans="1:10" s="25" customFormat="1" ht="21" customHeight="1">
      <c r="A12" s="69" t="s">
        <v>3911</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sheetPr>
    <pageSetUpPr fitToPage="1"/>
  </sheetPr>
  <dimension ref="A1:E35"/>
  <sheetViews>
    <sheetView zoomScaleSheetLayoutView="80" workbookViewId="0"/>
  </sheetViews>
  <sheetFormatPr defaultColWidth="18.625" defaultRowHeight="21" customHeight="1"/>
  <cols>
    <col min="1" max="16384" width="18.625" style="24"/>
  </cols>
  <sheetData>
    <row r="1" spans="1:5" ht="21" customHeight="1">
      <c r="A1" s="28" t="str">
        <f>HYPERLINK("#"&amp;"目次"&amp;"!a1","目次へ")</f>
        <v>目次へ</v>
      </c>
    </row>
    <row r="2" spans="1:5" ht="21" customHeight="1">
      <c r="A2" s="97" t="str">
        <f>"８４．"&amp;目次!E87</f>
        <v>８４．区内主要道路騒音，振動（平成27～令和2年度）</v>
      </c>
      <c r="B2" s="45"/>
      <c r="C2" s="45"/>
      <c r="D2" s="45"/>
      <c r="E2" s="45"/>
    </row>
    <row r="3" spans="1:5" ht="21" customHeight="1">
      <c r="A3" s="44" t="s">
        <v>2943</v>
      </c>
    </row>
    <row r="4" spans="1:5" s="26" customFormat="1" ht="21" customHeight="1">
      <c r="A4" s="202" t="s">
        <v>2897</v>
      </c>
      <c r="B4" s="156" t="s">
        <v>1579</v>
      </c>
      <c r="C4" s="156" t="s">
        <v>2024</v>
      </c>
      <c r="D4" s="106" t="s">
        <v>1753</v>
      </c>
      <c r="E4" s="98"/>
    </row>
    <row r="5" spans="1:5" s="26" customFormat="1" ht="21" customHeight="1">
      <c r="A5" s="128"/>
      <c r="B5" s="157"/>
      <c r="C5" s="157"/>
      <c r="D5" s="137" t="s">
        <v>2941</v>
      </c>
      <c r="E5" s="148" t="s">
        <v>2940</v>
      </c>
    </row>
    <row r="6" spans="1:5" s="26" customFormat="1" ht="21" customHeight="1">
      <c r="A6" s="216" t="s">
        <v>3838</v>
      </c>
      <c r="B6" s="545" t="s">
        <v>3540</v>
      </c>
      <c r="C6" s="69" t="s">
        <v>4520</v>
      </c>
      <c r="D6" s="222">
        <v>65</v>
      </c>
      <c r="E6" s="26">
        <v>60</v>
      </c>
    </row>
    <row r="7" spans="1:5" s="26" customFormat="1" ht="21" customHeight="1">
      <c r="A7" s="216" t="s">
        <v>3839</v>
      </c>
      <c r="B7" s="92" t="s">
        <v>1545</v>
      </c>
      <c r="C7" s="69" t="s">
        <v>2179</v>
      </c>
      <c r="D7" s="26">
        <v>66</v>
      </c>
      <c r="E7" s="26">
        <v>64</v>
      </c>
    </row>
    <row r="8" spans="1:5" s="26" customFormat="1" ht="21" customHeight="1">
      <c r="A8" s="216" t="s">
        <v>3841</v>
      </c>
      <c r="B8" s="92" t="s">
        <v>3323</v>
      </c>
      <c r="C8" s="69" t="s">
        <v>4520</v>
      </c>
      <c r="D8" s="26">
        <v>68</v>
      </c>
      <c r="E8" s="26">
        <v>65</v>
      </c>
    </row>
    <row r="9" spans="1:5" s="26" customFormat="1" ht="21" customHeight="1">
      <c r="A9" s="216" t="s">
        <v>3842</v>
      </c>
      <c r="B9" s="92" t="s">
        <v>2120</v>
      </c>
      <c r="C9" s="69" t="s">
        <v>2179</v>
      </c>
      <c r="D9" s="26">
        <v>67</v>
      </c>
      <c r="E9" s="26">
        <v>64</v>
      </c>
    </row>
    <row r="10" spans="1:5" s="26" customFormat="1" ht="21" customHeight="1">
      <c r="A10" s="216" t="s">
        <v>3755</v>
      </c>
      <c r="B10" s="92" t="s">
        <v>3727</v>
      </c>
      <c r="C10" s="69" t="s">
        <v>4520</v>
      </c>
      <c r="D10" s="26">
        <v>71</v>
      </c>
      <c r="E10" s="26">
        <v>70</v>
      </c>
    </row>
    <row r="11" spans="1:5" s="26" customFormat="1" ht="21" customHeight="1">
      <c r="A11" s="216" t="s">
        <v>3843</v>
      </c>
      <c r="B11" s="92" t="s">
        <v>3921</v>
      </c>
      <c r="C11" s="69" t="s">
        <v>4521</v>
      </c>
      <c r="D11" s="26">
        <v>63</v>
      </c>
      <c r="E11" s="26">
        <v>59</v>
      </c>
    </row>
    <row r="12" spans="1:5" s="26" customFormat="1" ht="21" customHeight="1">
      <c r="A12" s="216" t="s">
        <v>1831</v>
      </c>
      <c r="B12" s="92" t="s">
        <v>585</v>
      </c>
      <c r="C12" s="69" t="s">
        <v>4520</v>
      </c>
      <c r="D12" s="26">
        <v>66</v>
      </c>
      <c r="E12" s="26">
        <v>64</v>
      </c>
    </row>
    <row r="13" spans="1:5" s="27" customFormat="1" ht="21" customHeight="1">
      <c r="A13" s="216" t="s">
        <v>2989</v>
      </c>
      <c r="B13" s="92" t="s">
        <v>1918</v>
      </c>
      <c r="C13" s="69" t="s">
        <v>4521</v>
      </c>
      <c r="D13" s="26">
        <v>69</v>
      </c>
      <c r="E13" s="26">
        <v>67</v>
      </c>
    </row>
    <row r="14" spans="1:5" s="27" customFormat="1" ht="21" customHeight="1">
      <c r="A14" s="216" t="s">
        <v>3845</v>
      </c>
      <c r="B14" s="92" t="s">
        <v>890</v>
      </c>
      <c r="C14" s="69" t="s">
        <v>2179</v>
      </c>
      <c r="D14" s="26">
        <v>71</v>
      </c>
      <c r="E14" s="26">
        <v>70</v>
      </c>
    </row>
    <row r="15" spans="1:5" s="27" customFormat="1" ht="21" customHeight="1">
      <c r="A15" s="216" t="s">
        <v>3520</v>
      </c>
      <c r="B15" s="92" t="s">
        <v>371</v>
      </c>
      <c r="C15" s="69" t="s">
        <v>2179</v>
      </c>
      <c r="D15" s="26">
        <v>65</v>
      </c>
      <c r="E15" s="26">
        <v>64</v>
      </c>
    </row>
    <row r="16" spans="1:5" s="27" customFormat="1" ht="21" customHeight="1">
      <c r="A16" s="216" t="s">
        <v>3846</v>
      </c>
      <c r="B16" s="92" t="s">
        <v>3847</v>
      </c>
      <c r="C16" s="69" t="s">
        <v>3808</v>
      </c>
      <c r="D16" s="26">
        <v>66</v>
      </c>
      <c r="E16" s="26">
        <v>64</v>
      </c>
    </row>
    <row r="17" spans="1:5" s="26" customFormat="1" ht="21" customHeight="1">
      <c r="A17" s="371" t="s">
        <v>1840</v>
      </c>
      <c r="B17" s="546" t="s">
        <v>3416</v>
      </c>
      <c r="C17" s="126" t="s">
        <v>4521</v>
      </c>
      <c r="D17" s="83">
        <v>64</v>
      </c>
      <c r="E17" s="83">
        <v>62</v>
      </c>
    </row>
    <row r="18" spans="1:5" s="26" customFormat="1" ht="21" customHeight="1"/>
    <row r="19" spans="1:5" ht="21" customHeight="1">
      <c r="A19" s="44" t="s">
        <v>2942</v>
      </c>
    </row>
    <row r="20" spans="1:5" s="26" customFormat="1" ht="21" customHeight="1">
      <c r="A20" s="202" t="s">
        <v>2897</v>
      </c>
      <c r="B20" s="156" t="s">
        <v>1579</v>
      </c>
      <c r="C20" s="156" t="s">
        <v>2895</v>
      </c>
      <c r="D20" s="106" t="s">
        <v>1886</v>
      </c>
      <c r="E20" s="98"/>
    </row>
    <row r="21" spans="1:5" s="26" customFormat="1" ht="21" customHeight="1">
      <c r="A21" s="128"/>
      <c r="B21" s="157"/>
      <c r="C21" s="157"/>
      <c r="D21" s="137" t="s">
        <v>2941</v>
      </c>
      <c r="E21" s="148" t="s">
        <v>2940</v>
      </c>
    </row>
    <row r="22" spans="1:5" s="26" customFormat="1" ht="21" customHeight="1">
      <c r="A22" s="216" t="s">
        <v>3838</v>
      </c>
      <c r="B22" s="92" t="s">
        <v>3540</v>
      </c>
      <c r="C22" s="69" t="s">
        <v>4520</v>
      </c>
      <c r="D22" s="26">
        <v>43</v>
      </c>
      <c r="E22" s="26">
        <v>37</v>
      </c>
    </row>
    <row r="23" spans="1:5" s="26" customFormat="1" ht="21" customHeight="1">
      <c r="A23" s="216" t="s">
        <v>3839</v>
      </c>
      <c r="B23" s="92" t="s">
        <v>1545</v>
      </c>
      <c r="C23" s="69" t="s">
        <v>2179</v>
      </c>
      <c r="D23" s="26">
        <v>47</v>
      </c>
      <c r="E23" s="26">
        <v>44</v>
      </c>
    </row>
    <row r="24" spans="1:5" s="26" customFormat="1" ht="21" customHeight="1">
      <c r="A24" s="216" t="s">
        <v>3841</v>
      </c>
      <c r="B24" s="92" t="s">
        <v>3323</v>
      </c>
      <c r="C24" s="69" t="s">
        <v>4520</v>
      </c>
      <c r="D24" s="26">
        <v>44</v>
      </c>
      <c r="E24" s="26">
        <v>40</v>
      </c>
    </row>
    <row r="25" spans="1:5" s="26" customFormat="1" ht="21" customHeight="1">
      <c r="A25" s="216" t="s">
        <v>3842</v>
      </c>
      <c r="B25" s="92" t="s">
        <v>2120</v>
      </c>
      <c r="C25" s="69" t="s">
        <v>2179</v>
      </c>
      <c r="D25" s="26">
        <v>47</v>
      </c>
      <c r="E25" s="26">
        <v>43</v>
      </c>
    </row>
    <row r="26" spans="1:5" s="26" customFormat="1" ht="21" customHeight="1">
      <c r="A26" s="216" t="s">
        <v>3755</v>
      </c>
      <c r="B26" s="92" t="s">
        <v>3727</v>
      </c>
      <c r="C26" s="69" t="s">
        <v>4520</v>
      </c>
      <c r="D26" s="26">
        <v>54</v>
      </c>
      <c r="E26" s="26">
        <v>53</v>
      </c>
    </row>
    <row r="27" spans="1:5" s="26" customFormat="1" ht="21" customHeight="1">
      <c r="A27" s="216" t="s">
        <v>3843</v>
      </c>
      <c r="B27" s="92" t="s">
        <v>3921</v>
      </c>
      <c r="C27" s="69" t="s">
        <v>4521</v>
      </c>
      <c r="D27" s="26">
        <v>46</v>
      </c>
      <c r="E27" s="26">
        <v>43</v>
      </c>
    </row>
    <row r="28" spans="1:5" s="26" customFormat="1" ht="21" customHeight="1">
      <c r="A28" s="216" t="s">
        <v>1831</v>
      </c>
      <c r="B28" s="92" t="s">
        <v>585</v>
      </c>
      <c r="C28" s="69" t="s">
        <v>4520</v>
      </c>
      <c r="D28" s="26">
        <v>39</v>
      </c>
      <c r="E28" s="26">
        <v>36</v>
      </c>
    </row>
    <row r="29" spans="1:5" s="27" customFormat="1" ht="21" customHeight="1">
      <c r="A29" s="216" t="s">
        <v>2989</v>
      </c>
      <c r="B29" s="92" t="s">
        <v>1918</v>
      </c>
      <c r="C29" s="69" t="s">
        <v>4521</v>
      </c>
      <c r="D29" s="26">
        <v>41</v>
      </c>
      <c r="E29" s="26">
        <v>40</v>
      </c>
    </row>
    <row r="30" spans="1:5" s="27" customFormat="1" ht="21" customHeight="1">
      <c r="A30" s="216" t="s">
        <v>3845</v>
      </c>
      <c r="B30" s="92" t="s">
        <v>890</v>
      </c>
      <c r="C30" s="69" t="s">
        <v>2179</v>
      </c>
      <c r="D30" s="26">
        <v>43</v>
      </c>
      <c r="E30" s="26">
        <v>41</v>
      </c>
    </row>
    <row r="31" spans="1:5" s="27" customFormat="1" ht="21" customHeight="1">
      <c r="A31" s="216" t="s">
        <v>3520</v>
      </c>
      <c r="B31" s="92" t="s">
        <v>371</v>
      </c>
      <c r="C31" s="69" t="s">
        <v>2179</v>
      </c>
      <c r="D31" s="26">
        <v>46</v>
      </c>
      <c r="E31" s="26">
        <v>43</v>
      </c>
    </row>
    <row r="32" spans="1:5" s="27" customFormat="1" ht="21" customHeight="1">
      <c r="A32" s="216" t="s">
        <v>3846</v>
      </c>
      <c r="B32" s="92" t="s">
        <v>3847</v>
      </c>
      <c r="C32" s="69" t="s">
        <v>3808</v>
      </c>
      <c r="D32" s="26">
        <v>48</v>
      </c>
      <c r="E32" s="26">
        <v>44</v>
      </c>
    </row>
    <row r="33" spans="1:5" s="26" customFormat="1" ht="21" customHeight="1">
      <c r="A33" s="371" t="s">
        <v>1840</v>
      </c>
      <c r="B33" s="94" t="s">
        <v>3416</v>
      </c>
      <c r="C33" s="126" t="s">
        <v>4521</v>
      </c>
      <c r="D33" s="83">
        <v>35</v>
      </c>
      <c r="E33" s="83">
        <v>31</v>
      </c>
    </row>
    <row r="34" spans="1:5" ht="21" customHeight="1">
      <c r="A34" s="69" t="s">
        <v>3918</v>
      </c>
      <c r="B34" s="26"/>
      <c r="C34" s="26"/>
    </row>
    <row r="35" spans="1:5" ht="21" customHeight="1">
      <c r="A35" s="26"/>
      <c r="B35" s="26"/>
      <c r="C35" s="26"/>
      <c r="D35" s="26"/>
      <c r="E35" s="26"/>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88.xml><?xml version="1.0" encoding="utf-8"?>
<worksheet xmlns="http://schemas.openxmlformats.org/spreadsheetml/2006/main" xmlns:r="http://schemas.openxmlformats.org/officeDocument/2006/relationships" xmlns:mc="http://schemas.openxmlformats.org/markup-compatibility/2006">
  <sheetPr>
    <pageSetUpPr fitToPage="1"/>
  </sheetPr>
  <dimension ref="A1:K13"/>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4"/>
    <col min="2" max="11" width="14.125" style="24" customWidth="1"/>
    <col min="12" max="16384" width="18.625" style="24"/>
  </cols>
  <sheetData>
    <row r="1" spans="1:11" ht="21" customHeight="1">
      <c r="A1" s="28" t="str">
        <f>HYPERLINK("#"&amp;"目次"&amp;"!a1","目次へ")</f>
        <v>目次へ</v>
      </c>
    </row>
    <row r="2" spans="1:11" ht="21" customHeight="1">
      <c r="A2" s="97" t="str">
        <f>"８５．"&amp;目次!E88</f>
        <v>８５．料金適用区分別上水道の給水件数及び使用量（平成27～令和2年度）</v>
      </c>
      <c r="B2" s="45"/>
      <c r="C2" s="45"/>
      <c r="D2" s="45"/>
      <c r="E2" s="45"/>
    </row>
    <row r="3" spans="1:11" ht="21" customHeight="1">
      <c r="A3" s="126" t="s">
        <v>4020</v>
      </c>
      <c r="B3" s="83"/>
      <c r="C3" s="83"/>
      <c r="D3" s="83"/>
      <c r="E3" s="83"/>
      <c r="G3" s="83"/>
      <c r="H3" s="83"/>
      <c r="I3" s="83"/>
      <c r="J3" s="83"/>
      <c r="K3" s="83"/>
    </row>
    <row r="4" spans="1:11" ht="21" customHeight="1">
      <c r="A4" s="143" t="s">
        <v>2127</v>
      </c>
      <c r="B4" s="106" t="s">
        <v>308</v>
      </c>
      <c r="C4" s="98"/>
      <c r="D4" s="404" t="s">
        <v>3974</v>
      </c>
      <c r="E4" s="115"/>
      <c r="F4" s="106" t="s">
        <v>229</v>
      </c>
      <c r="G4" s="98"/>
      <c r="H4" s="106" t="s">
        <v>1906</v>
      </c>
      <c r="I4" s="178"/>
      <c r="J4" s="116" t="s">
        <v>48</v>
      </c>
      <c r="K4" s="116"/>
    </row>
    <row r="5" spans="1:11" ht="21" customHeight="1">
      <c r="A5" s="144"/>
      <c r="B5" s="148" t="s">
        <v>2774</v>
      </c>
      <c r="C5" s="148" t="s">
        <v>1829</v>
      </c>
      <c r="D5" s="148" t="s">
        <v>2774</v>
      </c>
      <c r="E5" s="148" t="s">
        <v>1829</v>
      </c>
      <c r="F5" s="148" t="s">
        <v>2774</v>
      </c>
      <c r="G5" s="148" t="s">
        <v>1829</v>
      </c>
      <c r="H5" s="148" t="s">
        <v>2774</v>
      </c>
      <c r="I5" s="137" t="s">
        <v>1829</v>
      </c>
      <c r="J5" s="256" t="s">
        <v>2774</v>
      </c>
      <c r="K5" s="148" t="s">
        <v>1829</v>
      </c>
    </row>
    <row r="6" spans="1:11" ht="21" customHeight="1">
      <c r="A6" s="32" t="s">
        <v>4409</v>
      </c>
      <c r="B6" s="120">
        <v>212950</v>
      </c>
      <c r="C6" s="48">
        <v>32108</v>
      </c>
      <c r="D6" s="48">
        <v>207326</v>
      </c>
      <c r="E6" s="48">
        <v>31417</v>
      </c>
      <c r="F6" s="48">
        <v>5607</v>
      </c>
      <c r="G6" s="48">
        <v>684</v>
      </c>
      <c r="H6" s="48">
        <v>17</v>
      </c>
      <c r="I6" s="48">
        <v>7</v>
      </c>
      <c r="J6" s="48">
        <v>1</v>
      </c>
      <c r="K6" s="48">
        <v>1</v>
      </c>
    </row>
    <row r="7" spans="1:11" ht="21" customHeight="1">
      <c r="A7" s="32">
        <v>28</v>
      </c>
      <c r="B7" s="120">
        <v>215914</v>
      </c>
      <c r="C7" s="48">
        <v>32195.132000000001</v>
      </c>
      <c r="D7" s="48">
        <v>210321</v>
      </c>
      <c r="E7" s="48">
        <v>31518.952000000001</v>
      </c>
      <c r="F7" s="48">
        <v>5577</v>
      </c>
      <c r="G7" s="48">
        <v>669.04399999999998</v>
      </c>
      <c r="H7" s="48">
        <v>16</v>
      </c>
      <c r="I7" s="48">
        <v>7.1360000000000001</v>
      </c>
      <c r="J7" s="48">
        <v>1</v>
      </c>
      <c r="K7" s="48">
        <v>0.76700000000000002</v>
      </c>
    </row>
    <row r="8" spans="1:11" ht="21" customHeight="1">
      <c r="A8" s="32">
        <v>29</v>
      </c>
      <c r="B8" s="120">
        <v>218823</v>
      </c>
      <c r="C8" s="48">
        <v>32368</v>
      </c>
      <c r="D8" s="48">
        <v>213375</v>
      </c>
      <c r="E8" s="48">
        <v>31707</v>
      </c>
      <c r="F8" s="48">
        <v>5432</v>
      </c>
      <c r="G8" s="48">
        <v>654</v>
      </c>
      <c r="H8" s="48">
        <v>16</v>
      </c>
      <c r="I8" s="48">
        <v>7</v>
      </c>
      <c r="J8" s="48">
        <v>1</v>
      </c>
      <c r="K8" s="48">
        <v>1</v>
      </c>
    </row>
    <row r="9" spans="1:11" ht="21" customHeight="1">
      <c r="A9" s="34">
        <v>30</v>
      </c>
      <c r="B9" s="120">
        <v>222015</v>
      </c>
      <c r="C9" s="48">
        <v>32445</v>
      </c>
      <c r="D9" s="48">
        <v>216593</v>
      </c>
      <c r="E9" s="48">
        <v>31800</v>
      </c>
      <c r="F9" s="48">
        <v>5405</v>
      </c>
      <c r="G9" s="48">
        <v>633</v>
      </c>
      <c r="H9" s="48">
        <v>17</v>
      </c>
      <c r="I9" s="48">
        <v>12</v>
      </c>
      <c r="J9" s="48">
        <v>1</v>
      </c>
      <c r="K9" s="48">
        <v>1</v>
      </c>
    </row>
    <row r="10" spans="1:11" s="26" customFormat="1" ht="21" customHeight="1">
      <c r="A10" s="117">
        <v>31</v>
      </c>
      <c r="B10" s="48">
        <v>225508</v>
      </c>
      <c r="C10" s="48">
        <v>32587.332999999999</v>
      </c>
      <c r="D10" s="48">
        <v>220110</v>
      </c>
      <c r="E10" s="48">
        <v>31939.065999999999</v>
      </c>
      <c r="F10" s="48">
        <v>5381</v>
      </c>
      <c r="G10" s="48">
        <v>638.30499999999995</v>
      </c>
      <c r="H10" s="48">
        <v>17</v>
      </c>
      <c r="I10" s="48">
        <v>9.2949999999999999</v>
      </c>
      <c r="J10" s="48">
        <v>1</v>
      </c>
      <c r="K10" s="48">
        <v>0.66700000000000004</v>
      </c>
    </row>
    <row r="11" spans="1:11" s="25" customFormat="1" ht="21" customHeight="1">
      <c r="A11" s="118" t="s">
        <v>4520</v>
      </c>
      <c r="B11" s="121">
        <v>223764</v>
      </c>
      <c r="C11" s="124">
        <v>33658</v>
      </c>
      <c r="D11" s="124">
        <v>218588</v>
      </c>
      <c r="E11" s="124">
        <v>33013</v>
      </c>
      <c r="F11" s="124">
        <v>5159</v>
      </c>
      <c r="G11" s="124">
        <v>638</v>
      </c>
      <c r="H11" s="124">
        <v>17</v>
      </c>
      <c r="I11" s="124">
        <v>7</v>
      </c>
      <c r="J11" s="124">
        <v>1</v>
      </c>
      <c r="K11" s="124">
        <v>1</v>
      </c>
    </row>
    <row r="12" spans="1:11" ht="21" customHeight="1">
      <c r="A12" s="69" t="s">
        <v>3363</v>
      </c>
    </row>
    <row r="13" spans="1:11" ht="21" customHeight="1">
      <c r="A13" s="44" t="s">
        <v>2026</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89.xml><?xml version="1.0" encoding="utf-8"?>
<worksheet xmlns="http://schemas.openxmlformats.org/spreadsheetml/2006/main" xmlns:r="http://schemas.openxmlformats.org/officeDocument/2006/relationships" xmlns:mc="http://schemas.openxmlformats.org/markup-compatibility/2006">
  <sheetPr>
    <pageSetUpPr fitToPage="1"/>
  </sheetPr>
  <dimension ref="A1:AI29"/>
  <sheetViews>
    <sheetView zoomScaleSheetLayoutView="80" workbookViewId="0"/>
  </sheetViews>
  <sheetFormatPr defaultColWidth="18.625" defaultRowHeight="21" customHeight="1"/>
  <cols>
    <col min="1" max="1" width="18.625" style="24"/>
    <col min="2" max="11" width="14.125" style="24" customWidth="1"/>
    <col min="12" max="16384" width="18.625" style="24"/>
  </cols>
  <sheetData>
    <row r="1" spans="1:35" ht="21" customHeight="1">
      <c r="A1" s="28" t="str">
        <f>HYPERLINK("#"&amp;"目次"&amp;"!a1","目次へ")</f>
        <v>目次へ</v>
      </c>
    </row>
    <row r="2" spans="1:35" ht="21" customHeight="1">
      <c r="A2" s="97" t="str">
        <f>"８６．"&amp;目次!E89</f>
        <v>８６．国民健康保険の状況（平成27～令和2年度）</v>
      </c>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row>
    <row r="3" spans="1:35" ht="21" customHeight="1">
      <c r="A3" s="44" t="s">
        <v>2957</v>
      </c>
    </row>
    <row r="4" spans="1:35" ht="21" customHeight="1">
      <c r="A4" s="126" t="s">
        <v>3402</v>
      </c>
      <c r="B4" s="83"/>
      <c r="D4" s="83"/>
    </row>
    <row r="5" spans="1:35" ht="21" customHeight="1">
      <c r="A5" s="143" t="s">
        <v>2554</v>
      </c>
      <c r="B5" s="387" t="s">
        <v>3749</v>
      </c>
      <c r="C5" s="426" t="s">
        <v>2961</v>
      </c>
      <c r="D5" s="387" t="s">
        <v>2960</v>
      </c>
      <c r="E5" s="387" t="s">
        <v>570</v>
      </c>
      <c r="F5" s="404" t="s">
        <v>158</v>
      </c>
      <c r="G5" s="548"/>
      <c r="H5" s="548"/>
      <c r="I5" s="404"/>
      <c r="J5" s="548"/>
      <c r="K5" s="548"/>
    </row>
    <row r="6" spans="1:35" ht="21" customHeight="1">
      <c r="A6" s="266"/>
      <c r="B6" s="264"/>
      <c r="C6" s="337"/>
      <c r="D6" s="264"/>
      <c r="E6" s="264"/>
      <c r="F6" s="343" t="s">
        <v>2769</v>
      </c>
      <c r="G6" s="343" t="s">
        <v>3115</v>
      </c>
      <c r="H6" s="343" t="s">
        <v>539</v>
      </c>
      <c r="I6" s="397"/>
      <c r="J6" s="119" t="s">
        <v>2965</v>
      </c>
      <c r="K6" s="234"/>
    </row>
    <row r="7" spans="1:35" ht="21" customHeight="1">
      <c r="A7" s="144"/>
      <c r="B7" s="207"/>
      <c r="C7" s="236"/>
      <c r="D7" s="207"/>
      <c r="E7" s="207"/>
      <c r="F7" s="162"/>
      <c r="G7" s="162"/>
      <c r="H7" s="162"/>
      <c r="I7" s="261" t="s">
        <v>2864</v>
      </c>
      <c r="J7" s="261" t="s">
        <v>1679</v>
      </c>
      <c r="K7" s="261" t="s">
        <v>2964</v>
      </c>
    </row>
    <row r="8" spans="1:35" ht="21" customHeight="1">
      <c r="A8" s="32" t="s">
        <v>4409</v>
      </c>
      <c r="B8" s="120">
        <v>66954</v>
      </c>
      <c r="C8" s="48">
        <v>90063</v>
      </c>
      <c r="D8" s="48">
        <v>113918</v>
      </c>
      <c r="E8" s="48">
        <v>126</v>
      </c>
      <c r="F8" s="48">
        <v>25800010</v>
      </c>
      <c r="G8" s="48">
        <v>18664494</v>
      </c>
      <c r="H8" s="48">
        <v>6420851</v>
      </c>
      <c r="I8" s="48" t="s">
        <v>134</v>
      </c>
      <c r="J8" s="48" t="s">
        <v>134</v>
      </c>
      <c r="K8" s="48">
        <v>714665</v>
      </c>
    </row>
    <row r="9" spans="1:35" s="25" customFormat="1" ht="21" customHeight="1">
      <c r="A9" s="32">
        <v>28</v>
      </c>
      <c r="B9" s="120">
        <v>65549</v>
      </c>
      <c r="C9" s="48">
        <v>86694</v>
      </c>
      <c r="D9" s="48">
        <v>110065</v>
      </c>
      <c r="E9" s="48">
        <v>127</v>
      </c>
      <c r="F9" s="48">
        <v>24629095</v>
      </c>
      <c r="G9" s="48">
        <v>17790259</v>
      </c>
      <c r="H9" s="48">
        <v>6207759</v>
      </c>
      <c r="I9" s="48" t="s">
        <v>134</v>
      </c>
      <c r="J9" s="48" t="s">
        <v>134</v>
      </c>
      <c r="K9" s="48">
        <v>631077</v>
      </c>
    </row>
    <row r="10" spans="1:35" ht="21" customHeight="1">
      <c r="A10" s="32">
        <v>29</v>
      </c>
      <c r="B10" s="120">
        <v>65861</v>
      </c>
      <c r="C10" s="48">
        <v>86270</v>
      </c>
      <c r="D10" s="48">
        <v>104378</v>
      </c>
      <c r="E10" s="48">
        <v>121</v>
      </c>
      <c r="F10" s="48">
        <v>24082526</v>
      </c>
      <c r="G10" s="48">
        <v>17422221</v>
      </c>
      <c r="H10" s="48">
        <v>6122126</v>
      </c>
      <c r="I10" s="48" t="s">
        <v>134</v>
      </c>
      <c r="J10" s="48" t="s">
        <v>134</v>
      </c>
      <c r="K10" s="48">
        <v>538178</v>
      </c>
    </row>
    <row r="11" spans="1:35" ht="21" customHeight="1">
      <c r="A11" s="34">
        <v>30</v>
      </c>
      <c r="B11" s="120">
        <v>64865</v>
      </c>
      <c r="C11" s="49">
        <v>83985</v>
      </c>
      <c r="D11" s="49">
        <v>102513</v>
      </c>
      <c r="E11" s="49">
        <v>122</v>
      </c>
      <c r="F11" s="49">
        <v>23399470</v>
      </c>
      <c r="G11" s="49">
        <v>16917806</v>
      </c>
      <c r="H11" s="49">
        <v>5648343</v>
      </c>
      <c r="I11" s="49" t="s">
        <v>134</v>
      </c>
      <c r="J11" s="49" t="s">
        <v>134</v>
      </c>
      <c r="K11" s="49">
        <v>833321</v>
      </c>
    </row>
    <row r="12" spans="1:35" ht="21" customHeight="1">
      <c r="A12" s="34" t="s">
        <v>2903</v>
      </c>
      <c r="B12" s="120">
        <v>63926</v>
      </c>
      <c r="C12" s="49">
        <v>81989</v>
      </c>
      <c r="D12" s="49">
        <v>100318</v>
      </c>
      <c r="E12" s="49">
        <v>122</v>
      </c>
      <c r="F12" s="49">
        <v>23332458</v>
      </c>
      <c r="G12" s="49">
        <v>16905430</v>
      </c>
      <c r="H12" s="49">
        <v>5679011</v>
      </c>
      <c r="I12" s="49" t="s">
        <v>134</v>
      </c>
      <c r="J12" s="49" t="s">
        <v>134</v>
      </c>
      <c r="K12" s="49">
        <v>748017</v>
      </c>
    </row>
    <row r="13" spans="1:35" ht="21" customHeight="1">
      <c r="A13" s="118">
        <v>2</v>
      </c>
      <c r="B13" s="121">
        <v>61444</v>
      </c>
      <c r="C13" s="124">
        <v>78589</v>
      </c>
      <c r="D13" s="124">
        <v>86662</v>
      </c>
      <c r="E13" s="124">
        <v>110</v>
      </c>
      <c r="F13" s="124">
        <v>22531317</v>
      </c>
      <c r="G13" s="124">
        <v>16350085</v>
      </c>
      <c r="H13" s="124">
        <v>5408536</v>
      </c>
      <c r="I13" s="124" t="s">
        <v>134</v>
      </c>
      <c r="J13" s="124" t="s">
        <v>134</v>
      </c>
      <c r="K13" s="124">
        <v>772696</v>
      </c>
    </row>
    <row r="14" spans="1:35" ht="21" customHeight="1">
      <c r="A14" s="69" t="s">
        <v>4375</v>
      </c>
      <c r="B14" s="26"/>
      <c r="C14" s="26"/>
      <c r="D14" s="26"/>
      <c r="E14" s="26"/>
      <c r="F14" s="26"/>
      <c r="G14" s="26"/>
      <c r="H14" s="26"/>
      <c r="I14" s="26"/>
      <c r="J14" s="26"/>
      <c r="K14" s="26"/>
      <c r="L14" s="26"/>
      <c r="M14" s="26"/>
    </row>
    <row r="15" spans="1:35" ht="21" customHeight="1">
      <c r="A15" s="69" t="s">
        <v>3365</v>
      </c>
      <c r="B15" s="26"/>
      <c r="C15" s="26"/>
      <c r="D15" s="26"/>
      <c r="E15" s="26"/>
      <c r="F15" s="26"/>
      <c r="G15" s="26"/>
      <c r="H15" s="26"/>
      <c r="I15" s="26"/>
      <c r="J15" s="26"/>
      <c r="K15" s="26"/>
      <c r="L15" s="26"/>
      <c r="M15" s="26"/>
      <c r="N15" s="26"/>
      <c r="O15" s="26"/>
      <c r="P15" s="26"/>
      <c r="Q15" s="26"/>
      <c r="R15" s="26"/>
      <c r="S15" s="26"/>
      <c r="T15" s="26"/>
      <c r="U15" s="26"/>
      <c r="V15" s="26"/>
      <c r="W15" s="26"/>
      <c r="X15" s="26"/>
      <c r="Y15" s="26"/>
      <c r="Z15" s="26"/>
      <c r="AA15" s="26"/>
      <c r="AB15" s="26"/>
      <c r="AC15" s="26"/>
      <c r="AD15" s="26"/>
      <c r="AE15" s="26"/>
      <c r="AF15" s="26"/>
      <c r="AG15" s="26"/>
      <c r="AH15" s="26"/>
      <c r="AI15" s="26"/>
    </row>
    <row r="16" spans="1:35" ht="21" customHeight="1">
      <c r="A16" s="69" t="s">
        <v>2168</v>
      </c>
      <c r="B16" s="26"/>
      <c r="C16" s="26"/>
      <c r="D16" s="26"/>
      <c r="E16" s="26"/>
      <c r="F16" s="26"/>
      <c r="G16" s="26"/>
      <c r="H16" s="26"/>
      <c r="I16" s="26"/>
      <c r="J16" s="26"/>
      <c r="K16" s="26"/>
      <c r="L16" s="26"/>
      <c r="M16" s="26"/>
      <c r="N16" s="26"/>
      <c r="O16" s="26"/>
      <c r="P16" s="26"/>
      <c r="Q16" s="26"/>
    </row>
    <row r="17" spans="1:35" ht="21" customHeight="1">
      <c r="A17" s="69"/>
      <c r="B17" s="26"/>
      <c r="C17" s="26"/>
      <c r="D17" s="26"/>
      <c r="E17" s="26"/>
    </row>
    <row r="18" spans="1:35" ht="21" customHeight="1">
      <c r="A18" s="69" t="s">
        <v>2951</v>
      </c>
      <c r="B18" s="26"/>
      <c r="C18" s="26"/>
      <c r="D18" s="26"/>
      <c r="E18" s="26"/>
    </row>
    <row r="19" spans="1:35" ht="21" customHeight="1">
      <c r="A19" s="69" t="s">
        <v>3402</v>
      </c>
      <c r="B19" s="26"/>
      <c r="C19" s="26"/>
      <c r="D19" s="26"/>
      <c r="E19" s="26"/>
    </row>
    <row r="20" spans="1:35" ht="21" customHeight="1">
      <c r="A20" s="143" t="s">
        <v>2127</v>
      </c>
      <c r="B20" s="106" t="s">
        <v>2959</v>
      </c>
      <c r="C20" s="98"/>
      <c r="D20" s="98"/>
      <c r="E20" s="106" t="s">
        <v>3904</v>
      </c>
      <c r="F20" s="98"/>
      <c r="G20" s="98"/>
      <c r="H20" s="106" t="s">
        <v>3222</v>
      </c>
      <c r="I20" s="98"/>
      <c r="J20" s="98"/>
    </row>
    <row r="21" spans="1:35" ht="21" customHeight="1">
      <c r="A21" s="144"/>
      <c r="B21" s="137" t="s">
        <v>2949</v>
      </c>
      <c r="C21" s="137" t="s">
        <v>2948</v>
      </c>
      <c r="D21" s="262" t="s">
        <v>3224</v>
      </c>
      <c r="E21" s="148" t="s">
        <v>2949</v>
      </c>
      <c r="F21" s="137" t="s">
        <v>2948</v>
      </c>
      <c r="G21" s="262" t="s">
        <v>3224</v>
      </c>
      <c r="H21" s="137" t="s">
        <v>2949</v>
      </c>
      <c r="I21" s="137" t="s">
        <v>2948</v>
      </c>
      <c r="J21" s="261" t="s">
        <v>3224</v>
      </c>
    </row>
    <row r="22" spans="1:35" ht="21" customHeight="1">
      <c r="A22" s="32" t="s">
        <v>4030</v>
      </c>
      <c r="B22" s="120">
        <v>12241646</v>
      </c>
      <c r="C22" s="48">
        <v>9040916</v>
      </c>
      <c r="D22" s="122">
        <v>73.849999999999994</v>
      </c>
      <c r="E22" s="48">
        <v>9804411</v>
      </c>
      <c r="F22" s="48">
        <v>8401367</v>
      </c>
      <c r="G22" s="122">
        <v>85.69</v>
      </c>
      <c r="H22" s="48">
        <v>2437235</v>
      </c>
      <c r="I22" s="48">
        <v>639549</v>
      </c>
      <c r="J22" s="122">
        <v>26.24</v>
      </c>
    </row>
    <row r="23" spans="1:35" ht="21" customHeight="1">
      <c r="A23" s="32">
        <v>28</v>
      </c>
      <c r="B23" s="120">
        <v>12306865.722999999</v>
      </c>
      <c r="C23" s="48">
        <v>9079829.1610000003</v>
      </c>
      <c r="D23" s="122">
        <v>73.778566902139275</v>
      </c>
      <c r="E23" s="48">
        <v>9979557.0270000007</v>
      </c>
      <c r="F23" s="48">
        <v>8509260.7339999992</v>
      </c>
      <c r="G23" s="122">
        <v>85.266918270800304</v>
      </c>
      <c r="H23" s="48">
        <v>2327308.696</v>
      </c>
      <c r="I23" s="48">
        <v>570568.42700000003</v>
      </c>
      <c r="J23" s="122">
        <v>24.516233191610954</v>
      </c>
    </row>
    <row r="24" spans="1:35" ht="21" customHeight="1">
      <c r="A24" s="32">
        <v>29</v>
      </c>
      <c r="B24" s="120">
        <v>12300866</v>
      </c>
      <c r="C24" s="48">
        <v>9062598</v>
      </c>
      <c r="D24" s="122">
        <v>73.67</v>
      </c>
      <c r="E24" s="48">
        <v>9965753</v>
      </c>
      <c r="F24" s="48">
        <v>9498678</v>
      </c>
      <c r="G24" s="122">
        <v>85.28</v>
      </c>
      <c r="H24" s="48">
        <v>2335113</v>
      </c>
      <c r="I24" s="48">
        <v>563920</v>
      </c>
      <c r="J24" s="122">
        <v>24.15</v>
      </c>
    </row>
    <row r="25" spans="1:35" ht="21" customHeight="1">
      <c r="A25" s="547">
        <v>30</v>
      </c>
      <c r="B25" s="48">
        <v>12260284</v>
      </c>
      <c r="C25" s="48">
        <v>8958831</v>
      </c>
      <c r="D25" s="122">
        <v>73.069999999999993</v>
      </c>
      <c r="E25" s="48">
        <v>9921037</v>
      </c>
      <c r="F25" s="48">
        <v>8431170</v>
      </c>
      <c r="G25" s="122">
        <v>84.98</v>
      </c>
      <c r="H25" s="48">
        <v>2339247</v>
      </c>
      <c r="I25" s="48">
        <v>527661</v>
      </c>
      <c r="J25" s="122">
        <v>22.56</v>
      </c>
    </row>
    <row r="26" spans="1:35" ht="21" customHeight="1">
      <c r="A26" s="547" t="s">
        <v>2903</v>
      </c>
      <c r="B26" s="49">
        <v>12239165</v>
      </c>
      <c r="C26" s="49">
        <v>8754863</v>
      </c>
      <c r="D26" s="163">
        <v>71.53</v>
      </c>
      <c r="E26" s="49">
        <v>9809868</v>
      </c>
      <c r="F26" s="49">
        <v>8292483</v>
      </c>
      <c r="G26" s="163">
        <v>84.53</v>
      </c>
      <c r="H26" s="49">
        <v>2429297</v>
      </c>
      <c r="I26" s="49">
        <v>462379</v>
      </c>
      <c r="J26" s="163">
        <v>19.03</v>
      </c>
    </row>
    <row r="27" spans="1:35" ht="21" customHeight="1">
      <c r="A27" s="118">
        <v>2</v>
      </c>
      <c r="B27" s="121">
        <v>12089389</v>
      </c>
      <c r="C27" s="124">
        <v>8421289</v>
      </c>
      <c r="D27" s="123">
        <v>69.66</v>
      </c>
      <c r="E27" s="124">
        <v>9352374</v>
      </c>
      <c r="F27" s="124">
        <v>7983008</v>
      </c>
      <c r="G27" s="123">
        <v>85.35</v>
      </c>
      <c r="H27" s="124">
        <v>2737015</v>
      </c>
      <c r="I27" s="124">
        <v>438280</v>
      </c>
      <c r="J27" s="123">
        <v>16.010000000000002</v>
      </c>
    </row>
    <row r="28" spans="1:35" ht="21" customHeight="1">
      <c r="A28" s="69" t="s">
        <v>1783</v>
      </c>
      <c r="B28" s="26"/>
      <c r="C28" s="26"/>
      <c r="D28" s="26"/>
      <c r="E28" s="26"/>
      <c r="F28" s="26"/>
      <c r="G28" s="26"/>
      <c r="H28" s="26"/>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row>
    <row r="29" spans="1:35" ht="21" customHeight="1">
      <c r="A29" s="69" t="s">
        <v>2168</v>
      </c>
      <c r="B29" s="26"/>
      <c r="C29" s="26"/>
      <c r="D29" s="26"/>
      <c r="E29" s="26"/>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sheetPr>
    <pageSetUpPr fitToPage="1"/>
  </sheetPr>
  <dimension ref="A1:I60"/>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24"/>
  </cols>
  <sheetData>
    <row r="1" spans="1:9" ht="21" customHeight="1">
      <c r="A1" s="28" t="str">
        <f>HYPERLINK("#"&amp;"目次"&amp;"!a1","目次へ")</f>
        <v>目次へ</v>
      </c>
      <c r="B1" s="151"/>
    </row>
    <row r="2" spans="1:9" ht="21" customHeight="1">
      <c r="A2" s="97" t="str">
        <f>"６．"&amp;目次!E9</f>
        <v>６．世帯数及び人口の推移（昭和52～令和4年）</v>
      </c>
      <c r="B2" s="45"/>
      <c r="C2" s="45"/>
      <c r="D2" s="45"/>
      <c r="E2" s="45"/>
      <c r="F2" s="45"/>
      <c r="H2" s="161" t="s">
        <v>3408</v>
      </c>
    </row>
    <row r="3" spans="1:9" ht="21" customHeight="1">
      <c r="A3" s="143" t="s">
        <v>345</v>
      </c>
      <c r="B3" s="152" t="s">
        <v>52</v>
      </c>
      <c r="C3" s="142" t="s">
        <v>1087</v>
      </c>
      <c r="D3" s="142"/>
      <c r="E3" s="115"/>
      <c r="F3" s="156" t="s">
        <v>823</v>
      </c>
      <c r="G3" s="156" t="s">
        <v>85</v>
      </c>
      <c r="H3" s="152" t="s">
        <v>3631</v>
      </c>
    </row>
    <row r="4" spans="1:9" ht="21" customHeight="1">
      <c r="A4" s="144"/>
      <c r="B4" s="153"/>
      <c r="C4" s="137" t="s">
        <v>308</v>
      </c>
      <c r="D4" s="137" t="s">
        <v>15</v>
      </c>
      <c r="E4" s="137" t="s">
        <v>46</v>
      </c>
      <c r="F4" s="157" t="s">
        <v>3000</v>
      </c>
      <c r="G4" s="160" t="s">
        <v>3628</v>
      </c>
      <c r="H4" s="162" t="s">
        <v>523</v>
      </c>
    </row>
    <row r="5" spans="1:9" ht="21" customHeight="1">
      <c r="A5" s="32" t="s">
        <v>4353</v>
      </c>
      <c r="B5" s="92">
        <v>149474</v>
      </c>
      <c r="C5" s="24">
        <v>346242</v>
      </c>
      <c r="D5" s="24">
        <v>170946</v>
      </c>
      <c r="E5" s="24">
        <v>175296</v>
      </c>
      <c r="F5" s="158">
        <v>2.3164028526700298</v>
      </c>
      <c r="G5" s="24">
        <v>22012</v>
      </c>
      <c r="H5" s="158">
        <v>-1.3670767802051564</v>
      </c>
      <c r="I5" s="158"/>
    </row>
    <row r="6" spans="1:9" ht="21" customHeight="1">
      <c r="A6" s="32">
        <v>53</v>
      </c>
      <c r="B6" s="92">
        <v>148380</v>
      </c>
      <c r="C6" s="24">
        <v>341800</v>
      </c>
      <c r="D6" s="24">
        <v>168507</v>
      </c>
      <c r="E6" s="24">
        <v>173293</v>
      </c>
      <c r="F6" s="158">
        <v>2.3035449521498856</v>
      </c>
      <c r="G6" s="24">
        <v>21729</v>
      </c>
      <c r="H6" s="158">
        <v>-1.2829177280630266</v>
      </c>
      <c r="I6" s="158"/>
    </row>
    <row r="7" spans="1:9" ht="21" customHeight="1">
      <c r="A7" s="32">
        <v>54</v>
      </c>
      <c r="B7" s="92">
        <v>147514</v>
      </c>
      <c r="C7" s="24">
        <v>337253</v>
      </c>
      <c r="D7" s="24">
        <v>166262</v>
      </c>
      <c r="E7" s="24">
        <v>170991</v>
      </c>
      <c r="F7" s="158">
        <v>2.2862440175169816</v>
      </c>
      <c r="G7" s="24">
        <v>21440</v>
      </c>
      <c r="H7" s="158">
        <v>-1.330310122878875</v>
      </c>
      <c r="I7" s="158"/>
    </row>
    <row r="8" spans="1:9" ht="21" customHeight="1">
      <c r="A8" s="32">
        <v>55</v>
      </c>
      <c r="B8" s="92">
        <v>146774</v>
      </c>
      <c r="C8" s="24">
        <v>332955</v>
      </c>
      <c r="D8" s="24">
        <v>164140</v>
      </c>
      <c r="E8" s="24">
        <v>168815</v>
      </c>
      <c r="F8" s="158">
        <v>2.2684876067968442</v>
      </c>
      <c r="G8" s="24">
        <v>21167</v>
      </c>
      <c r="H8" s="158">
        <v>-1.274414163847315</v>
      </c>
      <c r="I8" s="158"/>
    </row>
    <row r="9" spans="1:9" ht="21" customHeight="1">
      <c r="A9" s="32">
        <v>56</v>
      </c>
      <c r="B9" s="92">
        <v>146612</v>
      </c>
      <c r="C9" s="24">
        <v>329617</v>
      </c>
      <c r="D9" s="24">
        <v>162220</v>
      </c>
      <c r="E9" s="24">
        <v>167397</v>
      </c>
      <c r="F9" s="158">
        <v>2.2482266117371021</v>
      </c>
      <c r="G9" s="24">
        <v>20954.672600127145</v>
      </c>
      <c r="H9" s="158">
        <v>-1.0025378804943585</v>
      </c>
      <c r="I9" s="158"/>
    </row>
    <row r="10" spans="1:9" ht="21" customHeight="1">
      <c r="A10" s="32">
        <v>57</v>
      </c>
      <c r="B10" s="92">
        <v>147122</v>
      </c>
      <c r="C10" s="24">
        <v>327259</v>
      </c>
      <c r="D10" s="24">
        <v>161430</v>
      </c>
      <c r="E10" s="24">
        <v>165829</v>
      </c>
      <c r="F10" s="158">
        <v>2.2244055953562349</v>
      </c>
      <c r="G10" s="24">
        <v>20804.767959313413</v>
      </c>
      <c r="H10" s="158">
        <v>-0.71537572394627658</v>
      </c>
      <c r="I10" s="158"/>
    </row>
    <row r="11" spans="1:9" ht="21" customHeight="1">
      <c r="A11" s="32">
        <v>58</v>
      </c>
      <c r="B11" s="92">
        <v>149418</v>
      </c>
      <c r="C11" s="24">
        <v>327511</v>
      </c>
      <c r="D11" s="24">
        <v>162300</v>
      </c>
      <c r="E11" s="24">
        <v>165211</v>
      </c>
      <c r="F11" s="158">
        <v>2.1919112824425437</v>
      </c>
      <c r="G11" s="24">
        <v>20820.788302606485</v>
      </c>
      <c r="H11" s="158">
        <v>7.7003229857686151e-002</v>
      </c>
      <c r="I11" s="158"/>
    </row>
    <row r="12" spans="1:9" ht="21" customHeight="1">
      <c r="A12" s="32">
        <v>59</v>
      </c>
      <c r="B12" s="92">
        <v>150729</v>
      </c>
      <c r="C12" s="24">
        <v>326539</v>
      </c>
      <c r="D12" s="24">
        <v>162020</v>
      </c>
      <c r="E12" s="24">
        <v>164519</v>
      </c>
      <c r="F12" s="158">
        <v>2.1663979725202185</v>
      </c>
      <c r="G12" s="24">
        <v>20758.995549904641</v>
      </c>
      <c r="H12" s="158">
        <v>-0.29678392481473637</v>
      </c>
      <c r="I12" s="158"/>
    </row>
    <row r="13" spans="1:9" ht="21" customHeight="1">
      <c r="A13" s="32">
        <v>60</v>
      </c>
      <c r="B13" s="92">
        <v>152210</v>
      </c>
      <c r="C13" s="24">
        <v>326668</v>
      </c>
      <c r="D13" s="24">
        <v>162459</v>
      </c>
      <c r="E13" s="24">
        <v>164209</v>
      </c>
      <c r="F13" s="158">
        <v>2.1461664805203338</v>
      </c>
      <c r="G13" s="24">
        <v>20767.196439923711</v>
      </c>
      <c r="H13" s="158">
        <v>3.950523520928062e-002</v>
      </c>
      <c r="I13" s="158"/>
    </row>
    <row r="14" spans="1:9" ht="21" customHeight="1">
      <c r="A14" s="32">
        <v>61</v>
      </c>
      <c r="B14" s="92">
        <v>152321</v>
      </c>
      <c r="C14" s="24">
        <v>324797</v>
      </c>
      <c r="D14" s="24">
        <v>161472</v>
      </c>
      <c r="E14" s="24">
        <v>163325</v>
      </c>
      <c r="F14" s="158">
        <v>2.132319246853684</v>
      </c>
      <c r="G14" s="24">
        <v>20648.251748251747</v>
      </c>
      <c r="H14" s="158">
        <v>-0.57275276427443123</v>
      </c>
      <c r="I14" s="158"/>
    </row>
    <row r="15" spans="1:9" ht="21" customHeight="1">
      <c r="A15" s="32">
        <v>62</v>
      </c>
      <c r="B15" s="92">
        <v>153722</v>
      </c>
      <c r="C15" s="24">
        <v>324063</v>
      </c>
      <c r="D15" s="24">
        <v>161463</v>
      </c>
      <c r="E15" s="24">
        <v>162600</v>
      </c>
      <c r="F15" s="158">
        <v>2.1081107453715147</v>
      </c>
      <c r="G15" s="24">
        <v>20601.589319771138</v>
      </c>
      <c r="H15" s="158">
        <v>-0.22598730899607844</v>
      </c>
      <c r="I15" s="158"/>
    </row>
    <row r="16" spans="1:9" ht="21" customHeight="1">
      <c r="A16" s="32">
        <v>63</v>
      </c>
      <c r="B16" s="92">
        <v>152284</v>
      </c>
      <c r="C16" s="24">
        <v>319665</v>
      </c>
      <c r="D16" s="24">
        <v>159068</v>
      </c>
      <c r="E16" s="24">
        <v>160597</v>
      </c>
      <c r="F16" s="158">
        <v>2.0991371385043736</v>
      </c>
      <c r="G16" s="24">
        <v>20321.996185632499</v>
      </c>
      <c r="H16" s="158">
        <v>-1.3571435183899472</v>
      </c>
      <c r="I16" s="158"/>
    </row>
    <row r="17" spans="1:9" ht="21" customHeight="1">
      <c r="A17" s="32">
        <v>64</v>
      </c>
      <c r="B17" s="92">
        <v>150923</v>
      </c>
      <c r="C17" s="24">
        <v>314840</v>
      </c>
      <c r="D17" s="24">
        <v>156321</v>
      </c>
      <c r="E17" s="24">
        <v>158519</v>
      </c>
      <c r="F17" s="158">
        <v>2.0860968838414289</v>
      </c>
      <c r="G17" s="24">
        <v>20207.958921694481</v>
      </c>
      <c r="H17" s="158">
        <v>-1.5093926454256779</v>
      </c>
      <c r="I17" s="158"/>
    </row>
    <row r="18" spans="1:9" ht="21" customHeight="1">
      <c r="A18" s="32" t="s">
        <v>4301</v>
      </c>
      <c r="B18" s="92">
        <v>150161</v>
      </c>
      <c r="C18" s="24">
        <v>310707</v>
      </c>
      <c r="D18" s="24">
        <v>153939</v>
      </c>
      <c r="E18" s="24">
        <v>156768</v>
      </c>
      <c r="F18" s="158">
        <v>2.069159102563249</v>
      </c>
      <c r="G18" s="24">
        <v>19929.890955740859</v>
      </c>
      <c r="H18" s="158">
        <v>-1.312730275695595</v>
      </c>
      <c r="I18" s="158"/>
    </row>
    <row r="19" spans="1:9" ht="21" customHeight="1">
      <c r="A19" s="32">
        <v>3</v>
      </c>
      <c r="B19" s="92">
        <v>150024</v>
      </c>
      <c r="C19" s="24">
        <v>307133</v>
      </c>
      <c r="D19" s="24">
        <v>152081</v>
      </c>
      <c r="E19" s="24">
        <v>155052</v>
      </c>
      <c r="F19" s="158">
        <v>2.0472257772089799</v>
      </c>
      <c r="G19" s="24">
        <v>19700.641436818474</v>
      </c>
      <c r="H19" s="158">
        <v>-1.1502798456423546</v>
      </c>
      <c r="I19" s="158"/>
    </row>
    <row r="20" spans="1:9" ht="21" customHeight="1">
      <c r="A20" s="32">
        <v>4</v>
      </c>
      <c r="B20" s="92">
        <v>150740</v>
      </c>
      <c r="C20" s="24">
        <v>304974</v>
      </c>
      <c r="D20" s="24">
        <v>150805</v>
      </c>
      <c r="E20" s="24">
        <v>154169</v>
      </c>
      <c r="F20" s="158">
        <v>2.0231789836805096</v>
      </c>
      <c r="G20" s="24">
        <v>19562.155227710071</v>
      </c>
      <c r="H20" s="158">
        <v>-0.70295279243846043</v>
      </c>
      <c r="I20" s="158"/>
    </row>
    <row r="21" spans="1:9" ht="21" customHeight="1">
      <c r="A21" s="32">
        <v>5</v>
      </c>
      <c r="B21" s="92">
        <v>151440</v>
      </c>
      <c r="C21" s="24">
        <v>303100</v>
      </c>
      <c r="D21" s="24">
        <v>149620</v>
      </c>
      <c r="E21" s="24">
        <v>153480</v>
      </c>
      <c r="F21" s="158">
        <v>2.0014527205493926</v>
      </c>
      <c r="G21" s="24">
        <v>19441.949967928158</v>
      </c>
      <c r="H21" s="158">
        <v>-0.61447861129145798</v>
      </c>
      <c r="I21" s="158"/>
    </row>
    <row r="22" spans="1:9" ht="21" customHeight="1">
      <c r="A22" s="32">
        <v>6</v>
      </c>
      <c r="B22" s="92">
        <v>150968</v>
      </c>
      <c r="C22" s="24">
        <v>299642</v>
      </c>
      <c r="D22" s="24">
        <v>147926</v>
      </c>
      <c r="E22" s="24">
        <v>151716</v>
      </c>
      <c r="F22" s="158">
        <v>1.9848047268295268</v>
      </c>
      <c r="G22" s="24">
        <v>19220.141116100065</v>
      </c>
      <c r="H22" s="158">
        <v>-1.1408775981524233</v>
      </c>
      <c r="I22" s="158"/>
    </row>
    <row r="23" spans="1:9" ht="21" customHeight="1">
      <c r="A23" s="32">
        <v>7</v>
      </c>
      <c r="B23" s="92">
        <v>150941</v>
      </c>
      <c r="C23" s="24">
        <v>296713</v>
      </c>
      <c r="D23" s="24">
        <v>146305</v>
      </c>
      <c r="E23" s="24">
        <v>150408</v>
      </c>
      <c r="F23" s="158">
        <v>1.9657548313579478</v>
      </c>
      <c r="G23" s="24">
        <v>19032.264271969212</v>
      </c>
      <c r="H23" s="158">
        <v>-0.97749981644762451</v>
      </c>
      <c r="I23" s="158"/>
    </row>
    <row r="24" spans="1:9" ht="21" customHeight="1">
      <c r="A24" s="32">
        <v>8</v>
      </c>
      <c r="B24" s="92">
        <v>151858</v>
      </c>
      <c r="C24" s="24">
        <v>294810</v>
      </c>
      <c r="D24" s="24">
        <v>145287</v>
      </c>
      <c r="E24" s="24">
        <v>149523</v>
      </c>
      <c r="F24" s="158">
        <v>1.9413531061913103</v>
      </c>
      <c r="G24" s="24">
        <v>18910.198845413728</v>
      </c>
      <c r="H24" s="158">
        <v>-0.64136050661750543</v>
      </c>
      <c r="I24" s="158"/>
    </row>
    <row r="25" spans="1:9" ht="21" customHeight="1">
      <c r="A25" s="32">
        <v>9</v>
      </c>
      <c r="B25" s="92">
        <v>153479</v>
      </c>
      <c r="C25" s="24">
        <v>294606</v>
      </c>
      <c r="D25" s="24">
        <v>145190</v>
      </c>
      <c r="E25" s="24">
        <v>149416</v>
      </c>
      <c r="F25" s="158">
        <v>1.9195199343232625</v>
      </c>
      <c r="G25" s="24">
        <v>18897.113534316872</v>
      </c>
      <c r="H25" s="158">
        <v>-6.9197110003049733e-002</v>
      </c>
      <c r="I25" s="158"/>
    </row>
    <row r="26" spans="1:9" ht="21" customHeight="1">
      <c r="A26" s="32">
        <v>10</v>
      </c>
      <c r="B26" s="92">
        <v>155273</v>
      </c>
      <c r="C26" s="24">
        <v>294254</v>
      </c>
      <c r="D26" s="24">
        <v>145346</v>
      </c>
      <c r="E26" s="24">
        <v>148908</v>
      </c>
      <c r="F26" s="158">
        <v>1.8950751257462664</v>
      </c>
      <c r="G26" s="24">
        <v>18874.534958306605</v>
      </c>
      <c r="H26" s="158">
        <v>-0.11948161273022118</v>
      </c>
      <c r="I26" s="158"/>
    </row>
    <row r="27" spans="1:9" ht="21" customHeight="1">
      <c r="A27" s="32">
        <v>11</v>
      </c>
      <c r="B27" s="92">
        <v>157128</v>
      </c>
      <c r="C27" s="24">
        <v>294325</v>
      </c>
      <c r="D27" s="24">
        <v>145513</v>
      </c>
      <c r="E27" s="24">
        <v>148812</v>
      </c>
      <c r="F27" s="158">
        <v>1.8731543709587088</v>
      </c>
      <c r="G27" s="24">
        <v>18879.089159717769</v>
      </c>
      <c r="H27" s="158">
        <v>2.4128813881874045e-002</v>
      </c>
      <c r="I27" s="158"/>
    </row>
    <row r="28" spans="1:9" ht="21" customHeight="1">
      <c r="A28" s="32">
        <v>12</v>
      </c>
      <c r="B28" s="92">
        <v>158960</v>
      </c>
      <c r="C28" s="24">
        <v>294594</v>
      </c>
      <c r="D28" s="24">
        <v>146012</v>
      </c>
      <c r="E28" s="24">
        <v>148582</v>
      </c>
      <c r="F28" s="158">
        <v>1.8532586814292904</v>
      </c>
      <c r="G28" s="24">
        <v>18896.343810134702</v>
      </c>
      <c r="H28" s="158">
        <v>9.1395566125873628e-002</v>
      </c>
      <c r="I28" s="158"/>
    </row>
    <row r="29" spans="1:9" ht="21" customHeight="1">
      <c r="A29" s="32">
        <v>13</v>
      </c>
      <c r="B29" s="92">
        <v>160694</v>
      </c>
      <c r="C29" s="24">
        <v>294941</v>
      </c>
      <c r="D29" s="24">
        <v>146183</v>
      </c>
      <c r="E29" s="24">
        <v>148758</v>
      </c>
      <c r="F29" s="158">
        <v>1.8354201152501026</v>
      </c>
      <c r="G29" s="24">
        <v>18918.601667735729</v>
      </c>
      <c r="H29" s="158">
        <v>0.12</v>
      </c>
      <c r="I29" s="158"/>
    </row>
    <row r="30" spans="1:9" ht="21" customHeight="1">
      <c r="A30" s="32">
        <v>14</v>
      </c>
      <c r="B30" s="92">
        <v>164943</v>
      </c>
      <c r="C30" s="24">
        <v>296377</v>
      </c>
      <c r="D30" s="24">
        <v>147025</v>
      </c>
      <c r="E30" s="24">
        <v>149352</v>
      </c>
      <c r="F30" s="158">
        <v>1.8199999999999998</v>
      </c>
      <c r="G30" s="24">
        <v>19011</v>
      </c>
      <c r="H30" s="158">
        <v>0.49</v>
      </c>
      <c r="I30" s="158"/>
    </row>
    <row r="31" spans="1:9" ht="21" customHeight="1">
      <c r="A31" s="32">
        <v>15</v>
      </c>
      <c r="B31" s="92">
        <v>164952</v>
      </c>
      <c r="C31" s="24">
        <v>297189</v>
      </c>
      <c r="D31" s="24">
        <v>147475</v>
      </c>
      <c r="E31" s="24">
        <v>149714</v>
      </c>
      <c r="F31" s="158">
        <v>1.8016695766041031</v>
      </c>
      <c r="G31" s="24">
        <v>19062.796664528545</v>
      </c>
      <c r="H31" s="158">
        <v>0.27</v>
      </c>
      <c r="I31" s="158"/>
    </row>
    <row r="32" spans="1:9" ht="21" customHeight="1">
      <c r="A32" s="32">
        <v>16</v>
      </c>
      <c r="B32" s="92">
        <v>166381</v>
      </c>
      <c r="C32" s="24">
        <v>297493</v>
      </c>
      <c r="D32" s="24">
        <v>147891</v>
      </c>
      <c r="E32" s="24">
        <v>149602</v>
      </c>
      <c r="F32" s="158">
        <v>1.79</v>
      </c>
      <c r="G32" s="24">
        <v>19082</v>
      </c>
      <c r="H32" s="158">
        <v>0.1</v>
      </c>
      <c r="I32" s="158"/>
    </row>
    <row r="33" spans="1:9" ht="21" customHeight="1">
      <c r="A33" s="32">
        <v>17</v>
      </c>
      <c r="B33" s="92">
        <v>168200</v>
      </c>
      <c r="C33" s="24">
        <v>298017</v>
      </c>
      <c r="D33" s="24">
        <v>148288</v>
      </c>
      <c r="E33" s="24">
        <v>149729</v>
      </c>
      <c r="F33" s="158">
        <v>1.77</v>
      </c>
      <c r="G33" s="24">
        <v>19115.907633098141</v>
      </c>
      <c r="H33" s="158">
        <v>0.17613859821911776</v>
      </c>
      <c r="I33" s="158"/>
    </row>
    <row r="34" spans="1:9" ht="21" customHeight="1">
      <c r="A34" s="32">
        <v>18</v>
      </c>
      <c r="B34" s="92">
        <v>169532</v>
      </c>
      <c r="C34" s="24">
        <v>297626</v>
      </c>
      <c r="D34" s="24">
        <v>148542</v>
      </c>
      <c r="E34" s="24">
        <v>149084</v>
      </c>
      <c r="F34" s="158">
        <v>1.75</v>
      </c>
      <c r="G34" s="24">
        <v>19026.683771648492</v>
      </c>
      <c r="H34" s="158">
        <v>-0.46675189670387934</v>
      </c>
      <c r="I34" s="158"/>
    </row>
    <row r="35" spans="1:9" ht="21" customHeight="1">
      <c r="A35" s="32">
        <v>19</v>
      </c>
      <c r="B35" s="92">
        <v>171531</v>
      </c>
      <c r="C35" s="24">
        <v>298229</v>
      </c>
      <c r="D35" s="24">
        <v>148964</v>
      </c>
      <c r="E35" s="24">
        <v>149265</v>
      </c>
      <c r="F35" s="158">
        <v>1.74</v>
      </c>
      <c r="G35" s="24">
        <v>19130</v>
      </c>
      <c r="H35" s="158">
        <v>0.34994565747722828</v>
      </c>
      <c r="I35" s="158"/>
    </row>
    <row r="36" spans="1:9" ht="21" customHeight="1">
      <c r="A36" s="32">
        <v>20</v>
      </c>
      <c r="B36" s="92">
        <v>174040</v>
      </c>
      <c r="C36" s="24">
        <v>299380</v>
      </c>
      <c r="D36" s="24">
        <v>149942</v>
      </c>
      <c r="E36" s="24">
        <v>149438</v>
      </c>
      <c r="F36" s="158">
        <v>1.72</v>
      </c>
      <c r="G36" s="24">
        <v>19203</v>
      </c>
      <c r="H36" s="158">
        <v>0.39</v>
      </c>
      <c r="I36" s="158"/>
    </row>
    <row r="37" spans="1:9" ht="21" customHeight="1">
      <c r="A37" s="32">
        <v>21</v>
      </c>
      <c r="B37" s="92">
        <v>175530</v>
      </c>
      <c r="C37" s="24">
        <v>300001</v>
      </c>
      <c r="D37" s="24">
        <v>150544</v>
      </c>
      <c r="E37" s="24">
        <v>149457</v>
      </c>
      <c r="F37" s="158">
        <v>1.71</v>
      </c>
      <c r="G37" s="24">
        <v>19243</v>
      </c>
      <c r="H37" s="158">
        <v>0.21</v>
      </c>
      <c r="I37" s="158"/>
    </row>
    <row r="38" spans="1:9" ht="21" customHeight="1">
      <c r="A38" s="32">
        <v>22</v>
      </c>
      <c r="B38" s="92">
        <v>175932</v>
      </c>
      <c r="C38" s="24">
        <v>299562</v>
      </c>
      <c r="D38" s="24">
        <v>150498</v>
      </c>
      <c r="E38" s="24">
        <v>149064</v>
      </c>
      <c r="F38" s="158">
        <v>1.7</v>
      </c>
      <c r="G38" s="24">
        <v>19215.009621552279</v>
      </c>
      <c r="H38" s="158">
        <v>-0.15000000000000599</v>
      </c>
      <c r="I38" s="158"/>
    </row>
    <row r="39" spans="1:9" ht="21" customHeight="1">
      <c r="A39" s="32">
        <v>23</v>
      </c>
      <c r="B39" s="92">
        <v>176035</v>
      </c>
      <c r="C39" s="24">
        <v>298571</v>
      </c>
      <c r="D39" s="24">
        <v>149971</v>
      </c>
      <c r="E39" s="24">
        <v>148600</v>
      </c>
      <c r="F39" s="158">
        <v>1.7</v>
      </c>
      <c r="G39" s="24">
        <v>19151</v>
      </c>
      <c r="H39" s="158">
        <v>-0.33</v>
      </c>
      <c r="I39" s="158"/>
    </row>
    <row r="40" spans="1:9" ht="21" customHeight="1">
      <c r="A40" s="32">
        <v>24</v>
      </c>
      <c r="B40" s="92">
        <v>177086</v>
      </c>
      <c r="C40" s="24">
        <v>298780</v>
      </c>
      <c r="D40" s="24">
        <v>150191</v>
      </c>
      <c r="E40" s="24">
        <v>148589</v>
      </c>
      <c r="F40" s="158">
        <v>1.69</v>
      </c>
      <c r="G40" s="24">
        <v>19165</v>
      </c>
      <c r="H40" s="163">
        <v>7.0000000000000007e-002</v>
      </c>
      <c r="I40" s="158"/>
    </row>
    <row r="41" spans="1:9" ht="21" customHeight="1">
      <c r="A41" s="32">
        <v>25</v>
      </c>
      <c r="B41" s="92">
        <v>185843</v>
      </c>
      <c r="C41" s="24">
        <v>311256</v>
      </c>
      <c r="D41" s="24">
        <v>156298</v>
      </c>
      <c r="E41" s="24">
        <v>154958</v>
      </c>
      <c r="F41" s="158">
        <v>1.67</v>
      </c>
      <c r="G41" s="24">
        <v>19965.105837075047</v>
      </c>
      <c r="H41" s="158">
        <v>4.17</v>
      </c>
      <c r="I41" s="158"/>
    </row>
    <row r="42" spans="1:9" ht="21" customHeight="1">
      <c r="A42" s="32">
        <v>26</v>
      </c>
      <c r="B42" s="92">
        <v>187895</v>
      </c>
      <c r="C42" s="26">
        <v>313665</v>
      </c>
      <c r="D42" s="26">
        <v>157717</v>
      </c>
      <c r="E42" s="26">
        <v>155948</v>
      </c>
      <c r="F42" s="95">
        <v>1.7</v>
      </c>
      <c r="G42" s="26">
        <v>20120</v>
      </c>
      <c r="H42" s="95">
        <v>0.77</v>
      </c>
      <c r="I42" s="158"/>
    </row>
    <row r="43" spans="1:9" ht="21" customHeight="1">
      <c r="A43" s="32">
        <v>27</v>
      </c>
      <c r="B43" s="92">
        <v>190666</v>
      </c>
      <c r="C43" s="26">
        <v>316625</v>
      </c>
      <c r="D43" s="26">
        <v>159469</v>
      </c>
      <c r="E43" s="26">
        <v>157156</v>
      </c>
      <c r="F43" s="95">
        <v>1.66</v>
      </c>
      <c r="G43" s="26">
        <v>20309.493264913406</v>
      </c>
      <c r="H43" s="95">
        <v>0.94368195367668939</v>
      </c>
      <c r="I43" s="158"/>
    </row>
    <row r="44" spans="1:9" ht="21" customHeight="1">
      <c r="A44" s="32">
        <v>28</v>
      </c>
      <c r="B44" s="92">
        <v>194834</v>
      </c>
      <c r="C44" s="26">
        <v>321734</v>
      </c>
      <c r="D44" s="26">
        <v>162336</v>
      </c>
      <c r="E44" s="26">
        <v>159398</v>
      </c>
      <c r="F44" s="95">
        <v>1.65</v>
      </c>
      <c r="G44" s="26">
        <v>20637</v>
      </c>
      <c r="H44" s="95">
        <v>1.61</v>
      </c>
      <c r="I44" s="158"/>
    </row>
    <row r="45" spans="1:9" ht="21" customHeight="1">
      <c r="A45" s="32">
        <v>29</v>
      </c>
      <c r="B45" s="92">
        <v>198421</v>
      </c>
      <c r="C45" s="26">
        <v>325460</v>
      </c>
      <c r="D45" s="26">
        <v>164177</v>
      </c>
      <c r="E45" s="26">
        <v>161283</v>
      </c>
      <c r="F45" s="95">
        <v>1.64</v>
      </c>
      <c r="G45" s="26">
        <v>20876</v>
      </c>
      <c r="H45" s="95">
        <v>1.1599999999999999</v>
      </c>
      <c r="I45" s="158"/>
    </row>
    <row r="46" spans="1:9" ht="21" customHeight="1">
      <c r="A46" s="32">
        <v>30</v>
      </c>
      <c r="B46" s="92">
        <v>201754</v>
      </c>
      <c r="C46" s="26">
        <v>328683</v>
      </c>
      <c r="D46" s="26">
        <v>165938</v>
      </c>
      <c r="E46" s="26">
        <v>162745</v>
      </c>
      <c r="F46" s="95">
        <v>1.63</v>
      </c>
      <c r="G46" s="26">
        <v>21083</v>
      </c>
      <c r="H46" s="95">
        <v>0.99</v>
      </c>
      <c r="I46" s="158"/>
    </row>
    <row r="47" spans="1:9" ht="21" customHeight="1">
      <c r="A47" s="32">
        <v>31</v>
      </c>
      <c r="B47" s="92">
        <v>204613</v>
      </c>
      <c r="C47" s="26">
        <v>331658</v>
      </c>
      <c r="D47" s="26">
        <v>167378</v>
      </c>
      <c r="E47" s="26">
        <v>164280</v>
      </c>
      <c r="F47" s="95">
        <v>1.62</v>
      </c>
      <c r="G47" s="26">
        <v>21274</v>
      </c>
      <c r="H47" s="95">
        <v>0.91</v>
      </c>
      <c r="I47" s="158"/>
    </row>
    <row r="48" spans="1:9" ht="21" customHeight="1">
      <c r="A48" s="34" t="s">
        <v>4388</v>
      </c>
      <c r="B48" s="92">
        <v>207909</v>
      </c>
      <c r="C48" s="26">
        <v>335234</v>
      </c>
      <c r="D48" s="26">
        <v>169099</v>
      </c>
      <c r="E48" s="26">
        <v>166135</v>
      </c>
      <c r="F48" s="95">
        <v>1.61</v>
      </c>
      <c r="G48" s="26">
        <v>21503</v>
      </c>
      <c r="H48" s="95">
        <v>1.08</v>
      </c>
      <c r="I48" s="158"/>
    </row>
    <row r="49" spans="1:9" s="26" customFormat="1" ht="21" customHeight="1">
      <c r="A49" s="117">
        <v>3</v>
      </c>
      <c r="B49" s="26">
        <v>207425</v>
      </c>
      <c r="C49" s="26">
        <v>334632</v>
      </c>
      <c r="D49" s="26">
        <v>168755</v>
      </c>
      <c r="E49" s="26">
        <v>165877</v>
      </c>
      <c r="F49" s="95">
        <v>1.6132674460648426</v>
      </c>
      <c r="G49" s="26">
        <v>21464.528543938421</v>
      </c>
      <c r="H49" s="95">
        <v>-0.17957605732115475</v>
      </c>
      <c r="I49" s="95"/>
    </row>
    <row r="50" spans="1:9" ht="21" customHeight="1">
      <c r="A50" s="118">
        <v>4</v>
      </c>
      <c r="B50" s="154">
        <v>206061</v>
      </c>
      <c r="C50" s="155">
        <v>332017</v>
      </c>
      <c r="D50" s="155">
        <v>167199</v>
      </c>
      <c r="E50" s="155">
        <v>164818</v>
      </c>
      <c r="F50" s="159">
        <v>1.61</v>
      </c>
      <c r="G50" s="155">
        <v>21297</v>
      </c>
      <c r="H50" s="159">
        <v>-0.78</v>
      </c>
      <c r="I50" s="158"/>
    </row>
    <row r="51" spans="1:9" ht="21" customHeight="1">
      <c r="A51" s="44" t="s">
        <v>3902</v>
      </c>
      <c r="F51" s="26"/>
      <c r="G51" s="26"/>
      <c r="H51" s="26"/>
    </row>
    <row r="52" spans="1:9" ht="21" customHeight="1">
      <c r="A52" s="44" t="s">
        <v>4315</v>
      </c>
      <c r="F52" s="26"/>
      <c r="G52" s="26"/>
      <c r="H52" s="26"/>
    </row>
    <row r="53" spans="1:9" ht="21" customHeight="1">
      <c r="F53" s="26"/>
      <c r="G53" s="26"/>
      <c r="H53" s="26"/>
    </row>
    <row r="54" spans="1:9" ht="21" customHeight="1">
      <c r="F54" s="26"/>
      <c r="G54" s="26"/>
      <c r="H54" s="26"/>
    </row>
    <row r="55" spans="1:9" ht="21" customHeight="1">
      <c r="F55" s="26"/>
      <c r="G55" s="26"/>
      <c r="H55" s="26"/>
    </row>
    <row r="56" spans="1:9" ht="21" customHeight="1">
      <c r="F56" s="26"/>
      <c r="G56" s="26"/>
      <c r="H56" s="26"/>
    </row>
    <row r="57" spans="1:9" ht="21" customHeight="1">
      <c r="F57" s="26"/>
      <c r="G57" s="26"/>
      <c r="H57" s="26"/>
    </row>
    <row r="58" spans="1:9" ht="21" customHeight="1">
      <c r="F58" s="26"/>
      <c r="G58" s="26"/>
      <c r="H58" s="26"/>
    </row>
    <row r="59" spans="1:9" ht="21" customHeight="1">
      <c r="F59" s="26"/>
      <c r="G59" s="26"/>
      <c r="H59" s="26"/>
    </row>
    <row r="60" spans="1:9" ht="21" customHeight="1">
      <c r="F60" s="26"/>
      <c r="G60" s="26"/>
      <c r="H60" s="26"/>
    </row>
  </sheetData>
  <phoneticPr fontId="30"/>
  <conditionalFormatting sqref="B1">
    <cfRule type="containsText" dxfId="0" priority="1" text="未">
      <formula>NOT(ISERROR(SEARCH("未",B1)))</formula>
    </cfRule>
  </conditionalFormatting>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90.xml><?xml version="1.0" encoding="utf-8"?>
<worksheet xmlns="http://schemas.openxmlformats.org/spreadsheetml/2006/main" xmlns:r="http://schemas.openxmlformats.org/officeDocument/2006/relationships" xmlns:mc="http://schemas.openxmlformats.org/markup-compatibility/2006">
  <sheetPr>
    <pageSetUpPr fitToPage="1"/>
  </sheetPr>
  <dimension ref="A1:AI12"/>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24"/>
  </cols>
  <sheetData>
    <row r="1" spans="1:35" ht="21" customHeight="1">
      <c r="A1" s="28" t="str">
        <f>HYPERLINK("#"&amp;"目次"&amp;"!a1","目次へ")</f>
        <v>目次へ</v>
      </c>
    </row>
    <row r="2" spans="1:35" ht="21" customHeight="1">
      <c r="A2" s="97" t="str">
        <f>"８７．"&amp;目次!E90</f>
        <v>８７．後期高齢者医療制度被保険者数･医療費等状況（平成27～令和2年度）</v>
      </c>
      <c r="B2" s="45"/>
      <c r="C2" s="45"/>
      <c r="D2" s="45"/>
      <c r="E2" s="45"/>
    </row>
    <row r="3" spans="1:35" ht="21" customHeight="1">
      <c r="A3" s="126" t="s">
        <v>3402</v>
      </c>
      <c r="B3" s="26"/>
      <c r="C3" s="26"/>
      <c r="D3" s="26"/>
      <c r="E3" s="26"/>
      <c r="F3" s="26"/>
    </row>
    <row r="4" spans="1:35" ht="21" customHeight="1">
      <c r="A4" s="144" t="s">
        <v>3217</v>
      </c>
      <c r="B4" s="211" t="s">
        <v>2327</v>
      </c>
      <c r="C4" s="211" t="s">
        <v>4246</v>
      </c>
      <c r="D4" s="211" t="s">
        <v>4335</v>
      </c>
      <c r="E4" s="211" t="s">
        <v>295</v>
      </c>
      <c r="F4" s="211" t="s">
        <v>2903</v>
      </c>
      <c r="G4" s="214">
        <v>2</v>
      </c>
    </row>
    <row r="5" spans="1:35" ht="21" customHeight="1">
      <c r="A5" s="26" t="s">
        <v>150</v>
      </c>
      <c r="B5" s="120">
        <v>32136</v>
      </c>
      <c r="C5" s="48">
        <v>32887</v>
      </c>
      <c r="D5" s="48">
        <v>33589</v>
      </c>
      <c r="E5" s="48">
        <v>34195</v>
      </c>
      <c r="F5" s="48">
        <v>34569</v>
      </c>
      <c r="G5" s="168">
        <v>34585</v>
      </c>
    </row>
    <row r="6" spans="1:35" ht="21" customHeight="1">
      <c r="A6" s="26" t="s">
        <v>2958</v>
      </c>
      <c r="B6" s="120">
        <v>32242039</v>
      </c>
      <c r="C6" s="48">
        <v>32431038</v>
      </c>
      <c r="D6" s="48">
        <v>33405877</v>
      </c>
      <c r="E6" s="48">
        <v>33818013</v>
      </c>
      <c r="F6" s="48">
        <v>34872577</v>
      </c>
      <c r="G6" s="168">
        <v>32480698</v>
      </c>
    </row>
    <row r="7" spans="1:35" ht="21" customHeight="1">
      <c r="A7" s="83" t="s">
        <v>2580</v>
      </c>
      <c r="B7" s="167">
        <v>88500</v>
      </c>
      <c r="C7" s="169">
        <v>83950</v>
      </c>
      <c r="D7" s="169">
        <v>86850</v>
      </c>
      <c r="E7" s="169">
        <v>88600</v>
      </c>
      <c r="F7" s="169">
        <v>91000</v>
      </c>
      <c r="G7" s="124">
        <v>92550</v>
      </c>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row>
    <row r="8" spans="1:35" ht="21" customHeight="1">
      <c r="A8" s="69" t="s">
        <v>3617</v>
      </c>
      <c r="B8" s="26"/>
      <c r="C8" s="26"/>
      <c r="D8" s="26"/>
      <c r="E8" s="26"/>
      <c r="F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row>
    <row r="9" spans="1:35" ht="21" customHeight="1">
      <c r="A9" s="69" t="s">
        <v>4248</v>
      </c>
      <c r="B9" s="26"/>
      <c r="C9" s="26"/>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row>
    <row r="10" spans="1:35" ht="21" customHeight="1">
      <c r="A10" s="69" t="s">
        <v>4376</v>
      </c>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row>
    <row r="11" spans="1:35" ht="21" customHeight="1">
      <c r="A11" s="69"/>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row>
    <row r="12" spans="1:35" ht="21" customHeight="1">
      <c r="A12" s="69"/>
      <c r="B12" s="26"/>
      <c r="C12" s="26"/>
      <c r="D12" s="26"/>
      <c r="E12" s="26"/>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91.xml><?xml version="1.0" encoding="utf-8"?>
<worksheet xmlns="http://schemas.openxmlformats.org/spreadsheetml/2006/main" xmlns:r="http://schemas.openxmlformats.org/officeDocument/2006/relationships" xmlns:mc="http://schemas.openxmlformats.org/markup-compatibility/2006">
  <sheetPr>
    <pageSetUpPr fitToPage="1"/>
  </sheetPr>
  <dimension ref="A1:AE26"/>
  <sheetViews>
    <sheetView zoomScaleSheetLayoutView="80" workbookViewId="0">
      <pane xSplit="1" ySplit="6" topLeftCell="B7" activePane="bottomRight" state="frozen"/>
      <selection pane="topRight"/>
      <selection pane="bottomLeft"/>
      <selection pane="bottomRight"/>
    </sheetView>
  </sheetViews>
  <sheetFormatPr defaultColWidth="18.625" defaultRowHeight="21" customHeight="1"/>
  <cols>
    <col min="1" max="1" width="18.625" style="24"/>
    <col min="2" max="19" width="14.125" style="24" customWidth="1"/>
    <col min="20" max="16384" width="18.625" style="24"/>
  </cols>
  <sheetData>
    <row r="1" spans="1:31" ht="21" customHeight="1">
      <c r="A1" s="28" t="str">
        <f>HYPERLINK("#"&amp;"目次"&amp;"!a1","目次へ")</f>
        <v>目次へ</v>
      </c>
    </row>
    <row r="2" spans="1:31" ht="21" customHeight="1">
      <c r="A2" s="97" t="str">
        <f>"８８．"&amp;目次!E91</f>
        <v>８８．介護保険の状況（平成27～令和2年度）</v>
      </c>
      <c r="B2" s="45"/>
      <c r="C2" s="45"/>
      <c r="D2" s="45"/>
      <c r="E2" s="45"/>
      <c r="F2" s="45"/>
      <c r="G2" s="45"/>
      <c r="H2" s="45"/>
      <c r="I2" s="45"/>
    </row>
    <row r="3" spans="1:31" ht="21" customHeight="1">
      <c r="A3" s="69" t="s">
        <v>2957</v>
      </c>
      <c r="B3" s="26"/>
      <c r="C3" s="26"/>
      <c r="D3" s="26"/>
      <c r="E3" s="26"/>
      <c r="F3" s="26"/>
      <c r="G3" s="26"/>
      <c r="H3" s="26"/>
      <c r="I3" s="26"/>
    </row>
    <row r="4" spans="1:31" ht="21" customHeight="1">
      <c r="A4" s="126" t="s">
        <v>3402</v>
      </c>
      <c r="B4" s="83"/>
      <c r="C4" s="83"/>
      <c r="D4" s="83"/>
      <c r="E4" s="83"/>
      <c r="F4" s="83"/>
      <c r="G4" s="83"/>
      <c r="H4" s="83"/>
      <c r="I4" s="83"/>
      <c r="J4" s="83"/>
    </row>
    <row r="5" spans="1:31" ht="21" customHeight="1">
      <c r="A5" s="143" t="s">
        <v>63</v>
      </c>
      <c r="B5" s="152" t="s">
        <v>2955</v>
      </c>
      <c r="C5" s="106" t="s">
        <v>2559</v>
      </c>
      <c r="D5" s="98"/>
      <c r="E5" s="98"/>
      <c r="F5" s="98"/>
      <c r="G5" s="98"/>
      <c r="H5" s="98"/>
      <c r="I5" s="98"/>
      <c r="J5" s="98"/>
      <c r="K5" s="106" t="s">
        <v>2045</v>
      </c>
      <c r="L5" s="98"/>
      <c r="M5" s="98"/>
      <c r="N5" s="106" t="s">
        <v>2517</v>
      </c>
      <c r="O5" s="98"/>
      <c r="P5" s="98"/>
      <c r="Q5" s="98"/>
      <c r="R5" s="98"/>
      <c r="S5" s="98"/>
    </row>
    <row r="6" spans="1:31" ht="36" customHeight="1">
      <c r="A6" s="312"/>
      <c r="B6" s="207"/>
      <c r="C6" s="261" t="s">
        <v>704</v>
      </c>
      <c r="D6" s="261" t="s">
        <v>3448</v>
      </c>
      <c r="E6" s="261" t="s">
        <v>2953</v>
      </c>
      <c r="F6" s="261" t="s">
        <v>2952</v>
      </c>
      <c r="G6" s="261" t="s">
        <v>2011</v>
      </c>
      <c r="H6" s="261" t="s">
        <v>3507</v>
      </c>
      <c r="I6" s="261" t="s">
        <v>3322</v>
      </c>
      <c r="J6" s="262" t="s">
        <v>3553</v>
      </c>
      <c r="K6" s="261" t="s">
        <v>1685</v>
      </c>
      <c r="L6" s="261" t="s">
        <v>716</v>
      </c>
      <c r="M6" s="262" t="s">
        <v>2893</v>
      </c>
      <c r="N6" s="261" t="s">
        <v>3202</v>
      </c>
      <c r="O6" s="261" t="s">
        <v>3223</v>
      </c>
      <c r="P6" s="261" t="s">
        <v>3227</v>
      </c>
      <c r="Q6" s="261" t="s">
        <v>2962</v>
      </c>
      <c r="R6" s="261" t="s">
        <v>2710</v>
      </c>
      <c r="S6" s="261" t="s">
        <v>3229</v>
      </c>
    </row>
    <row r="7" spans="1:31" ht="21" customHeight="1">
      <c r="A7" s="32" t="s">
        <v>4409</v>
      </c>
      <c r="B7" s="120">
        <v>67347</v>
      </c>
      <c r="C7" s="48">
        <v>13161</v>
      </c>
      <c r="D7" s="48">
        <v>2649</v>
      </c>
      <c r="E7" s="48">
        <v>1715</v>
      </c>
      <c r="F7" s="48">
        <v>2545</v>
      </c>
      <c r="G7" s="48">
        <v>2060</v>
      </c>
      <c r="H7" s="48">
        <v>1433</v>
      </c>
      <c r="I7" s="48">
        <v>1455</v>
      </c>
      <c r="J7" s="48">
        <v>1304</v>
      </c>
      <c r="K7" s="48">
        <v>10931</v>
      </c>
      <c r="L7" s="48">
        <v>9481</v>
      </c>
      <c r="M7" s="48">
        <v>1450</v>
      </c>
      <c r="N7" s="48">
        <v>19522255</v>
      </c>
      <c r="O7" s="48">
        <v>13780628</v>
      </c>
      <c r="P7" s="48">
        <v>4758022</v>
      </c>
      <c r="Q7" s="48">
        <v>467734</v>
      </c>
      <c r="R7" s="48">
        <v>492488</v>
      </c>
      <c r="S7" s="48">
        <v>23383</v>
      </c>
    </row>
    <row r="8" spans="1:31" ht="21" customHeight="1">
      <c r="A8" s="32">
        <v>28</v>
      </c>
      <c r="B8" s="120">
        <v>68101.083333333328</v>
      </c>
      <c r="C8" s="48">
        <v>13273</v>
      </c>
      <c r="D8" s="48">
        <v>2814.0833333333335</v>
      </c>
      <c r="E8" s="48">
        <v>1787.25</v>
      </c>
      <c r="F8" s="48">
        <v>2528.5833333333335</v>
      </c>
      <c r="G8" s="48">
        <v>2016.3333333333333</v>
      </c>
      <c r="H8" s="48">
        <v>1414.5</v>
      </c>
      <c r="I8" s="48">
        <v>1472.9166666666667</v>
      </c>
      <c r="J8" s="48">
        <v>1239.3333333333333</v>
      </c>
      <c r="K8" s="48">
        <v>11131</v>
      </c>
      <c r="L8" s="48">
        <v>9657</v>
      </c>
      <c r="M8" s="48">
        <v>1474</v>
      </c>
      <c r="N8" s="48">
        <v>19482871</v>
      </c>
      <c r="O8" s="48">
        <v>13633136</v>
      </c>
      <c r="P8" s="48">
        <v>4790717</v>
      </c>
      <c r="Q8" s="48">
        <v>449874</v>
      </c>
      <c r="R8" s="48">
        <v>585004</v>
      </c>
      <c r="S8" s="48">
        <v>24140</v>
      </c>
    </row>
    <row r="9" spans="1:31" ht="21" customHeight="1">
      <c r="A9" s="32">
        <v>29</v>
      </c>
      <c r="B9" s="120">
        <v>68494</v>
      </c>
      <c r="C9" s="48">
        <v>13204</v>
      </c>
      <c r="D9" s="48">
        <v>2681</v>
      </c>
      <c r="E9" s="48">
        <v>1951</v>
      </c>
      <c r="F9" s="48">
        <v>2447</v>
      </c>
      <c r="G9" s="48">
        <v>1964</v>
      </c>
      <c r="H9" s="48">
        <v>1447</v>
      </c>
      <c r="I9" s="48">
        <v>1483</v>
      </c>
      <c r="J9" s="48">
        <v>1231</v>
      </c>
      <c r="K9" s="48">
        <v>9669</v>
      </c>
      <c r="L9" s="48">
        <v>8210</v>
      </c>
      <c r="M9" s="48">
        <v>1459</v>
      </c>
      <c r="N9" s="48">
        <v>19349177</v>
      </c>
      <c r="O9" s="48">
        <v>13442734</v>
      </c>
      <c r="P9" s="48">
        <v>4844833</v>
      </c>
      <c r="Q9" s="48">
        <v>429286</v>
      </c>
      <c r="R9" s="48">
        <v>610716</v>
      </c>
      <c r="S9" s="48">
        <v>21608</v>
      </c>
    </row>
    <row r="10" spans="1:31" ht="21" customHeight="1">
      <c r="A10" s="34">
        <v>30</v>
      </c>
      <c r="B10" s="120">
        <v>68692</v>
      </c>
      <c r="C10" s="49">
        <v>13327</v>
      </c>
      <c r="D10" s="49">
        <v>2620</v>
      </c>
      <c r="E10" s="49">
        <v>2134</v>
      </c>
      <c r="F10" s="49">
        <v>2369</v>
      </c>
      <c r="G10" s="49">
        <v>1983</v>
      </c>
      <c r="H10" s="49">
        <v>1499</v>
      </c>
      <c r="I10" s="49">
        <v>1509</v>
      </c>
      <c r="J10" s="49">
        <v>1213</v>
      </c>
      <c r="K10" s="49">
        <v>11700</v>
      </c>
      <c r="L10" s="49">
        <v>10252</v>
      </c>
      <c r="M10" s="49">
        <v>1448</v>
      </c>
      <c r="N10" s="49">
        <v>19755502</v>
      </c>
      <c r="O10" s="49">
        <v>13784595</v>
      </c>
      <c r="P10" s="49">
        <v>4868721</v>
      </c>
      <c r="Q10" s="49">
        <v>407605</v>
      </c>
      <c r="R10" s="49">
        <v>672383</v>
      </c>
      <c r="S10" s="49">
        <v>22198</v>
      </c>
    </row>
    <row r="11" spans="1:31" s="26" customFormat="1" ht="21" customHeight="1">
      <c r="A11" s="117" t="s">
        <v>2251</v>
      </c>
      <c r="B11" s="48">
        <v>68744</v>
      </c>
      <c r="C11" s="48">
        <v>13356</v>
      </c>
      <c r="D11" s="48">
        <v>2553</v>
      </c>
      <c r="E11" s="48">
        <v>2225</v>
      </c>
      <c r="F11" s="48">
        <v>2326</v>
      </c>
      <c r="G11" s="48">
        <v>2000</v>
      </c>
      <c r="H11" s="48">
        <v>1502</v>
      </c>
      <c r="I11" s="48">
        <v>1547</v>
      </c>
      <c r="J11" s="48">
        <v>1204</v>
      </c>
      <c r="K11" s="48">
        <v>11733</v>
      </c>
      <c r="L11" s="48">
        <v>10268</v>
      </c>
      <c r="M11" s="48">
        <v>1465</v>
      </c>
      <c r="N11" s="48">
        <v>20202916</v>
      </c>
      <c r="O11" s="48">
        <v>13993388</v>
      </c>
      <c r="P11" s="48">
        <v>4979655</v>
      </c>
      <c r="Q11" s="48">
        <v>409095</v>
      </c>
      <c r="R11" s="48">
        <v>797904</v>
      </c>
      <c r="S11" s="48">
        <v>22874</v>
      </c>
    </row>
    <row r="12" spans="1:31" ht="21" customHeight="1">
      <c r="A12" s="118">
        <v>2</v>
      </c>
      <c r="B12" s="121">
        <v>68683</v>
      </c>
      <c r="C12" s="124">
        <v>13369</v>
      </c>
      <c r="D12" s="124">
        <v>2478</v>
      </c>
      <c r="E12" s="124">
        <v>2167</v>
      </c>
      <c r="F12" s="124">
        <v>2341</v>
      </c>
      <c r="G12" s="124">
        <v>2034</v>
      </c>
      <c r="H12" s="124">
        <v>1497</v>
      </c>
      <c r="I12" s="124">
        <v>1630</v>
      </c>
      <c r="J12" s="124">
        <v>1222</v>
      </c>
      <c r="K12" s="124">
        <v>11676</v>
      </c>
      <c r="L12" s="124">
        <v>10212</v>
      </c>
      <c r="M12" s="124">
        <v>1464</v>
      </c>
      <c r="N12" s="124">
        <v>20537366</v>
      </c>
      <c r="O12" s="124">
        <v>14225732</v>
      </c>
      <c r="P12" s="124">
        <v>5050527</v>
      </c>
      <c r="Q12" s="124">
        <v>401157</v>
      </c>
      <c r="R12" s="124">
        <v>836701</v>
      </c>
      <c r="S12" s="124">
        <v>23249</v>
      </c>
    </row>
    <row r="13" spans="1:31" ht="21" customHeight="1">
      <c r="A13" s="69" t="s">
        <v>3367</v>
      </c>
      <c r="B13" s="26"/>
      <c r="C13" s="26"/>
      <c r="D13" s="26"/>
      <c r="E13" s="26"/>
      <c r="F13" s="26"/>
      <c r="G13" s="26"/>
      <c r="H13" s="26"/>
      <c r="I13" s="26"/>
      <c r="J13" s="26"/>
      <c r="L13" s="26"/>
      <c r="M13" s="26"/>
      <c r="N13" s="26"/>
      <c r="O13" s="26"/>
      <c r="P13" s="26"/>
      <c r="Q13" s="26"/>
      <c r="R13" s="26"/>
      <c r="S13" s="26"/>
      <c r="T13" s="26"/>
      <c r="U13" s="26"/>
      <c r="V13" s="26"/>
      <c r="W13" s="26"/>
      <c r="X13" s="26"/>
      <c r="Y13" s="26"/>
      <c r="Z13" s="26"/>
      <c r="AA13" s="26"/>
      <c r="AB13" s="26"/>
    </row>
    <row r="14" spans="1:31" ht="21" customHeight="1">
      <c r="A14" s="69" t="s">
        <v>4328</v>
      </c>
      <c r="B14" s="26"/>
      <c r="C14" s="26"/>
      <c r="D14" s="26"/>
      <c r="E14" s="26"/>
      <c r="F14" s="26"/>
      <c r="G14" s="26"/>
      <c r="H14" s="26"/>
      <c r="I14" s="26"/>
      <c r="J14" s="26"/>
      <c r="K14" s="26"/>
      <c r="L14" s="26"/>
      <c r="M14" s="26"/>
      <c r="N14" s="26"/>
      <c r="O14" s="26"/>
      <c r="P14" s="26"/>
      <c r="Q14" s="26"/>
      <c r="R14" s="26"/>
      <c r="S14" s="26"/>
      <c r="T14" s="26"/>
      <c r="U14" s="26"/>
      <c r="V14" s="26"/>
      <c r="W14" s="26"/>
      <c r="X14" s="26"/>
      <c r="Y14" s="26"/>
      <c r="Z14" s="26"/>
      <c r="AA14" s="26"/>
      <c r="AB14" s="26"/>
      <c r="AC14" s="26"/>
      <c r="AD14" s="26"/>
      <c r="AE14" s="26"/>
    </row>
    <row r="15" spans="1:31" ht="21" customHeight="1">
      <c r="A15" s="69"/>
      <c r="B15" s="26"/>
      <c r="C15" s="26"/>
      <c r="D15" s="26"/>
      <c r="E15" s="26"/>
      <c r="F15" s="26"/>
      <c r="G15" s="26"/>
      <c r="H15" s="26"/>
      <c r="I15" s="26"/>
    </row>
    <row r="16" spans="1:31" ht="21" customHeight="1">
      <c r="A16" s="69" t="s">
        <v>2951</v>
      </c>
      <c r="B16" s="26"/>
      <c r="C16" s="26"/>
      <c r="D16" s="26"/>
      <c r="E16" s="26"/>
      <c r="F16" s="26"/>
      <c r="G16" s="26"/>
      <c r="H16" s="26"/>
      <c r="I16" s="26"/>
    </row>
    <row r="17" spans="1:7" ht="21" customHeight="1">
      <c r="A17" s="69" t="s">
        <v>3402</v>
      </c>
      <c r="B17" s="26"/>
      <c r="C17" s="26"/>
      <c r="D17" s="26"/>
    </row>
    <row r="18" spans="1:7" ht="21" customHeight="1">
      <c r="A18" s="31" t="s">
        <v>2127</v>
      </c>
      <c r="B18" s="47" t="s">
        <v>1493</v>
      </c>
      <c r="C18" s="52"/>
      <c r="D18" s="52"/>
      <c r="E18" s="47" t="s">
        <v>1318</v>
      </c>
      <c r="F18" s="52"/>
      <c r="G18" s="52"/>
    </row>
    <row r="19" spans="1:7" ht="21" customHeight="1">
      <c r="A19" s="33"/>
      <c r="B19" s="549" t="s">
        <v>2949</v>
      </c>
      <c r="C19" s="549" t="s">
        <v>2948</v>
      </c>
      <c r="D19" s="550" t="s">
        <v>3224</v>
      </c>
      <c r="E19" s="549" t="s">
        <v>2949</v>
      </c>
      <c r="F19" s="549" t="s">
        <v>2948</v>
      </c>
      <c r="G19" s="551" t="s">
        <v>3224</v>
      </c>
    </row>
    <row r="20" spans="1:7" ht="21" customHeight="1">
      <c r="A20" s="32" t="s">
        <v>4409</v>
      </c>
      <c r="B20" s="120">
        <v>4809523</v>
      </c>
      <c r="C20" s="48">
        <v>4725351</v>
      </c>
      <c r="D20" s="122">
        <v>98.25</v>
      </c>
      <c r="E20" s="48">
        <v>168614</v>
      </c>
      <c r="F20" s="48">
        <v>24057</v>
      </c>
      <c r="G20" s="122">
        <v>14.27</v>
      </c>
    </row>
    <row r="21" spans="1:7" ht="21" customHeight="1">
      <c r="A21" s="32">
        <v>28</v>
      </c>
      <c r="B21" s="120">
        <v>4903003</v>
      </c>
      <c r="C21" s="48">
        <v>4821891</v>
      </c>
      <c r="D21" s="122">
        <v>98.35</v>
      </c>
      <c r="E21" s="48">
        <v>172535</v>
      </c>
      <c r="F21" s="48">
        <v>26280</v>
      </c>
      <c r="G21" s="122">
        <v>15.23</v>
      </c>
    </row>
    <row r="22" spans="1:7" ht="21" customHeight="1">
      <c r="A22" s="32">
        <v>29</v>
      </c>
      <c r="B22" s="120">
        <v>4932110</v>
      </c>
      <c r="C22" s="48">
        <v>4851055</v>
      </c>
      <c r="D22" s="122">
        <v>98.36</v>
      </c>
      <c r="E22" s="48">
        <v>173920</v>
      </c>
      <c r="F22" s="48">
        <v>25182</v>
      </c>
      <c r="G22" s="122">
        <v>14.48</v>
      </c>
    </row>
    <row r="23" spans="1:7" ht="21" customHeight="1">
      <c r="A23" s="34">
        <v>30</v>
      </c>
      <c r="B23" s="120">
        <v>5025039</v>
      </c>
      <c r="C23" s="49">
        <v>4955305</v>
      </c>
      <c r="D23" s="163">
        <v>98.61</v>
      </c>
      <c r="E23" s="49">
        <v>171952</v>
      </c>
      <c r="F23" s="49">
        <v>29726</v>
      </c>
      <c r="G23" s="163">
        <v>17.29</v>
      </c>
    </row>
    <row r="24" spans="1:7" ht="21" customHeight="1">
      <c r="A24" s="34" t="s">
        <v>2251</v>
      </c>
      <c r="B24" s="120">
        <v>4917298</v>
      </c>
      <c r="C24" s="49">
        <v>4850518</v>
      </c>
      <c r="D24" s="163">
        <v>98.64</v>
      </c>
      <c r="E24" s="49">
        <v>150845</v>
      </c>
      <c r="F24" s="49">
        <v>26890</v>
      </c>
      <c r="G24" s="163">
        <v>17.829999999999998</v>
      </c>
    </row>
    <row r="25" spans="1:7" ht="21" customHeight="1">
      <c r="A25" s="118">
        <v>2</v>
      </c>
      <c r="B25" s="121">
        <v>4791276</v>
      </c>
      <c r="C25" s="124">
        <v>4733652</v>
      </c>
      <c r="D25" s="123">
        <v>98.8</v>
      </c>
      <c r="E25" s="124">
        <v>158615</v>
      </c>
      <c r="F25" s="124">
        <v>30562</v>
      </c>
      <c r="G25" s="123">
        <v>19.27</v>
      </c>
    </row>
    <row r="26" spans="1:7" ht="21" customHeight="1">
      <c r="A26" s="150" t="s">
        <v>4328</v>
      </c>
      <c r="B26" s="232"/>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92.xml><?xml version="1.0" encoding="utf-8"?>
<worksheet xmlns="http://schemas.openxmlformats.org/spreadsheetml/2006/main" xmlns:r="http://schemas.openxmlformats.org/officeDocument/2006/relationships" xmlns:mc="http://schemas.openxmlformats.org/markup-compatibility/2006">
  <sheetPr>
    <pageSetUpPr fitToPage="1"/>
  </sheetPr>
  <dimension ref="A1:AI13"/>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4"/>
    <col min="2" max="10" width="14.125" style="24" customWidth="1"/>
    <col min="11" max="16384" width="18.625" style="24"/>
  </cols>
  <sheetData>
    <row r="1" spans="1:35" ht="21" customHeight="1">
      <c r="A1" s="28" t="str">
        <f>HYPERLINK("#"&amp;"目次"&amp;"!a1","目次へ")</f>
        <v>目次へ</v>
      </c>
    </row>
    <row r="2" spans="1:35" ht="21" customHeight="1">
      <c r="A2" s="97" t="str">
        <f>"８９．"&amp;目次!E92</f>
        <v>８９．身体障害者手帳所持者の状況（平成27～令和2年度）</v>
      </c>
      <c r="B2" s="45"/>
      <c r="C2" s="45"/>
      <c r="D2" s="45"/>
      <c r="E2" s="45"/>
      <c r="F2" s="45"/>
      <c r="G2" s="45"/>
      <c r="H2" s="45"/>
      <c r="J2" s="138" t="s">
        <v>2813</v>
      </c>
      <c r="K2" s="45"/>
      <c r="L2" s="45"/>
      <c r="M2" s="45"/>
      <c r="N2" s="45"/>
      <c r="O2" s="45"/>
      <c r="P2" s="45"/>
      <c r="Q2" s="45"/>
      <c r="R2" s="45"/>
      <c r="S2" s="45"/>
      <c r="T2" s="45"/>
      <c r="U2" s="45"/>
      <c r="V2" s="45"/>
      <c r="W2" s="45"/>
      <c r="X2" s="45"/>
      <c r="Y2" s="45"/>
      <c r="Z2" s="45"/>
      <c r="AA2" s="45"/>
      <c r="AB2" s="45"/>
      <c r="AC2" s="45"/>
      <c r="AD2" s="45"/>
      <c r="AE2" s="45"/>
      <c r="AF2" s="45"/>
      <c r="AG2" s="45"/>
      <c r="AH2" s="45"/>
      <c r="AI2" s="45"/>
    </row>
    <row r="3" spans="1:35" ht="21" customHeight="1">
      <c r="A3" s="143" t="s">
        <v>3221</v>
      </c>
      <c r="B3" s="152" t="s">
        <v>308</v>
      </c>
      <c r="C3" s="152" t="s">
        <v>2977</v>
      </c>
      <c r="D3" s="387" t="s">
        <v>628</v>
      </c>
      <c r="E3" s="106" t="s">
        <v>3709</v>
      </c>
      <c r="F3" s="98"/>
      <c r="G3" s="98"/>
      <c r="H3" s="98"/>
      <c r="I3" s="152" t="s">
        <v>2974</v>
      </c>
      <c r="J3" s="152" t="s">
        <v>4035</v>
      </c>
    </row>
    <row r="4" spans="1:35" ht="21" customHeight="1">
      <c r="A4" s="144"/>
      <c r="B4" s="153"/>
      <c r="C4" s="153"/>
      <c r="D4" s="153"/>
      <c r="E4" s="148" t="s">
        <v>2972</v>
      </c>
      <c r="F4" s="148" t="s">
        <v>2971</v>
      </c>
      <c r="G4" s="148" t="s">
        <v>1894</v>
      </c>
      <c r="H4" s="261" t="s">
        <v>3975</v>
      </c>
      <c r="I4" s="153"/>
      <c r="J4" s="153"/>
    </row>
    <row r="5" spans="1:35" ht="21" customHeight="1">
      <c r="A5" s="32" t="s">
        <v>1259</v>
      </c>
      <c r="B5" s="92">
        <v>8122</v>
      </c>
      <c r="C5" s="26">
        <v>568</v>
      </c>
      <c r="D5" s="26">
        <v>647</v>
      </c>
      <c r="E5" s="26">
        <v>1533</v>
      </c>
      <c r="F5" s="26">
        <v>2896</v>
      </c>
      <c r="G5" s="26">
        <v>581</v>
      </c>
      <c r="H5" s="26">
        <v>131</v>
      </c>
      <c r="I5" s="26">
        <v>3200</v>
      </c>
      <c r="J5" s="26">
        <v>177</v>
      </c>
    </row>
    <row r="6" spans="1:35" ht="21" customHeight="1">
      <c r="A6" s="32">
        <v>28</v>
      </c>
      <c r="B6" s="92">
        <v>8242</v>
      </c>
      <c r="C6" s="26">
        <v>572</v>
      </c>
      <c r="D6" s="26">
        <v>686</v>
      </c>
      <c r="E6" s="26">
        <v>1575</v>
      </c>
      <c r="F6" s="26">
        <v>2172</v>
      </c>
      <c r="G6" s="26">
        <v>746</v>
      </c>
      <c r="H6" s="26">
        <v>66</v>
      </c>
      <c r="I6" s="26">
        <v>3419</v>
      </c>
      <c r="J6" s="26">
        <v>166</v>
      </c>
    </row>
    <row r="7" spans="1:35" ht="21" customHeight="1">
      <c r="A7" s="32">
        <v>29</v>
      </c>
      <c r="B7" s="92">
        <v>8124</v>
      </c>
      <c r="C7" s="26">
        <v>570</v>
      </c>
      <c r="D7" s="26">
        <v>662</v>
      </c>
      <c r="E7" s="26">
        <v>1472</v>
      </c>
      <c r="F7" s="26">
        <v>2775</v>
      </c>
      <c r="G7" s="26">
        <v>658</v>
      </c>
      <c r="H7" s="26">
        <v>102</v>
      </c>
      <c r="I7" s="26">
        <v>3479</v>
      </c>
      <c r="J7" s="26">
        <v>195</v>
      </c>
    </row>
    <row r="8" spans="1:35" ht="21" customHeight="1">
      <c r="A8" s="34">
        <v>30</v>
      </c>
      <c r="B8" s="92">
        <v>8064</v>
      </c>
      <c r="C8" s="26">
        <v>558</v>
      </c>
      <c r="D8" s="26">
        <v>673</v>
      </c>
      <c r="E8" s="26">
        <v>1476</v>
      </c>
      <c r="F8" s="26">
        <v>2717</v>
      </c>
      <c r="G8" s="26">
        <v>722</v>
      </c>
      <c r="H8" s="26">
        <v>108</v>
      </c>
      <c r="I8" s="26">
        <v>3554</v>
      </c>
      <c r="J8" s="26">
        <v>204</v>
      </c>
    </row>
    <row r="9" spans="1:35" ht="21" customHeight="1">
      <c r="A9" s="34">
        <v>31</v>
      </c>
      <c r="B9" s="92">
        <v>8185</v>
      </c>
      <c r="C9" s="24">
        <v>564</v>
      </c>
      <c r="D9" s="24">
        <v>655</v>
      </c>
      <c r="E9" s="24">
        <v>1436</v>
      </c>
      <c r="F9" s="24">
        <v>2667</v>
      </c>
      <c r="G9" s="24">
        <v>652</v>
      </c>
      <c r="H9" s="24">
        <v>101</v>
      </c>
      <c r="I9" s="24">
        <v>3546</v>
      </c>
      <c r="J9" s="24">
        <v>181</v>
      </c>
    </row>
    <row r="10" spans="1:35" s="25" customFormat="1" ht="21" customHeight="1">
      <c r="A10" s="118" t="s">
        <v>4520</v>
      </c>
      <c r="B10" s="154">
        <v>8126</v>
      </c>
      <c r="C10" s="155">
        <v>590</v>
      </c>
      <c r="D10" s="155">
        <v>664</v>
      </c>
      <c r="E10" s="155">
        <v>1480</v>
      </c>
      <c r="F10" s="155">
        <v>2646</v>
      </c>
      <c r="G10" s="155">
        <v>704</v>
      </c>
      <c r="H10" s="155">
        <v>88</v>
      </c>
      <c r="I10" s="155">
        <v>3601</v>
      </c>
      <c r="J10" s="155">
        <v>157</v>
      </c>
    </row>
    <row r="11" spans="1:35" ht="21" customHeight="1">
      <c r="A11" s="69" t="s">
        <v>2653</v>
      </c>
      <c r="B11" s="26"/>
      <c r="C11" s="26"/>
      <c r="D11" s="26"/>
      <c r="E11" s="26"/>
      <c r="F11" s="26"/>
      <c r="G11" s="26"/>
      <c r="H11" s="26"/>
      <c r="I11" s="26"/>
      <c r="J11" s="26"/>
    </row>
    <row r="12" spans="1:35" ht="21" customHeight="1">
      <c r="A12" s="69" t="s">
        <v>3385</v>
      </c>
      <c r="B12" s="26"/>
      <c r="C12" s="26"/>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row>
    <row r="13" spans="1:35" ht="21" customHeight="1">
      <c r="A13" s="69" t="s">
        <v>2898</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93.xml><?xml version="1.0" encoding="utf-8"?>
<worksheet xmlns="http://schemas.openxmlformats.org/spreadsheetml/2006/main" xmlns:r="http://schemas.openxmlformats.org/officeDocument/2006/relationships" xmlns:mc="http://schemas.openxmlformats.org/markup-compatibility/2006">
  <sheetPr>
    <pageSetUpPr fitToPage="1"/>
  </sheetPr>
  <dimension ref="A1:AI13"/>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4"/>
    <col min="2" max="16" width="10.125" style="24" customWidth="1"/>
    <col min="17" max="16384" width="18.625" style="24"/>
  </cols>
  <sheetData>
    <row r="1" spans="1:35" ht="21" customHeight="1">
      <c r="A1" s="28" t="str">
        <f>HYPERLINK("#"&amp;"目次"&amp;"!a1","目次へ")</f>
        <v>目次へ</v>
      </c>
    </row>
    <row r="2" spans="1:35" ht="21" customHeight="1">
      <c r="A2" s="97" t="str">
        <f>"９０．"&amp;目次!E93</f>
        <v>９０．愛の手帳所持者数（平成27～令和2年度）</v>
      </c>
      <c r="B2" s="209"/>
      <c r="C2" s="209"/>
      <c r="D2" s="209"/>
      <c r="E2" s="209"/>
      <c r="F2" s="209"/>
      <c r="G2" s="209"/>
      <c r="H2" s="209"/>
      <c r="I2" s="209"/>
      <c r="J2" s="209"/>
      <c r="K2" s="209"/>
      <c r="L2" s="209"/>
      <c r="M2" s="209"/>
      <c r="N2" s="209"/>
      <c r="O2" s="209"/>
      <c r="P2" s="209"/>
      <c r="Q2" s="45"/>
    </row>
    <row r="3" spans="1:35" ht="21" customHeight="1">
      <c r="A3" s="143" t="s">
        <v>3221</v>
      </c>
      <c r="B3" s="106" t="s">
        <v>704</v>
      </c>
      <c r="C3" s="98"/>
      <c r="D3" s="98"/>
      <c r="E3" s="106" t="s">
        <v>2499</v>
      </c>
      <c r="F3" s="98"/>
      <c r="G3" s="98"/>
      <c r="H3" s="106" t="s">
        <v>3478</v>
      </c>
      <c r="I3" s="98"/>
      <c r="J3" s="98"/>
      <c r="K3" s="106" t="s">
        <v>3510</v>
      </c>
      <c r="L3" s="98"/>
      <c r="M3" s="98"/>
      <c r="N3" s="106" t="s">
        <v>3324</v>
      </c>
      <c r="O3" s="98"/>
      <c r="P3" s="98"/>
      <c r="Q3" s="26"/>
    </row>
    <row r="4" spans="1:35" ht="21" customHeight="1">
      <c r="A4" s="144"/>
      <c r="B4" s="148" t="s">
        <v>704</v>
      </c>
      <c r="C4" s="148" t="s">
        <v>2968</v>
      </c>
      <c r="D4" s="148" t="s">
        <v>2967</v>
      </c>
      <c r="E4" s="148" t="s">
        <v>704</v>
      </c>
      <c r="F4" s="148" t="s">
        <v>2968</v>
      </c>
      <c r="G4" s="148" t="s">
        <v>2967</v>
      </c>
      <c r="H4" s="148" t="s">
        <v>704</v>
      </c>
      <c r="I4" s="148" t="s">
        <v>2968</v>
      </c>
      <c r="J4" s="137" t="s">
        <v>2967</v>
      </c>
      <c r="K4" s="148" t="s">
        <v>704</v>
      </c>
      <c r="L4" s="148" t="s">
        <v>2968</v>
      </c>
      <c r="M4" s="148" t="s">
        <v>2967</v>
      </c>
      <c r="N4" s="148" t="s">
        <v>704</v>
      </c>
      <c r="O4" s="148" t="s">
        <v>2968</v>
      </c>
      <c r="P4" s="148" t="s">
        <v>2967</v>
      </c>
    </row>
    <row r="5" spans="1:35" ht="21" customHeight="1">
      <c r="A5" s="32" t="s">
        <v>1259</v>
      </c>
      <c r="B5" s="120">
        <v>1297</v>
      </c>
      <c r="C5" s="48">
        <v>1047</v>
      </c>
      <c r="D5" s="48">
        <v>250</v>
      </c>
      <c r="E5" s="48">
        <v>37</v>
      </c>
      <c r="F5" s="48">
        <v>33</v>
      </c>
      <c r="G5" s="48">
        <v>4</v>
      </c>
      <c r="H5" s="48">
        <v>358</v>
      </c>
      <c r="I5" s="48">
        <v>297</v>
      </c>
      <c r="J5" s="48">
        <v>61</v>
      </c>
      <c r="K5" s="48">
        <v>355</v>
      </c>
      <c r="L5" s="48">
        <v>288</v>
      </c>
      <c r="M5" s="48">
        <v>67</v>
      </c>
      <c r="N5" s="48">
        <v>547</v>
      </c>
      <c r="O5" s="48">
        <v>429</v>
      </c>
      <c r="P5" s="48">
        <v>118</v>
      </c>
    </row>
    <row r="6" spans="1:35" ht="21" customHeight="1">
      <c r="A6" s="32">
        <v>28</v>
      </c>
      <c r="B6" s="120">
        <v>1387</v>
      </c>
      <c r="C6" s="48">
        <v>1107</v>
      </c>
      <c r="D6" s="48">
        <v>280</v>
      </c>
      <c r="E6" s="48">
        <v>35</v>
      </c>
      <c r="F6" s="48">
        <v>31</v>
      </c>
      <c r="G6" s="48">
        <v>4</v>
      </c>
      <c r="H6" s="48">
        <v>383</v>
      </c>
      <c r="I6" s="48">
        <v>318</v>
      </c>
      <c r="J6" s="48">
        <v>65</v>
      </c>
      <c r="K6" s="48">
        <v>361</v>
      </c>
      <c r="L6" s="48">
        <v>291</v>
      </c>
      <c r="M6" s="48">
        <v>70</v>
      </c>
      <c r="N6" s="48">
        <v>608</v>
      </c>
      <c r="O6" s="48">
        <v>467</v>
      </c>
      <c r="P6" s="48">
        <v>141</v>
      </c>
    </row>
    <row r="7" spans="1:35" ht="21" customHeight="1">
      <c r="A7" s="32">
        <v>29</v>
      </c>
      <c r="B7" s="120">
        <v>1425</v>
      </c>
      <c r="C7" s="48">
        <v>1132</v>
      </c>
      <c r="D7" s="48">
        <v>293</v>
      </c>
      <c r="E7" s="48">
        <v>37</v>
      </c>
      <c r="F7" s="48">
        <v>33</v>
      </c>
      <c r="G7" s="48">
        <v>4</v>
      </c>
      <c r="H7" s="48">
        <v>387</v>
      </c>
      <c r="I7" s="48">
        <v>319</v>
      </c>
      <c r="J7" s="48">
        <v>68</v>
      </c>
      <c r="K7" s="48">
        <v>362</v>
      </c>
      <c r="L7" s="48">
        <v>289</v>
      </c>
      <c r="M7" s="48">
        <v>73</v>
      </c>
      <c r="N7" s="48">
        <v>639</v>
      </c>
      <c r="O7" s="48">
        <v>491</v>
      </c>
      <c r="P7" s="48">
        <v>148</v>
      </c>
    </row>
    <row r="8" spans="1:35" ht="21" customHeight="1">
      <c r="A8" s="32">
        <v>30</v>
      </c>
      <c r="B8" s="120">
        <v>1455</v>
      </c>
      <c r="C8" s="48">
        <v>1147</v>
      </c>
      <c r="D8" s="48">
        <v>308</v>
      </c>
      <c r="E8" s="48">
        <v>37</v>
      </c>
      <c r="F8" s="48">
        <v>33</v>
      </c>
      <c r="G8" s="48">
        <v>4</v>
      </c>
      <c r="H8" s="48">
        <v>398</v>
      </c>
      <c r="I8" s="48">
        <v>331</v>
      </c>
      <c r="J8" s="48">
        <v>67</v>
      </c>
      <c r="K8" s="48">
        <v>362</v>
      </c>
      <c r="L8" s="48">
        <v>286</v>
      </c>
      <c r="M8" s="48">
        <v>76</v>
      </c>
      <c r="N8" s="48">
        <v>658</v>
      </c>
      <c r="O8" s="48">
        <v>497</v>
      </c>
      <c r="P8" s="48">
        <v>161</v>
      </c>
    </row>
    <row r="9" spans="1:35" ht="21" customHeight="1">
      <c r="A9" s="34">
        <v>31</v>
      </c>
      <c r="B9" s="120">
        <v>1515</v>
      </c>
      <c r="C9" s="49">
        <v>1196</v>
      </c>
      <c r="D9" s="49">
        <v>319</v>
      </c>
      <c r="E9" s="49">
        <v>37</v>
      </c>
      <c r="F9" s="49">
        <v>33</v>
      </c>
      <c r="G9" s="49">
        <v>4</v>
      </c>
      <c r="H9" s="49">
        <v>404</v>
      </c>
      <c r="I9" s="49">
        <v>336</v>
      </c>
      <c r="J9" s="49">
        <v>68</v>
      </c>
      <c r="K9" s="49">
        <v>379</v>
      </c>
      <c r="L9" s="49">
        <v>292</v>
      </c>
      <c r="M9" s="49">
        <v>87</v>
      </c>
      <c r="N9" s="49">
        <v>695</v>
      </c>
      <c r="O9" s="49">
        <v>535</v>
      </c>
      <c r="P9" s="49">
        <v>160</v>
      </c>
    </row>
    <row r="10" spans="1:35" s="25" customFormat="1" ht="21" customHeight="1">
      <c r="A10" s="118" t="s">
        <v>4520</v>
      </c>
      <c r="B10" s="121">
        <v>1553</v>
      </c>
      <c r="C10" s="124">
        <v>1238</v>
      </c>
      <c r="D10" s="124">
        <v>315</v>
      </c>
      <c r="E10" s="124">
        <v>37</v>
      </c>
      <c r="F10" s="124">
        <v>32</v>
      </c>
      <c r="G10" s="124">
        <v>5</v>
      </c>
      <c r="H10" s="124">
        <v>410</v>
      </c>
      <c r="I10" s="124">
        <v>350</v>
      </c>
      <c r="J10" s="124">
        <v>60</v>
      </c>
      <c r="K10" s="124">
        <v>379</v>
      </c>
      <c r="L10" s="124">
        <v>291</v>
      </c>
      <c r="M10" s="124">
        <v>88</v>
      </c>
      <c r="N10" s="124">
        <v>727</v>
      </c>
      <c r="O10" s="124">
        <v>565</v>
      </c>
      <c r="P10" s="124">
        <v>162</v>
      </c>
    </row>
    <row r="11" spans="1:35" ht="21" customHeight="1">
      <c r="A11" s="69" t="s">
        <v>2898</v>
      </c>
      <c r="B11" s="26"/>
      <c r="C11" s="26"/>
      <c r="D11" s="26"/>
      <c r="E11" s="26"/>
      <c r="F11" s="26"/>
      <c r="G11" s="26"/>
      <c r="H11" s="26"/>
      <c r="I11" s="26"/>
      <c r="J11" s="26"/>
      <c r="K11" s="26"/>
      <c r="L11" s="26"/>
      <c r="M11" s="26"/>
      <c r="N11" s="26"/>
      <c r="O11" s="26"/>
      <c r="P11" s="26"/>
      <c r="Q11" s="26"/>
    </row>
    <row r="12" spans="1:35" ht="21" customHeight="1">
      <c r="A12" s="69"/>
      <c r="B12" s="26"/>
      <c r="C12" s="26"/>
      <c r="D12" s="26"/>
      <c r="E12" s="26"/>
      <c r="F12" s="26"/>
      <c r="G12" s="26"/>
      <c r="H12" s="26"/>
      <c r="I12" s="26"/>
    </row>
    <row r="13" spans="1:35" ht="21" customHeight="1">
      <c r="A13" s="69"/>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94.xml><?xml version="1.0" encoding="utf-8"?>
<worksheet xmlns="http://schemas.openxmlformats.org/spreadsheetml/2006/main" xmlns:r="http://schemas.openxmlformats.org/officeDocument/2006/relationships" xmlns:mc="http://schemas.openxmlformats.org/markup-compatibility/2006">
  <sheetPr>
    <pageSetUpPr fitToPage="1"/>
  </sheetPr>
  <dimension ref="A1:H11"/>
  <sheetViews>
    <sheetView zoomScaleSheetLayoutView="80" workbookViewId="0">
      <pane xSplit="1" ySplit="3" topLeftCell="B4" activePane="bottomRight" state="frozen"/>
      <selection pane="topRight"/>
      <selection pane="bottomLeft"/>
      <selection pane="bottomRight"/>
    </sheetView>
  </sheetViews>
  <sheetFormatPr defaultColWidth="18.625" defaultRowHeight="21" customHeight="1"/>
  <cols>
    <col min="1" max="16384" width="18.625" style="24"/>
  </cols>
  <sheetData>
    <row r="1" spans="1:8" ht="21" customHeight="1">
      <c r="A1" s="28" t="str">
        <f>HYPERLINK("#"&amp;"目次"&amp;"!a1","目次へ")</f>
        <v>目次へ</v>
      </c>
    </row>
    <row r="2" spans="1:8" ht="21" customHeight="1">
      <c r="A2" s="97" t="str">
        <f>"９１．"&amp;目次!E94</f>
        <v>９１．精神障害者保健福祉手帳所持者数（平成27～令和2年度）</v>
      </c>
      <c r="B2" s="209"/>
      <c r="C2" s="209"/>
    </row>
    <row r="3" spans="1:8" ht="21" customHeight="1">
      <c r="A3" s="552" t="s">
        <v>63</v>
      </c>
      <c r="B3" s="106" t="s">
        <v>2966</v>
      </c>
      <c r="C3" s="106" t="s">
        <v>2729</v>
      </c>
      <c r="D3" s="106" t="s">
        <v>3366</v>
      </c>
      <c r="E3" s="106" t="s">
        <v>1919</v>
      </c>
    </row>
    <row r="4" spans="1:8" ht="21" customHeight="1">
      <c r="A4" s="32" t="s">
        <v>1259</v>
      </c>
      <c r="B4" s="120">
        <v>2422</v>
      </c>
      <c r="C4" s="48">
        <v>160</v>
      </c>
      <c r="D4" s="48">
        <v>1122</v>
      </c>
      <c r="E4" s="48">
        <v>1140</v>
      </c>
    </row>
    <row r="5" spans="1:8" ht="21" customHeight="1">
      <c r="A5" s="32">
        <v>28</v>
      </c>
      <c r="B5" s="120">
        <v>2641</v>
      </c>
      <c r="C5" s="48">
        <v>173</v>
      </c>
      <c r="D5" s="48">
        <v>1197</v>
      </c>
      <c r="E5" s="48">
        <v>1271</v>
      </c>
    </row>
    <row r="6" spans="1:8" ht="21" customHeight="1">
      <c r="A6" s="32">
        <v>29</v>
      </c>
      <c r="B6" s="120">
        <v>2870</v>
      </c>
      <c r="C6" s="48">
        <v>179</v>
      </c>
      <c r="D6" s="48">
        <v>1314</v>
      </c>
      <c r="E6" s="48">
        <v>1377</v>
      </c>
    </row>
    <row r="7" spans="1:8" ht="21" customHeight="1">
      <c r="A7" s="34">
        <v>30</v>
      </c>
      <c r="B7" s="120">
        <v>3110</v>
      </c>
      <c r="C7" s="48">
        <v>178</v>
      </c>
      <c r="D7" s="48">
        <v>1402</v>
      </c>
      <c r="E7" s="48">
        <v>1530</v>
      </c>
    </row>
    <row r="8" spans="1:8" ht="21" customHeight="1">
      <c r="A8" s="34">
        <v>31</v>
      </c>
      <c r="B8" s="120">
        <v>3427</v>
      </c>
      <c r="C8" s="49">
        <v>184</v>
      </c>
      <c r="D8" s="49">
        <v>1565</v>
      </c>
      <c r="E8" s="49">
        <v>1678</v>
      </c>
    </row>
    <row r="9" spans="1:8" ht="21" customHeight="1">
      <c r="A9" s="118" t="s">
        <v>4520</v>
      </c>
      <c r="B9" s="497">
        <v>3603</v>
      </c>
      <c r="C9" s="124">
        <v>197</v>
      </c>
      <c r="D9" s="124">
        <v>1633</v>
      </c>
      <c r="E9" s="124">
        <v>1773</v>
      </c>
    </row>
    <row r="10" spans="1:8" ht="21" customHeight="1">
      <c r="A10" s="69" t="s">
        <v>2898</v>
      </c>
      <c r="B10" s="26"/>
    </row>
    <row r="11" spans="1:8" ht="21" customHeight="1">
      <c r="B11" s="26"/>
      <c r="C11" s="26"/>
      <c r="D11" s="26"/>
      <c r="E11" s="26"/>
      <c r="F11" s="26"/>
      <c r="G11" s="26"/>
      <c r="H11" s="26"/>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95.xml><?xml version="1.0" encoding="utf-8"?>
<worksheet xmlns="http://schemas.openxmlformats.org/spreadsheetml/2006/main" xmlns:r="http://schemas.openxmlformats.org/officeDocument/2006/relationships" xmlns:mc="http://schemas.openxmlformats.org/markup-compatibility/2006">
  <sheetPr>
    <pageSetUpPr fitToPage="1"/>
  </sheetPr>
  <dimension ref="A1:AE24"/>
  <sheetViews>
    <sheetView zoomScaleSheetLayoutView="80" workbookViewId="0"/>
  </sheetViews>
  <sheetFormatPr defaultColWidth="18.625" defaultRowHeight="21" customHeight="1"/>
  <cols>
    <col min="1" max="1" width="18.625" style="24"/>
    <col min="2" max="15" width="11.125" style="24" customWidth="1"/>
    <col min="16" max="16384" width="18.625" style="24"/>
  </cols>
  <sheetData>
    <row r="1" spans="1:31" ht="21" customHeight="1">
      <c r="A1" s="28" t="str">
        <f>HYPERLINK("#"&amp;"目次"&amp;"!a1","目次へ")</f>
        <v>目次へ</v>
      </c>
    </row>
    <row r="2" spans="1:31" ht="21" customHeight="1">
      <c r="A2" s="97" t="str">
        <f>"９２．"&amp;目次!E95</f>
        <v>９２．国民年金保険の状況（平成27～令和2年度）</v>
      </c>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row>
    <row r="3" spans="1:31" ht="21" customHeight="1">
      <c r="A3" s="126" t="s">
        <v>2957</v>
      </c>
      <c r="B3" s="83"/>
      <c r="C3" s="83"/>
      <c r="D3" s="83"/>
      <c r="E3" s="83"/>
      <c r="F3" s="83"/>
      <c r="G3" s="83"/>
      <c r="H3" s="83"/>
      <c r="I3" s="83"/>
    </row>
    <row r="4" spans="1:31" ht="21" customHeight="1">
      <c r="A4" s="375"/>
      <c r="B4" s="152"/>
      <c r="C4" s="106" t="s">
        <v>2997</v>
      </c>
      <c r="D4" s="98"/>
      <c r="E4" s="98"/>
      <c r="F4" s="98"/>
      <c r="G4" s="98"/>
      <c r="H4" s="98"/>
      <c r="I4" s="98"/>
      <c r="J4" s="106"/>
      <c r="K4" s="98"/>
      <c r="L4" s="98"/>
      <c r="M4" s="115"/>
      <c r="N4" s="283" t="s">
        <v>3976</v>
      </c>
      <c r="O4" s="211" t="s">
        <v>2995</v>
      </c>
    </row>
    <row r="5" spans="1:31" ht="21" customHeight="1">
      <c r="A5" s="375" t="s">
        <v>63</v>
      </c>
      <c r="B5" s="237" t="s">
        <v>308</v>
      </c>
      <c r="C5" s="271" t="s">
        <v>308</v>
      </c>
      <c r="D5" s="119" t="s">
        <v>2992</v>
      </c>
      <c r="E5" s="234"/>
      <c r="F5" s="234"/>
      <c r="G5" s="119" t="s">
        <v>3220</v>
      </c>
      <c r="H5" s="234"/>
      <c r="I5" s="119" t="s">
        <v>341</v>
      </c>
      <c r="J5" s="234"/>
      <c r="K5" s="234"/>
      <c r="L5" s="234"/>
      <c r="M5" s="234"/>
      <c r="N5" s="148" t="s">
        <v>2990</v>
      </c>
      <c r="O5" s="271" t="s">
        <v>2440</v>
      </c>
    </row>
    <row r="6" spans="1:31" ht="21" customHeight="1">
      <c r="A6" s="144"/>
      <c r="B6" s="153"/>
      <c r="C6" s="153"/>
      <c r="D6" s="148" t="s">
        <v>3353</v>
      </c>
      <c r="E6" s="148" t="s">
        <v>566</v>
      </c>
      <c r="F6" s="148" t="s">
        <v>463</v>
      </c>
      <c r="G6" s="148" t="s">
        <v>3712</v>
      </c>
      <c r="H6" s="148" t="s">
        <v>3713</v>
      </c>
      <c r="I6" s="261" t="s">
        <v>3714</v>
      </c>
      <c r="J6" s="148" t="s">
        <v>918</v>
      </c>
      <c r="K6" s="148" t="s">
        <v>2988</v>
      </c>
      <c r="L6" s="148" t="s">
        <v>2985</v>
      </c>
      <c r="M6" s="261" t="s">
        <v>3752</v>
      </c>
      <c r="N6" s="148" t="s">
        <v>3712</v>
      </c>
      <c r="O6" s="207"/>
    </row>
    <row r="7" spans="1:31" ht="21" customHeight="1">
      <c r="A7" s="32" t="s">
        <v>1259</v>
      </c>
      <c r="B7" s="120">
        <v>62008</v>
      </c>
      <c r="C7" s="48">
        <v>60260</v>
      </c>
      <c r="D7" s="48">
        <v>55679</v>
      </c>
      <c r="E7" s="48">
        <v>1989</v>
      </c>
      <c r="F7" s="48">
        <v>1565</v>
      </c>
      <c r="G7" s="48">
        <v>799</v>
      </c>
      <c r="H7" s="48">
        <v>93</v>
      </c>
      <c r="I7" s="48">
        <v>53</v>
      </c>
      <c r="J7" s="48" t="s">
        <v>134</v>
      </c>
      <c r="K7" s="48" t="s">
        <v>134</v>
      </c>
      <c r="L7" s="48">
        <v>33</v>
      </c>
      <c r="M7" s="48">
        <v>49</v>
      </c>
      <c r="N7" s="48">
        <v>1742</v>
      </c>
      <c r="O7" s="48">
        <v>6</v>
      </c>
    </row>
    <row r="8" spans="1:31" ht="21" customHeight="1">
      <c r="A8" s="32">
        <v>28</v>
      </c>
      <c r="B8" s="120">
        <v>62605</v>
      </c>
      <c r="C8" s="48">
        <v>60826</v>
      </c>
      <c r="D8" s="48">
        <v>56689</v>
      </c>
      <c r="E8" s="48">
        <v>1729</v>
      </c>
      <c r="F8" s="48">
        <v>1373</v>
      </c>
      <c r="G8" s="48">
        <v>818</v>
      </c>
      <c r="H8" s="48">
        <v>82</v>
      </c>
      <c r="I8" s="48">
        <v>47</v>
      </c>
      <c r="J8" s="48" t="s">
        <v>134</v>
      </c>
      <c r="K8" s="48" t="s">
        <v>134</v>
      </c>
      <c r="L8" s="48">
        <v>29</v>
      </c>
      <c r="M8" s="48">
        <v>59</v>
      </c>
      <c r="N8" s="48">
        <v>1773</v>
      </c>
      <c r="O8" s="48">
        <v>6</v>
      </c>
    </row>
    <row r="9" spans="1:31" ht="21" customHeight="1">
      <c r="A9" s="32">
        <v>29</v>
      </c>
      <c r="B9" s="120">
        <v>64480</v>
      </c>
      <c r="C9" s="48">
        <v>62691</v>
      </c>
      <c r="D9" s="48">
        <v>58947</v>
      </c>
      <c r="E9" s="48">
        <v>1501</v>
      </c>
      <c r="F9" s="48">
        <v>1197</v>
      </c>
      <c r="G9" s="48">
        <v>856</v>
      </c>
      <c r="H9" s="48">
        <v>78</v>
      </c>
      <c r="I9" s="48">
        <v>49</v>
      </c>
      <c r="J9" s="48" t="s">
        <v>134</v>
      </c>
      <c r="K9" s="48" t="s">
        <v>134</v>
      </c>
      <c r="L9" s="48">
        <v>27</v>
      </c>
      <c r="M9" s="48">
        <v>36</v>
      </c>
      <c r="N9" s="48">
        <v>1784</v>
      </c>
      <c r="O9" s="48">
        <v>5</v>
      </c>
    </row>
    <row r="10" spans="1:31" ht="21" customHeight="1">
      <c r="A10" s="34">
        <v>30</v>
      </c>
      <c r="B10" s="120">
        <v>64753</v>
      </c>
      <c r="C10" s="48">
        <v>62949</v>
      </c>
      <c r="D10" s="48">
        <v>59532</v>
      </c>
      <c r="E10" s="48">
        <v>1302</v>
      </c>
      <c r="F10" s="48">
        <v>1045</v>
      </c>
      <c r="G10" s="48">
        <v>872</v>
      </c>
      <c r="H10" s="48">
        <v>75</v>
      </c>
      <c r="I10" s="48">
        <v>45</v>
      </c>
      <c r="J10" s="48" t="s">
        <v>134</v>
      </c>
      <c r="K10" s="48" t="s">
        <v>134</v>
      </c>
      <c r="L10" s="48">
        <v>25</v>
      </c>
      <c r="M10" s="48">
        <v>53</v>
      </c>
      <c r="N10" s="48">
        <v>1799</v>
      </c>
      <c r="O10" s="48">
        <v>5</v>
      </c>
    </row>
    <row r="11" spans="1:31" ht="21" customHeight="1">
      <c r="A11" s="34" t="s">
        <v>2903</v>
      </c>
      <c r="B11" s="120">
        <v>64830</v>
      </c>
      <c r="C11" s="49">
        <v>63001</v>
      </c>
      <c r="D11" s="49">
        <v>59917</v>
      </c>
      <c r="E11" s="49">
        <v>1139</v>
      </c>
      <c r="F11" s="49">
        <v>871</v>
      </c>
      <c r="G11" s="49">
        <v>886</v>
      </c>
      <c r="H11" s="49">
        <v>71</v>
      </c>
      <c r="I11" s="49">
        <v>45</v>
      </c>
      <c r="J11" s="49" t="s">
        <v>134</v>
      </c>
      <c r="K11" s="49" t="s">
        <v>134</v>
      </c>
      <c r="L11" s="49">
        <v>23</v>
      </c>
      <c r="M11" s="49">
        <v>49</v>
      </c>
      <c r="N11" s="49">
        <v>1824</v>
      </c>
      <c r="O11" s="49">
        <v>5</v>
      </c>
    </row>
    <row r="12" spans="1:31" s="25" customFormat="1" ht="21" customHeight="1">
      <c r="A12" s="118">
        <v>2</v>
      </c>
      <c r="B12" s="121">
        <v>64821</v>
      </c>
      <c r="C12" s="124">
        <v>62969</v>
      </c>
      <c r="D12" s="124">
        <v>60176</v>
      </c>
      <c r="E12" s="124">
        <v>976</v>
      </c>
      <c r="F12" s="124">
        <v>721</v>
      </c>
      <c r="G12" s="124">
        <v>914</v>
      </c>
      <c r="H12" s="124">
        <v>61</v>
      </c>
      <c r="I12" s="124">
        <v>54</v>
      </c>
      <c r="J12" s="477" t="s">
        <v>134</v>
      </c>
      <c r="K12" s="124" t="s">
        <v>134</v>
      </c>
      <c r="L12" s="124">
        <v>24</v>
      </c>
      <c r="M12" s="124">
        <v>43</v>
      </c>
      <c r="N12" s="124">
        <v>1848</v>
      </c>
      <c r="O12" s="124">
        <v>4</v>
      </c>
    </row>
    <row r="13" spans="1:31" ht="21" customHeight="1">
      <c r="A13" s="44" t="s">
        <v>4671</v>
      </c>
      <c r="D13" s="26"/>
      <c r="L13" s="26"/>
    </row>
    <row r="14" spans="1:31" ht="21" customHeight="1">
      <c r="A14" s="44"/>
      <c r="D14" s="26"/>
      <c r="L14" s="26"/>
    </row>
    <row r="15" spans="1:31" ht="21" customHeight="1">
      <c r="A15" s="69" t="s">
        <v>2951</v>
      </c>
      <c r="B15" s="26"/>
    </row>
    <row r="16" spans="1:31" ht="21" customHeight="1">
      <c r="A16" s="265" t="s">
        <v>63</v>
      </c>
      <c r="B16" s="404" t="s">
        <v>2983</v>
      </c>
      <c r="C16" s="404" t="s">
        <v>2982</v>
      </c>
      <c r="D16" s="404" t="s">
        <v>2979</v>
      </c>
    </row>
    <row r="17" spans="1:15" ht="21" customHeight="1">
      <c r="A17" s="32" t="s">
        <v>1259</v>
      </c>
      <c r="B17" s="496">
        <v>528836</v>
      </c>
      <c r="C17" s="500">
        <v>282565</v>
      </c>
      <c r="D17" s="553">
        <v>53.4</v>
      </c>
      <c r="E17" s="48"/>
      <c r="F17" s="48"/>
      <c r="G17" s="48"/>
      <c r="H17" s="48"/>
      <c r="I17" s="48"/>
      <c r="J17" s="48"/>
      <c r="K17" s="48"/>
      <c r="L17" s="48"/>
      <c r="M17" s="48"/>
      <c r="N17" s="48"/>
      <c r="O17" s="48"/>
    </row>
    <row r="18" spans="1:15" ht="21" customHeight="1">
      <c r="A18" s="32">
        <v>28</v>
      </c>
      <c r="B18" s="496">
        <v>491338</v>
      </c>
      <c r="C18" s="500">
        <v>271817</v>
      </c>
      <c r="D18" s="553">
        <v>55.3</v>
      </c>
      <c r="E18" s="48"/>
      <c r="F18" s="48"/>
      <c r="G18" s="48"/>
      <c r="H18" s="48"/>
      <c r="I18" s="48"/>
      <c r="J18" s="48"/>
      <c r="K18" s="48"/>
      <c r="L18" s="48"/>
      <c r="M18" s="48"/>
      <c r="N18" s="48"/>
      <c r="O18" s="48"/>
    </row>
    <row r="19" spans="1:15" ht="21" customHeight="1">
      <c r="A19" s="32">
        <v>29</v>
      </c>
      <c r="B19" s="496">
        <v>463014</v>
      </c>
      <c r="C19" s="500">
        <v>262736</v>
      </c>
      <c r="D19" s="553">
        <v>56.7</v>
      </c>
      <c r="E19" s="48"/>
      <c r="F19" s="48"/>
      <c r="G19" s="48"/>
      <c r="H19" s="48"/>
      <c r="I19" s="48"/>
      <c r="J19" s="48"/>
      <c r="K19" s="48"/>
      <c r="L19" s="48"/>
      <c r="M19" s="48"/>
      <c r="N19" s="48"/>
      <c r="O19" s="48"/>
    </row>
    <row r="20" spans="1:15" ht="21" customHeight="1">
      <c r="A20" s="34">
        <v>30</v>
      </c>
      <c r="B20" s="120">
        <v>462905</v>
      </c>
      <c r="C20" s="48">
        <v>265223</v>
      </c>
      <c r="D20" s="73">
        <v>57.3</v>
      </c>
      <c r="E20" s="49"/>
      <c r="F20" s="49"/>
      <c r="G20" s="49"/>
      <c r="H20" s="49"/>
      <c r="I20" s="49"/>
      <c r="J20" s="49"/>
      <c r="K20" s="49"/>
      <c r="L20" s="49"/>
      <c r="M20" s="49"/>
      <c r="N20" s="49"/>
      <c r="O20" s="49"/>
    </row>
    <row r="21" spans="1:15" s="25" customFormat="1" ht="21" customHeight="1">
      <c r="A21" s="117" t="s">
        <v>2903</v>
      </c>
      <c r="B21" s="48">
        <v>462671</v>
      </c>
      <c r="C21" s="48">
        <v>262857</v>
      </c>
      <c r="D21" s="73">
        <v>56.8</v>
      </c>
      <c r="E21" s="168"/>
      <c r="F21" s="168"/>
      <c r="G21" s="168"/>
      <c r="H21" s="168"/>
      <c r="I21" s="168"/>
      <c r="J21" s="168"/>
      <c r="K21" s="168"/>
      <c r="L21" s="168"/>
      <c r="M21" s="168"/>
      <c r="N21" s="168"/>
      <c r="O21" s="168"/>
    </row>
    <row r="22" spans="1:15" s="25" customFormat="1" ht="21" customHeight="1">
      <c r="A22" s="118">
        <v>2</v>
      </c>
      <c r="B22" s="121">
        <v>435352</v>
      </c>
      <c r="C22" s="477">
        <v>261600</v>
      </c>
      <c r="D22" s="554">
        <v>60.1</v>
      </c>
      <c r="E22" s="201"/>
      <c r="F22" s="201"/>
      <c r="G22" s="201"/>
      <c r="H22" s="201"/>
      <c r="I22" s="201"/>
      <c r="J22" s="201"/>
      <c r="K22" s="201"/>
      <c r="L22" s="201"/>
      <c r="M22" s="201"/>
      <c r="N22" s="201"/>
      <c r="O22" s="201"/>
    </row>
    <row r="23" spans="1:15" ht="21" customHeight="1">
      <c r="A23" s="44" t="s">
        <v>4672</v>
      </c>
    </row>
    <row r="24" spans="1:15" ht="21" customHeight="1">
      <c r="B24" s="26"/>
      <c r="C24" s="26"/>
      <c r="D24" s="26"/>
      <c r="E24" s="26"/>
      <c r="F24" s="26"/>
      <c r="G24" s="26"/>
      <c r="H24" s="26"/>
      <c r="I24" s="26"/>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96.xml><?xml version="1.0" encoding="utf-8"?>
<worksheet xmlns="http://schemas.openxmlformats.org/spreadsheetml/2006/main" xmlns:r="http://schemas.openxmlformats.org/officeDocument/2006/relationships" xmlns:mc="http://schemas.openxmlformats.org/markup-compatibility/2006">
  <sheetPr>
    <pageSetUpPr fitToPage="1"/>
  </sheetPr>
  <dimension ref="A1:Z15"/>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4"/>
    <col min="2" max="26" width="10.125" style="24" customWidth="1"/>
    <col min="27" max="16384" width="18.625" style="24"/>
  </cols>
  <sheetData>
    <row r="1" spans="1:26" ht="21" customHeight="1">
      <c r="A1" s="28" t="str">
        <f>HYPERLINK("#"&amp;"目次"&amp;"!a1","目次へ")</f>
        <v>目次へ</v>
      </c>
    </row>
    <row r="2" spans="1:26" ht="21" customHeight="1">
      <c r="A2" s="97" t="str">
        <f>"９３．"&amp;目次!E96</f>
        <v>９３．扶助の種類別被保護世帯数及び人員（平成27～令和2年度）</v>
      </c>
      <c r="B2" s="209"/>
      <c r="C2" s="209"/>
      <c r="D2" s="209"/>
      <c r="E2" s="209"/>
      <c r="F2" s="209"/>
      <c r="G2" s="209"/>
      <c r="H2" s="209"/>
      <c r="I2" s="26"/>
      <c r="J2" s="26"/>
      <c r="K2" s="26"/>
      <c r="L2" s="26"/>
      <c r="M2" s="26"/>
      <c r="N2" s="26"/>
      <c r="O2" s="26"/>
      <c r="P2" s="26"/>
      <c r="Q2" s="26"/>
      <c r="R2" s="26"/>
      <c r="S2" s="26"/>
      <c r="T2" s="26"/>
      <c r="U2" s="26"/>
      <c r="V2" s="26"/>
      <c r="W2" s="26"/>
      <c r="X2" s="26"/>
    </row>
    <row r="3" spans="1:26" ht="21" customHeight="1">
      <c r="A3" s="555" t="s">
        <v>2554</v>
      </c>
      <c r="B3" s="106" t="s">
        <v>1873</v>
      </c>
      <c r="C3" s="178"/>
      <c r="D3" s="156" t="s">
        <v>2464</v>
      </c>
      <c r="E3" s="106" t="s">
        <v>1306</v>
      </c>
      <c r="F3" s="178"/>
      <c r="G3" s="106" t="s">
        <v>3002</v>
      </c>
      <c r="H3" s="98"/>
      <c r="I3" s="106" t="s">
        <v>1797</v>
      </c>
      <c r="J3" s="98"/>
      <c r="K3" s="106" t="s">
        <v>3008</v>
      </c>
      <c r="L3" s="178"/>
      <c r="M3" s="98" t="s">
        <v>3007</v>
      </c>
      <c r="N3" s="178"/>
      <c r="O3" s="98" t="s">
        <v>190</v>
      </c>
      <c r="P3" s="178"/>
      <c r="Q3" s="106" t="s">
        <v>575</v>
      </c>
      <c r="R3" s="98"/>
      <c r="S3" s="106" t="s">
        <v>2010</v>
      </c>
      <c r="T3" s="98"/>
      <c r="U3" s="556" t="s">
        <v>4558</v>
      </c>
      <c r="V3" s="552"/>
      <c r="W3" s="106" t="s">
        <v>2388</v>
      </c>
      <c r="X3" s="98"/>
      <c r="Y3" s="106" t="s">
        <v>4343</v>
      </c>
      <c r="Z3" s="98"/>
    </row>
    <row r="4" spans="1:26" ht="21" customHeight="1">
      <c r="A4" s="312"/>
      <c r="B4" s="157" t="s">
        <v>1209</v>
      </c>
      <c r="C4" s="128" t="s">
        <v>1414</v>
      </c>
      <c r="D4" s="157"/>
      <c r="E4" s="137" t="s">
        <v>1148</v>
      </c>
      <c r="F4" s="144" t="s">
        <v>3000</v>
      </c>
      <c r="G4" s="137" t="s">
        <v>1148</v>
      </c>
      <c r="H4" s="144" t="s">
        <v>3000</v>
      </c>
      <c r="I4" s="137" t="s">
        <v>1148</v>
      </c>
      <c r="J4" s="148" t="s">
        <v>3000</v>
      </c>
      <c r="K4" s="137" t="s">
        <v>1148</v>
      </c>
      <c r="L4" s="128" t="s">
        <v>3000</v>
      </c>
      <c r="M4" s="148" t="s">
        <v>1148</v>
      </c>
      <c r="N4" s="137" t="s">
        <v>3000</v>
      </c>
      <c r="O4" s="144" t="s">
        <v>1148</v>
      </c>
      <c r="P4" s="153" t="s">
        <v>3000</v>
      </c>
      <c r="Q4" s="137" t="s">
        <v>1148</v>
      </c>
      <c r="R4" s="144" t="s">
        <v>3000</v>
      </c>
      <c r="S4" s="137" t="s">
        <v>1148</v>
      </c>
      <c r="T4" s="144" t="s">
        <v>3000</v>
      </c>
      <c r="U4" s="137" t="s">
        <v>4559</v>
      </c>
      <c r="V4" s="144" t="s">
        <v>504</v>
      </c>
      <c r="W4" s="137" t="s">
        <v>1209</v>
      </c>
      <c r="X4" s="144" t="s">
        <v>1414</v>
      </c>
      <c r="Y4" s="137" t="s">
        <v>1209</v>
      </c>
      <c r="Z4" s="144" t="s">
        <v>1414</v>
      </c>
    </row>
    <row r="5" spans="1:26" ht="21" customHeight="1">
      <c r="A5" s="32" t="s">
        <v>1259</v>
      </c>
      <c r="B5" s="120">
        <v>6620</v>
      </c>
      <c r="C5" s="48">
        <v>7572</v>
      </c>
      <c r="D5" s="48">
        <v>23</v>
      </c>
      <c r="E5" s="48">
        <v>5973</v>
      </c>
      <c r="F5" s="48">
        <v>6836</v>
      </c>
      <c r="G5" s="48">
        <v>6080</v>
      </c>
      <c r="H5" s="48">
        <v>6909</v>
      </c>
      <c r="I5" s="48">
        <v>143</v>
      </c>
      <c r="J5" s="48">
        <v>188</v>
      </c>
      <c r="K5" s="48">
        <v>1041</v>
      </c>
      <c r="L5" s="48">
        <v>1064</v>
      </c>
      <c r="M5" s="48">
        <v>6249</v>
      </c>
      <c r="N5" s="48">
        <v>7111</v>
      </c>
      <c r="O5" s="48" t="s">
        <v>134</v>
      </c>
      <c r="P5" s="48" t="s">
        <v>134</v>
      </c>
      <c r="Q5" s="49">
        <v>78</v>
      </c>
      <c r="R5" s="49">
        <v>84</v>
      </c>
      <c r="S5" s="49">
        <v>8</v>
      </c>
      <c r="T5" s="49">
        <v>8</v>
      </c>
      <c r="U5" s="49">
        <v>68</v>
      </c>
      <c r="V5" s="48" t="s">
        <v>134</v>
      </c>
      <c r="W5" s="49">
        <v>2</v>
      </c>
      <c r="X5" s="48">
        <v>2</v>
      </c>
      <c r="Y5" s="49" t="s">
        <v>134</v>
      </c>
      <c r="Z5" s="48" t="s">
        <v>134</v>
      </c>
    </row>
    <row r="6" spans="1:26" ht="21" customHeight="1">
      <c r="A6" s="32">
        <v>28</v>
      </c>
      <c r="B6" s="120">
        <v>6629</v>
      </c>
      <c r="C6" s="48">
        <v>7560</v>
      </c>
      <c r="D6" s="48">
        <v>23</v>
      </c>
      <c r="E6" s="48">
        <v>5991</v>
      </c>
      <c r="F6" s="48">
        <v>6834</v>
      </c>
      <c r="G6" s="48">
        <v>6101</v>
      </c>
      <c r="H6" s="48">
        <v>6913</v>
      </c>
      <c r="I6" s="48">
        <v>140</v>
      </c>
      <c r="J6" s="48">
        <v>182</v>
      </c>
      <c r="K6" s="48">
        <v>1070</v>
      </c>
      <c r="L6" s="48">
        <v>1090</v>
      </c>
      <c r="M6" s="48">
        <v>5966</v>
      </c>
      <c r="N6" s="48">
        <v>6736</v>
      </c>
      <c r="O6" s="48">
        <v>1</v>
      </c>
      <c r="P6" s="48">
        <v>1</v>
      </c>
      <c r="Q6" s="48">
        <v>73</v>
      </c>
      <c r="R6" s="48">
        <v>78</v>
      </c>
      <c r="S6" s="48">
        <v>10</v>
      </c>
      <c r="T6" s="48">
        <v>10</v>
      </c>
      <c r="U6" s="48">
        <v>32</v>
      </c>
      <c r="V6" s="48" t="s">
        <v>134</v>
      </c>
      <c r="W6" s="48">
        <v>1</v>
      </c>
      <c r="X6" s="48">
        <v>1</v>
      </c>
      <c r="Y6" s="48" t="s">
        <v>134</v>
      </c>
      <c r="Z6" s="48" t="s">
        <v>134</v>
      </c>
    </row>
    <row r="7" spans="1:26" ht="21" customHeight="1">
      <c r="A7" s="32">
        <v>29</v>
      </c>
      <c r="B7" s="120">
        <v>6700</v>
      </c>
      <c r="C7" s="48">
        <v>7599</v>
      </c>
      <c r="D7" s="48">
        <v>23</v>
      </c>
      <c r="E7" s="48">
        <v>6045</v>
      </c>
      <c r="F7" s="48">
        <v>6852</v>
      </c>
      <c r="G7" s="48">
        <v>6167</v>
      </c>
      <c r="H7" s="48">
        <v>6946</v>
      </c>
      <c r="I7" s="48">
        <v>132</v>
      </c>
      <c r="J7" s="48">
        <v>169</v>
      </c>
      <c r="K7" s="48">
        <v>1122</v>
      </c>
      <c r="L7" s="48">
        <v>1145</v>
      </c>
      <c r="M7" s="48">
        <v>6103</v>
      </c>
      <c r="N7" s="48">
        <v>6869</v>
      </c>
      <c r="O7" s="48">
        <v>0</v>
      </c>
      <c r="P7" s="48">
        <v>0</v>
      </c>
      <c r="Q7" s="49">
        <v>80</v>
      </c>
      <c r="R7" s="49">
        <v>85</v>
      </c>
      <c r="S7" s="49">
        <v>9</v>
      </c>
      <c r="T7" s="49">
        <v>9</v>
      </c>
      <c r="U7" s="49">
        <v>30</v>
      </c>
      <c r="V7" s="48" t="s">
        <v>134</v>
      </c>
      <c r="W7" s="49">
        <v>2</v>
      </c>
      <c r="X7" s="48">
        <v>2</v>
      </c>
      <c r="Y7" s="49" t="s">
        <v>134</v>
      </c>
      <c r="Z7" s="48" t="s">
        <v>134</v>
      </c>
    </row>
    <row r="8" spans="1:26" ht="21" customHeight="1">
      <c r="A8" s="34">
        <v>30</v>
      </c>
      <c r="B8" s="120">
        <v>6740</v>
      </c>
      <c r="C8" s="49">
        <v>7618</v>
      </c>
      <c r="D8" s="49">
        <v>23</v>
      </c>
      <c r="E8" s="49">
        <v>6018</v>
      </c>
      <c r="F8" s="49">
        <v>6791</v>
      </c>
      <c r="G8" s="49">
        <v>6181</v>
      </c>
      <c r="H8" s="49">
        <v>6956</v>
      </c>
      <c r="I8" s="49">
        <v>110</v>
      </c>
      <c r="J8" s="49">
        <v>143</v>
      </c>
      <c r="K8" s="49">
        <v>1187</v>
      </c>
      <c r="L8" s="49">
        <v>1213</v>
      </c>
      <c r="M8" s="49">
        <v>5739</v>
      </c>
      <c r="N8" s="49">
        <v>6387</v>
      </c>
      <c r="O8" s="49">
        <v>0</v>
      </c>
      <c r="P8" s="49">
        <v>0</v>
      </c>
      <c r="Q8" s="49">
        <v>80</v>
      </c>
      <c r="R8" s="49">
        <v>87</v>
      </c>
      <c r="S8" s="49">
        <v>12</v>
      </c>
      <c r="T8" s="49">
        <v>12</v>
      </c>
      <c r="U8" s="49">
        <v>31</v>
      </c>
      <c r="V8" s="49" t="s">
        <v>134</v>
      </c>
      <c r="W8" s="49">
        <v>3</v>
      </c>
      <c r="X8" s="49">
        <v>3</v>
      </c>
      <c r="Y8" s="49">
        <v>1</v>
      </c>
      <c r="Z8" s="49">
        <v>1</v>
      </c>
    </row>
    <row r="9" spans="1:26" s="25" customFormat="1" ht="21" customHeight="1">
      <c r="A9" s="117" t="s">
        <v>2903</v>
      </c>
      <c r="B9" s="48">
        <v>6773</v>
      </c>
      <c r="C9" s="48">
        <v>7627</v>
      </c>
      <c r="D9" s="48">
        <v>22</v>
      </c>
      <c r="E9" s="48">
        <v>5964</v>
      </c>
      <c r="F9" s="48">
        <v>6718</v>
      </c>
      <c r="G9" s="48">
        <v>6139</v>
      </c>
      <c r="H9" s="48">
        <v>6902</v>
      </c>
      <c r="I9" s="48">
        <v>97</v>
      </c>
      <c r="J9" s="48">
        <v>123</v>
      </c>
      <c r="K9" s="48">
        <v>1255</v>
      </c>
      <c r="L9" s="48">
        <v>1284</v>
      </c>
      <c r="M9" s="48">
        <v>5109</v>
      </c>
      <c r="N9" s="48">
        <v>5571</v>
      </c>
      <c r="O9" s="48">
        <v>0</v>
      </c>
      <c r="P9" s="48">
        <v>0</v>
      </c>
      <c r="Q9" s="48">
        <v>75</v>
      </c>
      <c r="R9" s="48">
        <v>85</v>
      </c>
      <c r="S9" s="48">
        <v>20</v>
      </c>
      <c r="T9" s="48">
        <v>20</v>
      </c>
      <c r="U9" s="48">
        <v>35</v>
      </c>
      <c r="V9" s="48" t="s">
        <v>134</v>
      </c>
      <c r="W9" s="48">
        <v>4</v>
      </c>
      <c r="X9" s="48">
        <v>4</v>
      </c>
      <c r="Y9" s="48">
        <v>1</v>
      </c>
      <c r="Z9" s="48">
        <v>1</v>
      </c>
    </row>
    <row r="10" spans="1:26" s="25" customFormat="1" ht="21" customHeight="1">
      <c r="A10" s="118">
        <v>2</v>
      </c>
      <c r="B10" s="121">
        <v>6867</v>
      </c>
      <c r="C10" s="124">
        <v>7673</v>
      </c>
      <c r="D10" s="124">
        <v>22.4</v>
      </c>
      <c r="E10" s="124">
        <v>6022</v>
      </c>
      <c r="F10" s="124">
        <v>6735</v>
      </c>
      <c r="G10" s="124">
        <v>6205</v>
      </c>
      <c r="H10" s="124">
        <v>6933</v>
      </c>
      <c r="I10" s="124">
        <v>96</v>
      </c>
      <c r="J10" s="124">
        <v>123</v>
      </c>
      <c r="K10" s="124">
        <v>1296</v>
      </c>
      <c r="L10" s="124">
        <v>1327</v>
      </c>
      <c r="M10" s="124">
        <v>5062</v>
      </c>
      <c r="N10" s="124">
        <v>5481</v>
      </c>
      <c r="O10" s="124">
        <v>0</v>
      </c>
      <c r="P10" s="124">
        <v>0</v>
      </c>
      <c r="Q10" s="124">
        <v>65</v>
      </c>
      <c r="R10" s="124">
        <v>71</v>
      </c>
      <c r="S10" s="124">
        <v>27</v>
      </c>
      <c r="T10" s="124">
        <v>27</v>
      </c>
      <c r="U10" s="124">
        <v>34</v>
      </c>
      <c r="V10" s="124">
        <v>7</v>
      </c>
      <c r="W10" s="124">
        <v>5</v>
      </c>
      <c r="X10" s="124">
        <v>5</v>
      </c>
      <c r="Y10" s="124">
        <v>1</v>
      </c>
      <c r="Z10" s="124">
        <v>1</v>
      </c>
    </row>
    <row r="11" spans="1:26" ht="21" customHeight="1">
      <c r="A11" s="69" t="s">
        <v>3451</v>
      </c>
    </row>
    <row r="12" spans="1:26" ht="21" customHeight="1">
      <c r="A12" s="69" t="s">
        <v>468</v>
      </c>
      <c r="B12" s="26"/>
      <c r="C12" s="26"/>
      <c r="D12" s="26"/>
      <c r="E12" s="26"/>
      <c r="F12" s="26"/>
      <c r="G12" s="26"/>
      <c r="H12" s="26"/>
    </row>
    <row r="13" spans="1:26" ht="21" customHeight="1">
      <c r="A13" s="69" t="s">
        <v>3707</v>
      </c>
      <c r="B13" s="26"/>
      <c r="C13" s="26"/>
      <c r="D13" s="26"/>
      <c r="E13" s="26"/>
      <c r="F13" s="26"/>
      <c r="G13" s="26"/>
      <c r="H13" s="26"/>
    </row>
    <row r="14" spans="1:26" ht="21" customHeight="1">
      <c r="A14" s="44" t="s">
        <v>4709</v>
      </c>
    </row>
    <row r="15" spans="1:26" ht="21" customHeight="1">
      <c r="A15" s="69" t="s">
        <v>4329</v>
      </c>
      <c r="B15" s="26"/>
      <c r="C15" s="26"/>
      <c r="D15" s="26"/>
      <c r="E15" s="26"/>
      <c r="F15" s="26"/>
      <c r="G15" s="26"/>
      <c r="H15" s="26"/>
    </row>
  </sheetData>
  <mergeCells count="1">
    <mergeCell ref="U3:V3"/>
  </mergeCells>
  <phoneticPr fontId="30"/>
  <pageMargins left="0.23622047244094488" right="0.23622047244094488" top="0.15748031496062992" bottom="0.15748031496062992" header="0.31496062992125984" footer="0"/>
  <pageSetup paperSize="9" scale="34" fitToWidth="1" fitToHeight="1" orientation="portrait" usePrinterDefaults="1" cellComments="asDisplayed" r:id="rId1"/>
  <headerFooter>
    <oddHeader>&amp;C&amp;F</oddHeader>
  </headerFooter>
</worksheet>
</file>

<file path=xl/worksheets/sheet97.xml><?xml version="1.0" encoding="utf-8"?>
<worksheet xmlns="http://schemas.openxmlformats.org/spreadsheetml/2006/main" xmlns:r="http://schemas.openxmlformats.org/officeDocument/2006/relationships" xmlns:mc="http://schemas.openxmlformats.org/markup-compatibility/2006">
  <sheetPr>
    <pageSetUpPr fitToPage="1"/>
  </sheetPr>
  <dimension ref="A1:M11"/>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 width="18.625" style="24"/>
    <col min="2" max="12" width="14.125" style="24" customWidth="1"/>
    <col min="13" max="16384" width="18.625" style="24"/>
  </cols>
  <sheetData>
    <row r="1" spans="1:13" ht="21" customHeight="1">
      <c r="A1" s="28" t="str">
        <f>HYPERLINK("#"&amp;"目次"&amp;"!a1","目次へ")</f>
        <v>目次へ</v>
      </c>
    </row>
    <row r="2" spans="1:13" ht="21" customHeight="1">
      <c r="A2" s="97" t="str">
        <f>"９４．"&amp;目次!E97</f>
        <v>９４．扶助の種類別生活保護費（平成27～令和2年度）</v>
      </c>
      <c r="B2" s="45"/>
      <c r="C2" s="45"/>
      <c r="D2" s="45"/>
      <c r="E2" s="45"/>
      <c r="F2" s="45"/>
    </row>
    <row r="3" spans="1:13" ht="21" customHeight="1">
      <c r="A3" s="69" t="s">
        <v>3402</v>
      </c>
      <c r="B3" s="26"/>
      <c r="C3" s="26"/>
      <c r="D3" s="26"/>
      <c r="E3" s="26"/>
    </row>
    <row r="4" spans="1:13" ht="36" customHeight="1">
      <c r="A4" s="208" t="s">
        <v>2554</v>
      </c>
      <c r="B4" s="211" t="s">
        <v>2769</v>
      </c>
      <c r="C4" s="211" t="s">
        <v>1649</v>
      </c>
      <c r="D4" s="211" t="s">
        <v>2999</v>
      </c>
      <c r="E4" s="211" t="s">
        <v>2998</v>
      </c>
      <c r="F4" s="283" t="s">
        <v>2064</v>
      </c>
      <c r="G4" s="282" t="s">
        <v>3005</v>
      </c>
      <c r="H4" s="283" t="s">
        <v>811</v>
      </c>
      <c r="I4" s="283" t="s">
        <v>612</v>
      </c>
      <c r="J4" s="283" t="s">
        <v>2314</v>
      </c>
      <c r="K4" s="283" t="s">
        <v>3716</v>
      </c>
      <c r="L4" s="283" t="s">
        <v>2388</v>
      </c>
      <c r="M4" s="283" t="s">
        <v>4343</v>
      </c>
    </row>
    <row r="5" spans="1:13" ht="21" customHeight="1">
      <c r="A5" s="32" t="s">
        <v>4409</v>
      </c>
      <c r="B5" s="120">
        <v>15844978</v>
      </c>
      <c r="C5" s="48">
        <v>5254177</v>
      </c>
      <c r="D5" s="48">
        <v>4004846</v>
      </c>
      <c r="E5" s="48">
        <v>27507</v>
      </c>
      <c r="F5" s="48">
        <v>258448</v>
      </c>
      <c r="G5" s="48">
        <v>6175311</v>
      </c>
      <c r="H5" s="48" t="s">
        <v>134</v>
      </c>
      <c r="I5" s="48">
        <v>17175</v>
      </c>
      <c r="J5" s="48">
        <v>38342</v>
      </c>
      <c r="K5" s="48">
        <v>67803</v>
      </c>
      <c r="L5" s="48">
        <v>1369</v>
      </c>
      <c r="M5" s="48" t="s">
        <v>134</v>
      </c>
    </row>
    <row r="6" spans="1:13" ht="21" customHeight="1">
      <c r="A6" s="32">
        <v>28</v>
      </c>
      <c r="B6" s="120">
        <v>15866532</v>
      </c>
      <c r="C6" s="48">
        <v>5256092</v>
      </c>
      <c r="D6" s="48">
        <v>3995713</v>
      </c>
      <c r="E6" s="48">
        <v>26028</v>
      </c>
      <c r="F6" s="48">
        <v>249494</v>
      </c>
      <c r="G6" s="48">
        <v>6209392</v>
      </c>
      <c r="H6" s="48">
        <v>253</v>
      </c>
      <c r="I6" s="48">
        <v>14869</v>
      </c>
      <c r="J6" s="48">
        <v>43870</v>
      </c>
      <c r="K6" s="48">
        <v>69932</v>
      </c>
      <c r="L6" s="48">
        <v>889</v>
      </c>
      <c r="M6" s="48" t="s">
        <v>134</v>
      </c>
    </row>
    <row r="7" spans="1:13" s="25" customFormat="1" ht="21" customHeight="1">
      <c r="A7" s="32">
        <v>29</v>
      </c>
      <c r="B7" s="120">
        <v>16096546</v>
      </c>
      <c r="C7" s="48">
        <v>5192197</v>
      </c>
      <c r="D7" s="48">
        <v>4000713</v>
      </c>
      <c r="E7" s="48">
        <v>24498</v>
      </c>
      <c r="F7" s="48">
        <v>249864</v>
      </c>
      <c r="G7" s="48">
        <v>6501302</v>
      </c>
      <c r="H7" s="48">
        <v>0</v>
      </c>
      <c r="I7" s="48">
        <v>16744</v>
      </c>
      <c r="J7" s="48">
        <v>44206</v>
      </c>
      <c r="K7" s="48">
        <v>65628</v>
      </c>
      <c r="L7" s="48">
        <v>1394</v>
      </c>
      <c r="M7" s="48" t="s">
        <v>134</v>
      </c>
    </row>
    <row r="8" spans="1:13" s="25" customFormat="1" ht="21" customHeight="1">
      <c r="A8" s="34">
        <v>30</v>
      </c>
      <c r="B8" s="120">
        <v>15825179</v>
      </c>
      <c r="C8" s="49">
        <v>5036312</v>
      </c>
      <c r="D8" s="49">
        <v>4018985</v>
      </c>
      <c r="E8" s="49">
        <v>18734</v>
      </c>
      <c r="F8" s="49">
        <v>247852</v>
      </c>
      <c r="G8" s="49">
        <v>6374653</v>
      </c>
      <c r="H8" s="49">
        <v>0</v>
      </c>
      <c r="I8" s="49">
        <v>15407</v>
      </c>
      <c r="J8" s="49">
        <v>42693</v>
      </c>
      <c r="K8" s="49">
        <v>67150</v>
      </c>
      <c r="L8" s="49">
        <v>1893</v>
      </c>
      <c r="M8" s="49">
        <v>1500</v>
      </c>
    </row>
    <row r="9" spans="1:13" s="25" customFormat="1" ht="21" customHeight="1">
      <c r="A9" s="34" t="s">
        <v>2903</v>
      </c>
      <c r="B9" s="120">
        <v>15967654</v>
      </c>
      <c r="C9" s="49">
        <v>4980671</v>
      </c>
      <c r="D9" s="49">
        <v>4010301</v>
      </c>
      <c r="E9" s="49">
        <v>14821</v>
      </c>
      <c r="F9" s="49">
        <v>248051</v>
      </c>
      <c r="G9" s="49">
        <v>6589043</v>
      </c>
      <c r="H9" s="49">
        <v>0</v>
      </c>
      <c r="I9" s="49">
        <v>13629</v>
      </c>
      <c r="J9" s="49">
        <v>44104</v>
      </c>
      <c r="K9" s="49">
        <v>63998</v>
      </c>
      <c r="L9" s="49">
        <v>1936</v>
      </c>
      <c r="M9" s="49">
        <v>1100</v>
      </c>
    </row>
    <row r="10" spans="1:13" ht="21" customHeight="1">
      <c r="A10" s="118">
        <v>2</v>
      </c>
      <c r="B10" s="121">
        <v>15887993</v>
      </c>
      <c r="C10" s="124">
        <v>4998602</v>
      </c>
      <c r="D10" s="124">
        <v>4047911</v>
      </c>
      <c r="E10" s="124">
        <v>16925</v>
      </c>
      <c r="F10" s="124">
        <v>257820</v>
      </c>
      <c r="G10" s="124">
        <v>6438772</v>
      </c>
      <c r="H10" s="124">
        <v>0</v>
      </c>
      <c r="I10" s="124">
        <v>11159</v>
      </c>
      <c r="J10" s="124">
        <v>54148</v>
      </c>
      <c r="K10" s="124">
        <v>58993</v>
      </c>
      <c r="L10" s="124">
        <v>2563</v>
      </c>
      <c r="M10" s="124">
        <v>1100</v>
      </c>
    </row>
    <row r="11" spans="1:13" ht="21" customHeight="1">
      <c r="A11" s="44" t="s">
        <v>4329</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98.xml><?xml version="1.0" encoding="utf-8"?>
<worksheet xmlns="http://schemas.openxmlformats.org/spreadsheetml/2006/main" xmlns:r="http://schemas.openxmlformats.org/officeDocument/2006/relationships" xmlns:mc="http://schemas.openxmlformats.org/markup-compatibility/2006">
  <sheetPr>
    <pageSetUpPr fitToPage="1"/>
  </sheetPr>
  <dimension ref="A1:AB13"/>
  <sheetViews>
    <sheetView zoomScaleSheetLayoutView="80" workbookViewId="0">
      <pane xSplit="1" ySplit="5" topLeftCell="B6" activePane="bottomRight" state="frozen"/>
      <selection pane="topRight"/>
      <selection pane="bottomLeft"/>
      <selection pane="bottomRight"/>
    </sheetView>
  </sheetViews>
  <sheetFormatPr defaultColWidth="18.625" defaultRowHeight="21" customHeight="1"/>
  <cols>
    <col min="1" max="1" width="18.625" style="24"/>
    <col min="2" max="16" width="10.125" style="24" customWidth="1"/>
    <col min="17" max="16384" width="18.625" style="24"/>
  </cols>
  <sheetData>
    <row r="1" spans="1:28" ht="21" customHeight="1">
      <c r="A1" s="28" t="str">
        <f>HYPERLINK("#"&amp;"目次"&amp;"!a1","目次へ")</f>
        <v>目次へ</v>
      </c>
    </row>
    <row r="2" spans="1:28" ht="21" customHeight="1">
      <c r="A2" s="97" t="str">
        <f>"９５．"&amp;目次!E98</f>
        <v>９５．医療機関等施設数（平成28～令和3年）</v>
      </c>
      <c r="B2" s="45"/>
      <c r="C2" s="45"/>
      <c r="D2" s="45"/>
      <c r="E2" s="45"/>
      <c r="F2" s="45"/>
      <c r="G2" s="45"/>
      <c r="H2" s="45"/>
      <c r="I2" s="45"/>
      <c r="J2" s="83"/>
      <c r="P2" s="161" t="s">
        <v>3769</v>
      </c>
      <c r="R2" s="45"/>
      <c r="S2" s="45"/>
      <c r="T2" s="45"/>
      <c r="U2" s="45"/>
      <c r="V2" s="45"/>
      <c r="W2" s="45"/>
      <c r="X2" s="45"/>
      <c r="Y2" s="45"/>
      <c r="Z2" s="45"/>
      <c r="AA2" s="45"/>
      <c r="AB2" s="45"/>
    </row>
    <row r="3" spans="1:28" ht="21" customHeight="1">
      <c r="A3" s="143"/>
      <c r="B3" s="142"/>
      <c r="C3" s="142" t="s">
        <v>3717</v>
      </c>
      <c r="D3" s="115"/>
      <c r="E3" s="115"/>
      <c r="F3" s="115"/>
      <c r="G3" s="177" t="s">
        <v>1910</v>
      </c>
      <c r="H3" s="106"/>
      <c r="I3" s="98"/>
      <c r="J3" s="106"/>
      <c r="K3" s="106" t="s">
        <v>111</v>
      </c>
      <c r="L3" s="98"/>
      <c r="M3" s="178"/>
      <c r="N3" s="152" t="s">
        <v>1758</v>
      </c>
      <c r="O3" s="152" t="s">
        <v>3666</v>
      </c>
      <c r="P3" s="152" t="s">
        <v>3897</v>
      </c>
    </row>
    <row r="4" spans="1:28" ht="21" customHeight="1">
      <c r="A4" s="266" t="s">
        <v>345</v>
      </c>
      <c r="B4" s="237" t="s">
        <v>704</v>
      </c>
      <c r="C4" s="271" t="s">
        <v>464</v>
      </c>
      <c r="D4" s="241" t="s">
        <v>1555</v>
      </c>
      <c r="E4" s="339"/>
      <c r="F4" s="396"/>
      <c r="G4" s="271" t="s">
        <v>2685</v>
      </c>
      <c r="H4" s="119" t="s">
        <v>2425</v>
      </c>
      <c r="I4" s="234"/>
      <c r="J4" s="119"/>
      <c r="K4" s="271" t="s">
        <v>308</v>
      </c>
      <c r="L4" s="271" t="s">
        <v>1336</v>
      </c>
      <c r="M4" s="336" t="s">
        <v>199</v>
      </c>
      <c r="N4" s="237"/>
      <c r="O4" s="237"/>
      <c r="P4" s="237"/>
    </row>
    <row r="5" spans="1:28" ht="21" customHeight="1">
      <c r="A5" s="144"/>
      <c r="B5" s="153"/>
      <c r="C5" s="153"/>
      <c r="D5" s="148" t="s">
        <v>704</v>
      </c>
      <c r="E5" s="137" t="s">
        <v>1706</v>
      </c>
      <c r="F5" s="137" t="s">
        <v>3219</v>
      </c>
      <c r="G5" s="207"/>
      <c r="H5" s="148" t="s">
        <v>308</v>
      </c>
      <c r="I5" s="148" t="s">
        <v>734</v>
      </c>
      <c r="J5" s="148" t="s">
        <v>3219</v>
      </c>
      <c r="K5" s="207"/>
      <c r="L5" s="207"/>
      <c r="M5" s="236"/>
      <c r="N5" s="153"/>
      <c r="O5" s="153"/>
      <c r="P5" s="153"/>
    </row>
    <row r="6" spans="1:28" ht="21" customHeight="1">
      <c r="A6" s="32" t="s">
        <v>4010</v>
      </c>
      <c r="B6" s="120">
        <v>1493</v>
      </c>
      <c r="C6" s="48">
        <v>9</v>
      </c>
      <c r="D6" s="48">
        <v>325</v>
      </c>
      <c r="E6" s="48">
        <v>12</v>
      </c>
      <c r="F6" s="49">
        <v>313</v>
      </c>
      <c r="G6" s="49" t="s">
        <v>134</v>
      </c>
      <c r="H6" s="49">
        <v>258</v>
      </c>
      <c r="I6" s="49" t="s">
        <v>134</v>
      </c>
      <c r="J6" s="48">
        <v>258</v>
      </c>
      <c r="K6" s="49">
        <v>10</v>
      </c>
      <c r="L6" s="49">
        <v>1</v>
      </c>
      <c r="M6" s="48">
        <v>9</v>
      </c>
      <c r="N6" s="48">
        <v>851</v>
      </c>
      <c r="O6" s="48">
        <v>40</v>
      </c>
      <c r="P6" s="48" t="s">
        <v>134</v>
      </c>
    </row>
    <row r="7" spans="1:28" ht="21" customHeight="1">
      <c r="A7" s="32">
        <v>29</v>
      </c>
      <c r="B7" s="120">
        <v>1467</v>
      </c>
      <c r="C7" s="48">
        <v>8</v>
      </c>
      <c r="D7" s="48">
        <v>328</v>
      </c>
      <c r="E7" s="48">
        <v>12</v>
      </c>
      <c r="F7" s="48">
        <v>316</v>
      </c>
      <c r="G7" s="49" t="s">
        <v>134</v>
      </c>
      <c r="H7" s="48">
        <v>255</v>
      </c>
      <c r="I7" s="49" t="s">
        <v>134</v>
      </c>
      <c r="J7" s="48">
        <v>255</v>
      </c>
      <c r="K7" s="48">
        <v>10</v>
      </c>
      <c r="L7" s="48">
        <v>1</v>
      </c>
      <c r="M7" s="48">
        <v>9</v>
      </c>
      <c r="N7" s="48">
        <v>826</v>
      </c>
      <c r="O7" s="48">
        <v>40</v>
      </c>
      <c r="P7" s="49" t="s">
        <v>134</v>
      </c>
    </row>
    <row r="8" spans="1:28" ht="21" customHeight="1">
      <c r="A8" s="32">
        <v>30</v>
      </c>
      <c r="B8" s="120">
        <v>1503</v>
      </c>
      <c r="C8" s="48">
        <v>8</v>
      </c>
      <c r="D8" s="48">
        <v>327</v>
      </c>
      <c r="E8" s="48">
        <v>9</v>
      </c>
      <c r="F8" s="49">
        <v>318</v>
      </c>
      <c r="G8" s="49" t="s">
        <v>134</v>
      </c>
      <c r="H8" s="49">
        <v>252</v>
      </c>
      <c r="I8" s="49" t="s">
        <v>134</v>
      </c>
      <c r="J8" s="48">
        <v>252</v>
      </c>
      <c r="K8" s="49">
        <v>13</v>
      </c>
      <c r="L8" s="49">
        <v>1</v>
      </c>
      <c r="M8" s="48">
        <v>12</v>
      </c>
      <c r="N8" s="48">
        <v>867</v>
      </c>
      <c r="O8" s="48">
        <v>36</v>
      </c>
      <c r="P8" s="49" t="s">
        <v>134</v>
      </c>
    </row>
    <row r="9" spans="1:28" ht="21" customHeight="1">
      <c r="A9" s="34">
        <v>31</v>
      </c>
      <c r="B9" s="120">
        <v>1555</v>
      </c>
      <c r="C9" s="49">
        <v>8</v>
      </c>
      <c r="D9" s="49">
        <v>323</v>
      </c>
      <c r="E9" s="49">
        <v>9</v>
      </c>
      <c r="F9" s="49">
        <v>314</v>
      </c>
      <c r="G9" s="49" t="s">
        <v>134</v>
      </c>
      <c r="H9" s="49">
        <v>251</v>
      </c>
      <c r="I9" s="49" t="s">
        <v>134</v>
      </c>
      <c r="J9" s="49">
        <v>251</v>
      </c>
      <c r="K9" s="49">
        <v>15</v>
      </c>
      <c r="L9" s="49">
        <v>1</v>
      </c>
      <c r="M9" s="49">
        <v>14</v>
      </c>
      <c r="N9" s="49">
        <v>922</v>
      </c>
      <c r="O9" s="49">
        <v>36</v>
      </c>
      <c r="P9" s="49" t="s">
        <v>134</v>
      </c>
    </row>
    <row r="10" spans="1:28" s="557" customFormat="1" ht="21" customHeight="1">
      <c r="A10" s="117" t="s">
        <v>4433</v>
      </c>
      <c r="B10" s="48">
        <v>1566</v>
      </c>
      <c r="C10" s="48">
        <v>8</v>
      </c>
      <c r="D10" s="48">
        <v>326</v>
      </c>
      <c r="E10" s="48">
        <v>9</v>
      </c>
      <c r="F10" s="48">
        <v>317</v>
      </c>
      <c r="G10" s="48" t="s">
        <v>134</v>
      </c>
      <c r="H10" s="48">
        <v>253</v>
      </c>
      <c r="I10" s="48" t="s">
        <v>134</v>
      </c>
      <c r="J10" s="48">
        <v>253</v>
      </c>
      <c r="K10" s="48">
        <v>17</v>
      </c>
      <c r="L10" s="48">
        <v>1</v>
      </c>
      <c r="M10" s="48">
        <v>16</v>
      </c>
      <c r="N10" s="48">
        <v>928</v>
      </c>
      <c r="O10" s="48">
        <v>34</v>
      </c>
      <c r="P10" s="48" t="s">
        <v>134</v>
      </c>
    </row>
    <row r="11" spans="1:28" ht="21" customHeight="1">
      <c r="A11" s="118">
        <v>3</v>
      </c>
      <c r="B11" s="121">
        <v>1589</v>
      </c>
      <c r="C11" s="124">
        <v>8</v>
      </c>
      <c r="D11" s="124">
        <v>319</v>
      </c>
      <c r="E11" s="124">
        <v>8</v>
      </c>
      <c r="F11" s="124">
        <v>311</v>
      </c>
      <c r="G11" s="124" t="s">
        <v>134</v>
      </c>
      <c r="H11" s="124">
        <v>249</v>
      </c>
      <c r="I11" s="169" t="s">
        <v>134</v>
      </c>
      <c r="J11" s="477">
        <v>249</v>
      </c>
      <c r="K11" s="124">
        <v>15</v>
      </c>
      <c r="L11" s="124">
        <v>2</v>
      </c>
      <c r="M11" s="124">
        <v>13</v>
      </c>
      <c r="N11" s="124">
        <v>962</v>
      </c>
      <c r="O11" s="124">
        <v>36</v>
      </c>
      <c r="P11" s="124" t="s">
        <v>134</v>
      </c>
    </row>
    <row r="12" spans="1:28" ht="21" customHeight="1">
      <c r="A12" s="44" t="s">
        <v>3058</v>
      </c>
    </row>
    <row r="13" spans="1:28" ht="21" customHeight="1">
      <c r="A13" s="24" t="s">
        <v>4330</v>
      </c>
    </row>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xl/worksheets/sheet99.xml><?xml version="1.0" encoding="utf-8"?>
<worksheet xmlns="http://schemas.openxmlformats.org/spreadsheetml/2006/main" xmlns:r="http://schemas.openxmlformats.org/officeDocument/2006/relationships" xmlns:mc="http://schemas.openxmlformats.org/markup-compatibility/2006">
  <sheetPr>
    <pageSetUpPr fitToPage="1"/>
  </sheetPr>
  <dimension ref="A1:G55"/>
  <sheetViews>
    <sheetView zoomScaleSheetLayoutView="80" workbookViewId="0">
      <pane xSplit="1" ySplit="4" topLeftCell="B5" activePane="bottomRight" state="frozen"/>
      <selection pane="topRight"/>
      <selection pane="bottomLeft"/>
      <selection pane="bottomRight"/>
    </sheetView>
  </sheetViews>
  <sheetFormatPr defaultColWidth="18.625" defaultRowHeight="21" customHeight="1"/>
  <cols>
    <col min="1" max="16384" width="18.625" style="24"/>
  </cols>
  <sheetData>
    <row r="1" spans="1:7" ht="21" customHeight="1">
      <c r="A1" s="28" t="str">
        <f>HYPERLINK("#"&amp;"目次"&amp;"!a1","目次へ")</f>
        <v>目次へ</v>
      </c>
    </row>
    <row r="2" spans="1:7" s="26" customFormat="1" ht="21" customHeight="1">
      <c r="A2" s="531" t="str">
        <f>"９６．"&amp;目次!E99</f>
        <v>９６．休日診療実施状況（平成27～令和2年度）</v>
      </c>
      <c r="B2" s="188"/>
      <c r="C2" s="188"/>
      <c r="D2" s="188"/>
      <c r="E2" s="188"/>
      <c r="F2" s="188"/>
      <c r="G2" s="188"/>
    </row>
    <row r="3" spans="1:7" s="26" customFormat="1" ht="21" customHeight="1">
      <c r="A3" s="143" t="s">
        <v>2554</v>
      </c>
      <c r="B3" s="426" t="s">
        <v>3010</v>
      </c>
      <c r="C3" s="426" t="s">
        <v>4036</v>
      </c>
      <c r="D3" s="106" t="s">
        <v>1596</v>
      </c>
      <c r="E3" s="115"/>
      <c r="F3" s="115"/>
      <c r="G3" s="115"/>
    </row>
    <row r="4" spans="1:7" s="26" customFormat="1" ht="36" customHeight="1">
      <c r="A4" s="144"/>
      <c r="B4" s="157"/>
      <c r="C4" s="157"/>
      <c r="D4" s="162" t="s">
        <v>308</v>
      </c>
      <c r="E4" s="262" t="s">
        <v>3329</v>
      </c>
      <c r="F4" s="261" t="s">
        <v>3753</v>
      </c>
      <c r="G4" s="261" t="s">
        <v>1623</v>
      </c>
    </row>
    <row r="5" spans="1:7" s="26" customFormat="1" ht="21" customHeight="1">
      <c r="A5" s="32" t="s">
        <v>1259</v>
      </c>
      <c r="B5" s="120">
        <v>72</v>
      </c>
      <c r="C5" s="48">
        <v>432</v>
      </c>
      <c r="D5" s="48">
        <v>11530</v>
      </c>
      <c r="E5" s="48">
        <v>363</v>
      </c>
      <c r="F5" s="48">
        <v>9755</v>
      </c>
      <c r="G5" s="48">
        <v>1412</v>
      </c>
    </row>
    <row r="6" spans="1:7" s="26" customFormat="1" ht="21" customHeight="1">
      <c r="A6" s="32">
        <v>28</v>
      </c>
      <c r="B6" s="120">
        <v>72</v>
      </c>
      <c r="C6" s="48">
        <v>432</v>
      </c>
      <c r="D6" s="48">
        <v>11770</v>
      </c>
      <c r="E6" s="48">
        <v>334</v>
      </c>
      <c r="F6" s="48">
        <v>10128</v>
      </c>
      <c r="G6" s="48">
        <v>1308</v>
      </c>
    </row>
    <row r="7" spans="1:7" s="26" customFormat="1" ht="21" customHeight="1">
      <c r="A7" s="32">
        <v>29</v>
      </c>
      <c r="B7" s="120">
        <v>72</v>
      </c>
      <c r="C7" s="48">
        <v>432</v>
      </c>
      <c r="D7" s="48">
        <v>13345</v>
      </c>
      <c r="E7" s="48">
        <v>361</v>
      </c>
      <c r="F7" s="48">
        <v>11377</v>
      </c>
      <c r="G7" s="48">
        <v>1607</v>
      </c>
    </row>
    <row r="8" spans="1:7" ht="21" customHeight="1">
      <c r="A8" s="34">
        <v>30</v>
      </c>
      <c r="B8" s="120">
        <v>73</v>
      </c>
      <c r="C8" s="48">
        <v>438</v>
      </c>
      <c r="D8" s="48">
        <v>13684</v>
      </c>
      <c r="E8" s="48">
        <v>350</v>
      </c>
      <c r="F8" s="48">
        <v>11550</v>
      </c>
      <c r="G8" s="48">
        <v>1784</v>
      </c>
    </row>
    <row r="9" spans="1:7" ht="21" customHeight="1">
      <c r="A9" s="34">
        <v>31</v>
      </c>
      <c r="B9" s="120">
        <v>76</v>
      </c>
      <c r="C9" s="49">
        <v>456</v>
      </c>
      <c r="D9" s="49">
        <v>14348</v>
      </c>
      <c r="E9" s="49">
        <v>504</v>
      </c>
      <c r="F9" s="49">
        <v>11796</v>
      </c>
      <c r="G9" s="49">
        <v>2048</v>
      </c>
    </row>
    <row r="10" spans="1:7" s="26" customFormat="1" ht="21" customHeight="1">
      <c r="A10" s="118" t="s">
        <v>4521</v>
      </c>
      <c r="B10" s="121">
        <v>72</v>
      </c>
      <c r="C10" s="124">
        <v>432</v>
      </c>
      <c r="D10" s="124">
        <v>6637</v>
      </c>
      <c r="E10" s="124">
        <v>327</v>
      </c>
      <c r="F10" s="124">
        <v>5086</v>
      </c>
      <c r="G10" s="124">
        <v>1224</v>
      </c>
    </row>
    <row r="11" spans="1:7" s="26" customFormat="1" ht="21" customHeight="1">
      <c r="A11" s="69" t="s">
        <v>2898</v>
      </c>
    </row>
    <row r="12" spans="1:7" s="26" customFormat="1" ht="21" customHeight="1"/>
    <row r="13" spans="1:7" s="27" customFormat="1" ht="21" customHeight="1"/>
    <row r="14" spans="1:7" s="26" customFormat="1" ht="21" customHeight="1"/>
    <row r="15" spans="1:7" s="26" customFormat="1" ht="21" customHeight="1"/>
    <row r="16" spans="1:7" s="26" customFormat="1" ht="21" customHeight="1"/>
    <row r="17" s="26" customFormat="1" ht="21" customHeight="1"/>
    <row r="18" s="26" customFormat="1" ht="21" customHeight="1"/>
    <row r="19" s="26" customFormat="1" ht="21" customHeight="1"/>
    <row r="20" s="26" customFormat="1" ht="21" customHeight="1"/>
    <row r="21" s="26" customFormat="1" ht="21" customHeight="1"/>
    <row r="22" s="26" customFormat="1" ht="21" customHeight="1"/>
    <row r="23" s="26" customFormat="1" ht="21" customHeight="1"/>
    <row r="24" s="26" customFormat="1" ht="21" customHeight="1"/>
    <row r="25" s="26" customFormat="1" ht="21" customHeight="1"/>
    <row r="26" s="26" customFormat="1" ht="21" customHeight="1"/>
    <row r="27" s="26" customFormat="1" ht="21" customHeight="1"/>
    <row r="28" s="26" customFormat="1" ht="21" customHeight="1"/>
    <row r="29" s="26" customFormat="1" ht="21" customHeight="1"/>
    <row r="30" s="26" customFormat="1" ht="21" customHeight="1"/>
    <row r="31" s="26" customFormat="1" ht="21" customHeight="1"/>
    <row r="32" s="26" customFormat="1" ht="21" customHeight="1"/>
    <row r="33" s="26" customFormat="1" ht="21" customHeight="1"/>
    <row r="34" s="26" customFormat="1" ht="21" customHeight="1"/>
    <row r="35" s="26" customFormat="1" ht="21" customHeight="1"/>
    <row r="36" s="26" customFormat="1" ht="21" customHeight="1"/>
    <row r="37" s="27" customFormat="1" ht="21" customHeight="1"/>
    <row r="38" s="26" customFormat="1" ht="21" customHeight="1"/>
    <row r="39" s="26" customFormat="1" ht="21" customHeight="1"/>
    <row r="40" s="26" customFormat="1" ht="21" customHeight="1"/>
    <row r="41" s="26" customFormat="1" ht="21" customHeight="1"/>
    <row r="42" s="26" customFormat="1" ht="21" customHeight="1"/>
    <row r="43" s="26" customFormat="1" ht="21" customHeight="1"/>
    <row r="44" s="26" customFormat="1" ht="21" customHeight="1"/>
    <row r="45" s="26" customFormat="1" ht="21" customHeight="1"/>
    <row r="46" s="26" customFormat="1" ht="21" customHeight="1"/>
    <row r="47" s="26" customFormat="1" ht="21" customHeight="1"/>
    <row r="48" s="26" customFormat="1" ht="21" customHeight="1"/>
    <row r="49" s="26" customFormat="1" ht="21" customHeight="1"/>
    <row r="50" s="26" customFormat="1" ht="21" customHeight="1"/>
    <row r="51" s="26" customFormat="1" ht="21" customHeight="1"/>
    <row r="52" s="26" customFormat="1" ht="21" customHeight="1"/>
    <row r="53" s="26" customFormat="1" ht="21" customHeight="1"/>
    <row r="54" s="26" customFormat="1" ht="21" customHeight="1"/>
    <row r="55" s="26" customFormat="1" ht="21" customHeight="1"/>
  </sheetData>
  <phoneticPr fontId="30"/>
  <pageMargins left="0.23622047244094488" right="0.23622047244094488" top="0.15748031496062992" bottom="0.15748031496062992" header="0.31496062992125984" footer="0"/>
  <pageSetup paperSize="9" fitToWidth="1" fitToHeight="1" orientation="portrait" usePrinterDefaults="1" r:id="rId1"/>
  <headerFooter>
    <oddHeader>&amp;C&amp;F</oddHeader>
  </headerFooter>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156</vt:i4>
      </vt:variant>
    </vt:vector>
  </HeadingPairs>
  <TitlesOfParts>
    <vt:vector size="156" baseType="lpstr">
      <vt:lpstr>目次</vt:lpstr>
      <vt:lpstr>主要統計長期指標</vt:lpstr>
      <vt:lpstr>周辺特別区比較</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140</vt:lpstr>
      <vt:lpstr>141</vt:lpstr>
      <vt:lpstr>142</vt:lpstr>
      <vt:lpstr>143</vt:lpstr>
      <vt:lpstr>144</vt:lpstr>
      <vt:lpstr>145</vt:lpstr>
      <vt:lpstr>146</vt:lpstr>
      <vt:lpstr>147</vt:lpstr>
      <vt:lpstr>148</vt:lpstr>
      <vt:lpstr>149</vt:lpstr>
      <vt:lpstr>150</vt:lpstr>
      <vt:lpstr>151</vt:lpstr>
      <vt:lpstr>152</vt:lpstr>
      <vt:lpstr>153</vt:lpstr>
    </vt:vector>
  </TitlesOfParts>
  <LinksUpToDate>false</LinksUpToDate>
  <SharedDoc>false</SharedDoc>
  <HyperlinksChanged>false</HyperlinksChanged>
  <AppVersion>4.1.2</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森　夏希</cp:lastModifiedBy>
  <dcterms:created xsi:type="dcterms:W3CDTF">2021-10-19T05:43:28Z</dcterms:created>
  <dcterms:modified xsi:type="dcterms:W3CDTF">2022-04-27T04:05:14Z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3.1.2.0</vt:lpwstr>
      <vt:lpwstr>3.1.3.0</vt:lpwstr>
    </vt:vector>
  </property>
  <property fmtid="{DCFEDD21-7773-49B2-8022-6FC58DB5260B}" pid="3" name="LastSavedVersion">
    <vt:lpwstr>3.1.2.0</vt:lpwstr>
  </property>
  <property fmtid="{DCFEDD21-7773-49B2-8022-6FC58DB5260B}" pid="4" name="LastSavedDate">
    <vt:filetime>2022-04-27T04:05:14Z</vt:filetime>
  </property>
</Properties>
</file>